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lo Fernando\Documents\Orcamentaria\OrcamentariaDoc\"/>
    </mc:Choice>
  </mc:AlternateContent>
  <xr:revisionPtr revIDLastSave="0" documentId="13_ncr:1_{6A86BF63-7E14-4763-BBDD-EB5857CD2BED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COTAÇÃO DCP" sheetId="8" r:id="rId1"/>
    <sheet name="PLAN ESP" sheetId="1" r:id="rId2"/>
    <sheet name="ORÇAMENTARIA" sheetId="2" r:id="rId3"/>
    <sheet name="CARTA DE COBERTURA" sheetId="9" r:id="rId4"/>
    <sheet name="ANEXO A 14432" sheetId="13" r:id="rId5"/>
    <sheet name="PERFIL GERDAU" sheetId="12" r:id="rId6"/>
    <sheet name="CARTA DE COBERTURA AUX" sheetId="14" r:id="rId7"/>
    <sheet name="PERFIS PADRÃO" sheetId="10" state="hidden" r:id="rId8"/>
    <sheet name="PERFIS GERDAU" sheetId="11" state="hidden" r:id="rId9"/>
    <sheet name="PERFIS" sheetId="3" state="hidden" r:id="rId10"/>
    <sheet name="VIGAS 30" sheetId="4" state="hidden" r:id="rId11"/>
    <sheet name="COLUNA 30" sheetId="5" state="hidden" r:id="rId12"/>
  </sheets>
  <definedNames>
    <definedName name="_xlnm.Print_Area" localSheetId="4">'ANEXO A 14432'!$A$1:$P$29</definedName>
    <definedName name="_xlnm.Print_Area" localSheetId="0">'COTAÇÃO DCP'!$B$2:$T$277</definedName>
    <definedName name="_xlnm.Print_Area" localSheetId="2">ORÇAMENTARIA!$B$2:$H$46</definedName>
    <definedName name="_xlnm.Print_Area" localSheetId="1">'PLAN ESP'!$B$2:$W$62</definedName>
    <definedName name="ESP">#REF!</definedName>
    <definedName name="FF">#REF!</definedName>
    <definedName name="TEM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2" l="1"/>
  <c r="F161" i="8"/>
  <c r="R14" i="1"/>
  <c r="F163" i="8" l="1"/>
  <c r="B139" i="8" l="1"/>
  <c r="Z91" i="12" l="1"/>
  <c r="Z90" i="12"/>
  <c r="Z89" i="12"/>
  <c r="Z88" i="12"/>
  <c r="Z87" i="12"/>
  <c r="Z86" i="12"/>
  <c r="Z85" i="12"/>
  <c r="Z84" i="12"/>
  <c r="Z83" i="12"/>
  <c r="Z82" i="12"/>
  <c r="Z81" i="12"/>
  <c r="Z80" i="12"/>
  <c r="Z79" i="12"/>
  <c r="Z78" i="12"/>
  <c r="Z77" i="12"/>
  <c r="Z76" i="12"/>
  <c r="Z75" i="12"/>
  <c r="Z74" i="12"/>
  <c r="Z73" i="12"/>
  <c r="Z72" i="12"/>
  <c r="Z71" i="12"/>
  <c r="Z70" i="12"/>
  <c r="Z69" i="12"/>
  <c r="Z68" i="12"/>
  <c r="Z67" i="12"/>
  <c r="Z66" i="12"/>
  <c r="Z65" i="12"/>
  <c r="Z64" i="12"/>
  <c r="Z63" i="12"/>
  <c r="Z62" i="12"/>
  <c r="Z61" i="12"/>
  <c r="Z60" i="12"/>
  <c r="Z59" i="12"/>
  <c r="Z58" i="12"/>
  <c r="Z57" i="12"/>
  <c r="Z56" i="12"/>
  <c r="Z55" i="12"/>
  <c r="Z54" i="12"/>
  <c r="Z53" i="12"/>
  <c r="Z52" i="12"/>
  <c r="Z51" i="12"/>
  <c r="Z50" i="12"/>
  <c r="Z49" i="12"/>
  <c r="Z48" i="12"/>
  <c r="Z47" i="12"/>
  <c r="Z46" i="12"/>
  <c r="Z45" i="12"/>
  <c r="Z44" i="12"/>
  <c r="Z43" i="12"/>
  <c r="Z42" i="12"/>
  <c r="Z41" i="12"/>
  <c r="Z40" i="12"/>
  <c r="Z39" i="12"/>
  <c r="Z38" i="12"/>
  <c r="Z37" i="12"/>
  <c r="Z36" i="12"/>
  <c r="Z35" i="12"/>
  <c r="Z34" i="12"/>
  <c r="Z33" i="12"/>
  <c r="Z32" i="12"/>
  <c r="Z31" i="12"/>
  <c r="Z30" i="12"/>
  <c r="Z29" i="12"/>
  <c r="Z28" i="12"/>
  <c r="Z27" i="12"/>
  <c r="Z26" i="12"/>
  <c r="Z25" i="12"/>
  <c r="Z24" i="12"/>
  <c r="Z23" i="12"/>
  <c r="Z22" i="12"/>
  <c r="Z21" i="12"/>
  <c r="Z20" i="12"/>
  <c r="Z19" i="12"/>
  <c r="Z18" i="12"/>
  <c r="Z17" i="12"/>
  <c r="Z16" i="12"/>
  <c r="Z15" i="12"/>
  <c r="Z14" i="12"/>
  <c r="Z13" i="12"/>
  <c r="Z12" i="12"/>
  <c r="Z11" i="12"/>
  <c r="Z10" i="12"/>
  <c r="Z9" i="12"/>
  <c r="Z8" i="12"/>
  <c r="Z7" i="12"/>
  <c r="Z6" i="12"/>
  <c r="Z5" i="12"/>
  <c r="Z4" i="12"/>
  <c r="Z91" i="11" l="1"/>
  <c r="Z90" i="11"/>
  <c r="Z89" i="11"/>
  <c r="Z88" i="11"/>
  <c r="Z87" i="11"/>
  <c r="Z86" i="11"/>
  <c r="Z85" i="11"/>
  <c r="Z84" i="11"/>
  <c r="Z83" i="11"/>
  <c r="Z82" i="11"/>
  <c r="Z81" i="11"/>
  <c r="Z80" i="11"/>
  <c r="Z79" i="11"/>
  <c r="Z78" i="11"/>
  <c r="Z77" i="11"/>
  <c r="Z76" i="11"/>
  <c r="Z75" i="11"/>
  <c r="Z74" i="11"/>
  <c r="Z73" i="11"/>
  <c r="Z72" i="11"/>
  <c r="Z71" i="11"/>
  <c r="Z70" i="11"/>
  <c r="Z69" i="11"/>
  <c r="Z68" i="11"/>
  <c r="Z67" i="11"/>
  <c r="Z66" i="11"/>
  <c r="Z65" i="11"/>
  <c r="Z64" i="11"/>
  <c r="Z63" i="11"/>
  <c r="Z62" i="11"/>
  <c r="Z61" i="11"/>
  <c r="Z60" i="11"/>
  <c r="Z59" i="11"/>
  <c r="Z58" i="11"/>
  <c r="Z57" i="11"/>
  <c r="Z56" i="11"/>
  <c r="Z55" i="11"/>
  <c r="Z54" i="11"/>
  <c r="Z53" i="11"/>
  <c r="Z52" i="11"/>
  <c r="Z51" i="11"/>
  <c r="Z50" i="11"/>
  <c r="Z49" i="11"/>
  <c r="Z48" i="11"/>
  <c r="Z47" i="11"/>
  <c r="Z46" i="11"/>
  <c r="Z45" i="11"/>
  <c r="Z44" i="11"/>
  <c r="Z43" i="11"/>
  <c r="Z42" i="11"/>
  <c r="Z41" i="11"/>
  <c r="Z40" i="11"/>
  <c r="Z39" i="11"/>
  <c r="Z38" i="11"/>
  <c r="Z37" i="11"/>
  <c r="Z36" i="11"/>
  <c r="Z35" i="11"/>
  <c r="Z34" i="11"/>
  <c r="Z33" i="11"/>
  <c r="Z32" i="11"/>
  <c r="Z31" i="11"/>
  <c r="Z30" i="11"/>
  <c r="Z29" i="11"/>
  <c r="Z28" i="11"/>
  <c r="Z27" i="11"/>
  <c r="Z26" i="11"/>
  <c r="Z25" i="11"/>
  <c r="Z24" i="11"/>
  <c r="Z23" i="11"/>
  <c r="Z22" i="11"/>
  <c r="Z21" i="11"/>
  <c r="Z20" i="11"/>
  <c r="Z19" i="11"/>
  <c r="Z18" i="11"/>
  <c r="Z17" i="11"/>
  <c r="Z16" i="11"/>
  <c r="Z15" i="11"/>
  <c r="Z14" i="11"/>
  <c r="Z13" i="11"/>
  <c r="Z12" i="11"/>
  <c r="Z11" i="11"/>
  <c r="Z10" i="11"/>
  <c r="Z9" i="11"/>
  <c r="Z8" i="11"/>
  <c r="Z7" i="11"/>
  <c r="Z6" i="11"/>
  <c r="Z5" i="11"/>
  <c r="Z4" i="11"/>
  <c r="I661" i="10"/>
  <c r="J661" i="10" s="1"/>
  <c r="I660" i="10"/>
  <c r="J660" i="10" s="1"/>
  <c r="I659" i="10"/>
  <c r="J659" i="10" s="1"/>
  <c r="I658" i="10"/>
  <c r="J658" i="10" s="1"/>
  <c r="I657" i="10"/>
  <c r="J657" i="10" s="1"/>
  <c r="I656" i="10"/>
  <c r="J656" i="10" s="1"/>
  <c r="I655" i="10"/>
  <c r="J655" i="10" s="1"/>
  <c r="I654" i="10"/>
  <c r="J654" i="10" s="1"/>
  <c r="I653" i="10"/>
  <c r="J653" i="10" s="1"/>
  <c r="I652" i="10"/>
  <c r="J652" i="10" s="1"/>
  <c r="I651" i="10"/>
  <c r="J651" i="10" s="1"/>
  <c r="I650" i="10"/>
  <c r="J650" i="10" s="1"/>
  <c r="I649" i="10"/>
  <c r="J649" i="10" s="1"/>
  <c r="I648" i="10"/>
  <c r="J648" i="10" s="1"/>
  <c r="I647" i="10"/>
  <c r="J647" i="10" s="1"/>
  <c r="I646" i="10"/>
  <c r="J646" i="10" s="1"/>
  <c r="I645" i="10"/>
  <c r="J645" i="10" s="1"/>
  <c r="I644" i="10"/>
  <c r="J644" i="10" s="1"/>
  <c r="I643" i="10"/>
  <c r="J643" i="10" s="1"/>
  <c r="I642" i="10"/>
  <c r="J642" i="10" s="1"/>
  <c r="I641" i="10"/>
  <c r="J641" i="10" s="1"/>
  <c r="I640" i="10"/>
  <c r="J640" i="10" s="1"/>
  <c r="I639" i="10"/>
  <c r="J639" i="10" s="1"/>
  <c r="I638" i="10"/>
  <c r="J638" i="10" s="1"/>
  <c r="I637" i="10"/>
  <c r="J637" i="10" s="1"/>
  <c r="I636" i="10"/>
  <c r="J636" i="10" s="1"/>
  <c r="I635" i="10"/>
  <c r="J635" i="10" s="1"/>
  <c r="I634" i="10"/>
  <c r="J634" i="10" s="1"/>
  <c r="I633" i="10"/>
  <c r="J633" i="10" s="1"/>
  <c r="I632" i="10"/>
  <c r="J632" i="10" s="1"/>
  <c r="I631" i="10"/>
  <c r="J631" i="10" s="1"/>
  <c r="I630" i="10"/>
  <c r="J630" i="10" s="1"/>
  <c r="I629" i="10"/>
  <c r="J629" i="10" s="1"/>
  <c r="I628" i="10"/>
  <c r="J628" i="10" s="1"/>
  <c r="I627" i="10"/>
  <c r="J627" i="10" s="1"/>
  <c r="I626" i="10"/>
  <c r="J626" i="10" s="1"/>
  <c r="I625" i="10"/>
  <c r="J625" i="10" s="1"/>
  <c r="I624" i="10"/>
  <c r="J624" i="10" s="1"/>
  <c r="I623" i="10"/>
  <c r="J623" i="10" s="1"/>
  <c r="I622" i="10"/>
  <c r="J622" i="10" s="1"/>
  <c r="I621" i="10"/>
  <c r="J621" i="10" s="1"/>
  <c r="I620" i="10"/>
  <c r="J620" i="10" s="1"/>
  <c r="I619" i="10"/>
  <c r="J619" i="10" s="1"/>
  <c r="I618" i="10"/>
  <c r="J618" i="10" s="1"/>
  <c r="I617" i="10"/>
  <c r="J617" i="10" s="1"/>
  <c r="I616" i="10"/>
  <c r="J616" i="10" s="1"/>
  <c r="I615" i="10"/>
  <c r="J615" i="10" s="1"/>
  <c r="I614" i="10"/>
  <c r="J614" i="10" s="1"/>
  <c r="J613" i="10"/>
  <c r="I612" i="10"/>
  <c r="J612" i="10" s="1"/>
  <c r="J611" i="10"/>
  <c r="I611" i="10"/>
  <c r="I610" i="10"/>
  <c r="J610" i="10" s="1"/>
  <c r="J609" i="10"/>
  <c r="I609" i="10"/>
  <c r="I608" i="10"/>
  <c r="J608" i="10" s="1"/>
  <c r="J607" i="10"/>
  <c r="I607" i="10"/>
  <c r="I606" i="10"/>
  <c r="J606" i="10" s="1"/>
  <c r="J605" i="10"/>
  <c r="I605" i="10"/>
  <c r="I604" i="10"/>
  <c r="J604" i="10" s="1"/>
  <c r="J603" i="10"/>
  <c r="I603" i="10"/>
  <c r="I602" i="10"/>
  <c r="J602" i="10" s="1"/>
  <c r="J601" i="10"/>
  <c r="I601" i="10"/>
  <c r="I600" i="10"/>
  <c r="J600" i="10" s="1"/>
  <c r="J599" i="10"/>
  <c r="I599" i="10"/>
  <c r="I598" i="10"/>
  <c r="J598" i="10" s="1"/>
  <c r="J597" i="10"/>
  <c r="I597" i="10"/>
  <c r="I596" i="10"/>
  <c r="J596" i="10" s="1"/>
  <c r="J595" i="10"/>
  <c r="I595" i="10"/>
  <c r="I594" i="10"/>
  <c r="J594" i="10" s="1"/>
  <c r="J593" i="10"/>
  <c r="I593" i="10"/>
  <c r="I592" i="10"/>
  <c r="J592" i="10" s="1"/>
  <c r="J591" i="10"/>
  <c r="I591" i="10"/>
  <c r="I590" i="10"/>
  <c r="J590" i="10" s="1"/>
  <c r="J589" i="10"/>
  <c r="I589" i="10"/>
  <c r="I588" i="10"/>
  <c r="J588" i="10" s="1"/>
  <c r="J587" i="10"/>
  <c r="I587" i="10"/>
  <c r="I586" i="10"/>
  <c r="J586" i="10" s="1"/>
  <c r="J585" i="10"/>
  <c r="I585" i="10"/>
  <c r="I584" i="10"/>
  <c r="J584" i="10" s="1"/>
  <c r="J583" i="10"/>
  <c r="I583" i="10"/>
  <c r="I582" i="10"/>
  <c r="J582" i="10" s="1"/>
  <c r="J581" i="10"/>
  <c r="I581" i="10"/>
  <c r="I580" i="10"/>
  <c r="J580" i="10" s="1"/>
  <c r="J579" i="10"/>
  <c r="I579" i="10"/>
  <c r="I578" i="10"/>
  <c r="J578" i="10" s="1"/>
  <c r="J577" i="10"/>
  <c r="I577" i="10"/>
  <c r="I576" i="10"/>
  <c r="J576" i="10" s="1"/>
  <c r="J575" i="10"/>
  <c r="I575" i="10"/>
  <c r="I574" i="10"/>
  <c r="J574" i="10" s="1"/>
  <c r="J573" i="10"/>
  <c r="I573" i="10"/>
  <c r="I572" i="10"/>
  <c r="J572" i="10" s="1"/>
  <c r="J571" i="10"/>
  <c r="I571" i="10"/>
  <c r="I570" i="10"/>
  <c r="J570" i="10" s="1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I226" i="10"/>
  <c r="J226" i="10" s="1"/>
  <c r="J225" i="10"/>
  <c r="I225" i="10"/>
  <c r="I224" i="10"/>
  <c r="J224" i="10" s="1"/>
  <c r="J223" i="10"/>
  <c r="I223" i="10"/>
  <c r="I222" i="10"/>
  <c r="J222" i="10" s="1"/>
  <c r="J221" i="10"/>
  <c r="I221" i="10"/>
  <c r="I220" i="10"/>
  <c r="J220" i="10" s="1"/>
  <c r="J219" i="10"/>
  <c r="I219" i="10"/>
  <c r="I218" i="10"/>
  <c r="J218" i="10" s="1"/>
  <c r="J217" i="10"/>
  <c r="I217" i="10"/>
  <c r="I216" i="10"/>
  <c r="J216" i="10" s="1"/>
  <c r="J215" i="10"/>
  <c r="I215" i="10"/>
  <c r="I214" i="10"/>
  <c r="J214" i="10" s="1"/>
  <c r="J213" i="10"/>
  <c r="I213" i="10"/>
  <c r="I212" i="10"/>
  <c r="J212" i="10" s="1"/>
  <c r="J211" i="10"/>
  <c r="I211" i="10"/>
  <c r="I210" i="10"/>
  <c r="J210" i="10" s="1"/>
  <c r="J209" i="10"/>
  <c r="I209" i="10"/>
  <c r="I208" i="10"/>
  <c r="J208" i="10" s="1"/>
  <c r="J207" i="10"/>
  <c r="I207" i="10"/>
  <c r="I206" i="10"/>
  <c r="J206" i="10" s="1"/>
  <c r="J205" i="10"/>
  <c r="I205" i="10"/>
  <c r="I204" i="10"/>
  <c r="J204" i="10" s="1"/>
  <c r="J203" i="10"/>
  <c r="I203" i="10"/>
  <c r="I202" i="10"/>
  <c r="J202" i="10" s="1"/>
  <c r="J201" i="10"/>
  <c r="I201" i="10"/>
  <c r="I200" i="10"/>
  <c r="J200" i="10" s="1"/>
  <c r="J199" i="10"/>
  <c r="I199" i="10"/>
  <c r="I198" i="10"/>
  <c r="J198" i="10" s="1"/>
  <c r="J197" i="10"/>
  <c r="I197" i="10"/>
  <c r="I196" i="10"/>
  <c r="J196" i="10" s="1"/>
  <c r="J195" i="10"/>
  <c r="I195" i="10"/>
  <c r="I194" i="10"/>
  <c r="J194" i="10" s="1"/>
  <c r="J193" i="10"/>
  <c r="I193" i="10"/>
  <c r="I192" i="10"/>
  <c r="J192" i="10" s="1"/>
  <c r="J191" i="10"/>
  <c r="I191" i="10"/>
  <c r="I190" i="10"/>
  <c r="J190" i="10" s="1"/>
  <c r="J189" i="10"/>
  <c r="I189" i="10"/>
  <c r="I188" i="10"/>
  <c r="J188" i="10" s="1"/>
  <c r="J187" i="10"/>
  <c r="I187" i="10"/>
  <c r="I186" i="10"/>
  <c r="J186" i="10" s="1"/>
  <c r="J185" i="10"/>
  <c r="I185" i="10"/>
  <c r="I184" i="10"/>
  <c r="J184" i="10" s="1"/>
  <c r="J183" i="10"/>
  <c r="I183" i="10"/>
  <c r="I182" i="10"/>
  <c r="J182" i="10" s="1"/>
  <c r="J181" i="10"/>
  <c r="I181" i="10"/>
  <c r="I180" i="10"/>
  <c r="J180" i="10" s="1"/>
  <c r="J179" i="10"/>
  <c r="I179" i="10"/>
  <c r="I178" i="10"/>
  <c r="J178" i="10" s="1"/>
  <c r="J177" i="10"/>
  <c r="I177" i="10"/>
  <c r="J176" i="10"/>
  <c r="F176" i="10"/>
  <c r="J175" i="10"/>
  <c r="I175" i="10"/>
  <c r="I174" i="10"/>
  <c r="J174" i="10" s="1"/>
  <c r="I173" i="10"/>
  <c r="J173" i="10" s="1"/>
  <c r="I172" i="10"/>
  <c r="J172" i="10" s="1"/>
  <c r="J171" i="10"/>
  <c r="F171" i="10"/>
  <c r="I170" i="10"/>
  <c r="J170" i="10" s="1"/>
  <c r="J169" i="10"/>
  <c r="F169" i="10"/>
  <c r="J168" i="10"/>
  <c r="F168" i="10"/>
  <c r="J167" i="10"/>
  <c r="F167" i="10"/>
  <c r="J166" i="10"/>
  <c r="F166" i="10"/>
  <c r="J165" i="10"/>
  <c r="F165" i="10"/>
  <c r="I164" i="10"/>
  <c r="J164" i="10" s="1"/>
  <c r="J163" i="10"/>
  <c r="I163" i="10"/>
  <c r="I162" i="10"/>
  <c r="J162" i="10" s="1"/>
  <c r="I161" i="10"/>
  <c r="J161" i="10" s="1"/>
  <c r="I160" i="10"/>
  <c r="J160" i="10" s="1"/>
  <c r="I159" i="10"/>
  <c r="J159" i="10" s="1"/>
  <c r="I158" i="10"/>
  <c r="J158" i="10" s="1"/>
  <c r="I157" i="10"/>
  <c r="J157" i="10" s="1"/>
  <c r="I156" i="10"/>
  <c r="J156" i="10" s="1"/>
  <c r="J155" i="10"/>
  <c r="I155" i="10"/>
  <c r="I154" i="10"/>
  <c r="J154" i="10" s="1"/>
  <c r="I153" i="10"/>
  <c r="J153" i="10" s="1"/>
  <c r="I152" i="10"/>
  <c r="J152" i="10" s="1"/>
  <c r="I151" i="10"/>
  <c r="J151" i="10" s="1"/>
  <c r="I150" i="10"/>
  <c r="J150" i="10" s="1"/>
  <c r="I149" i="10"/>
  <c r="J149" i="10" s="1"/>
  <c r="I148" i="10"/>
  <c r="J148" i="10" s="1"/>
  <c r="J147" i="10"/>
  <c r="I147" i="10"/>
  <c r="I146" i="10"/>
  <c r="J146" i="10" s="1"/>
  <c r="I145" i="10"/>
  <c r="J145" i="10" s="1"/>
  <c r="I144" i="10"/>
  <c r="J144" i="10" s="1"/>
  <c r="I143" i="10"/>
  <c r="J143" i="10" s="1"/>
  <c r="I142" i="10"/>
  <c r="J142" i="10" s="1"/>
  <c r="I141" i="10"/>
  <c r="J141" i="10" s="1"/>
  <c r="I140" i="10"/>
  <c r="J140" i="10" s="1"/>
  <c r="J139" i="10"/>
  <c r="I139" i="10"/>
  <c r="I138" i="10"/>
  <c r="J138" i="10" s="1"/>
  <c r="I137" i="10"/>
  <c r="J137" i="10" s="1"/>
  <c r="J136" i="10"/>
  <c r="I135" i="10"/>
  <c r="J135" i="10" s="1"/>
  <c r="J134" i="10"/>
  <c r="F134" i="10"/>
  <c r="I133" i="10"/>
  <c r="J133" i="10" s="1"/>
  <c r="I132" i="10"/>
  <c r="J132" i="10" s="1"/>
  <c r="I131" i="10"/>
  <c r="J131" i="10" s="1"/>
  <c r="J130" i="10"/>
  <c r="I129" i="10"/>
  <c r="J129" i="10" s="1"/>
  <c r="J128" i="10"/>
  <c r="F128" i="10"/>
  <c r="I127" i="10"/>
  <c r="J127" i="10" s="1"/>
  <c r="I126" i="10"/>
  <c r="J126" i="10" s="1"/>
  <c r="J125" i="10"/>
  <c r="F125" i="10"/>
  <c r="I124" i="10"/>
  <c r="J124" i="10" s="1"/>
  <c r="I123" i="10"/>
  <c r="J123" i="10" s="1"/>
  <c r="J122" i="10"/>
  <c r="I122" i="10"/>
  <c r="I121" i="10"/>
  <c r="J121" i="10" s="1"/>
  <c r="J120" i="10"/>
  <c r="I120" i="10"/>
  <c r="I119" i="10"/>
  <c r="J119" i="10" s="1"/>
  <c r="I118" i="10"/>
  <c r="J118" i="10" s="1"/>
  <c r="I117" i="10"/>
  <c r="J117" i="10" s="1"/>
  <c r="I116" i="10"/>
  <c r="J116" i="10" s="1"/>
  <c r="I115" i="10"/>
  <c r="J115" i="10" s="1"/>
  <c r="J114" i="10"/>
  <c r="I114" i="10"/>
  <c r="I113" i="10"/>
  <c r="J113" i="10" s="1"/>
  <c r="J112" i="10"/>
  <c r="I112" i="10"/>
  <c r="I111" i="10"/>
  <c r="J111" i="10" s="1"/>
  <c r="I110" i="10"/>
  <c r="J110" i="10" s="1"/>
  <c r="I109" i="10"/>
  <c r="J109" i="10" s="1"/>
  <c r="I108" i="10"/>
  <c r="J108" i="10" s="1"/>
  <c r="I107" i="10"/>
  <c r="J107" i="10" s="1"/>
  <c r="J106" i="10"/>
  <c r="I106" i="10"/>
  <c r="I105" i="10"/>
  <c r="J105" i="10" s="1"/>
  <c r="J104" i="10"/>
  <c r="I104" i="10"/>
  <c r="I103" i="10"/>
  <c r="J103" i="10" s="1"/>
  <c r="I102" i="10"/>
  <c r="J102" i="10" s="1"/>
  <c r="I101" i="10"/>
  <c r="J101" i="10" s="1"/>
  <c r="I100" i="10"/>
  <c r="J100" i="10" s="1"/>
  <c r="I99" i="10"/>
  <c r="J99" i="10" s="1"/>
  <c r="J98" i="10"/>
  <c r="I98" i="10"/>
  <c r="I97" i="10"/>
  <c r="J97" i="10" s="1"/>
  <c r="J96" i="10"/>
  <c r="I96" i="10"/>
  <c r="I95" i="10"/>
  <c r="J95" i="10" s="1"/>
  <c r="J94" i="10"/>
  <c r="F94" i="10"/>
  <c r="I93" i="10"/>
  <c r="J93" i="10" s="1"/>
  <c r="I92" i="10"/>
  <c r="J92" i="10" s="1"/>
  <c r="I91" i="10"/>
  <c r="J91" i="10" s="1"/>
  <c r="J90" i="10"/>
  <c r="I90" i="10"/>
  <c r="I89" i="10"/>
  <c r="J89" i="10" s="1"/>
  <c r="J88" i="10"/>
  <c r="I88" i="10"/>
  <c r="I87" i="10"/>
  <c r="J87" i="10" s="1"/>
  <c r="I86" i="10"/>
  <c r="J86" i="10" s="1"/>
  <c r="J85" i="10"/>
  <c r="J84" i="10"/>
  <c r="I83" i="10"/>
  <c r="J83" i="10" s="1"/>
  <c r="I82" i="10"/>
  <c r="J82" i="10" s="1"/>
  <c r="I81" i="10"/>
  <c r="J81" i="10" s="1"/>
  <c r="I80" i="10"/>
  <c r="J80" i="10" s="1"/>
  <c r="J79" i="10"/>
  <c r="I79" i="10"/>
  <c r="I78" i="10"/>
  <c r="J78" i="10" s="1"/>
  <c r="J77" i="10"/>
  <c r="I77" i="10"/>
  <c r="I76" i="10"/>
  <c r="J76" i="10" s="1"/>
  <c r="I75" i="10"/>
  <c r="J75" i="10" s="1"/>
  <c r="I74" i="10"/>
  <c r="J74" i="10" s="1"/>
  <c r="I73" i="10"/>
  <c r="J73" i="10" s="1"/>
  <c r="I72" i="10"/>
  <c r="J72" i="10" s="1"/>
  <c r="J71" i="10"/>
  <c r="I71" i="10"/>
  <c r="I70" i="10"/>
  <c r="J70" i="10" s="1"/>
  <c r="J69" i="10"/>
  <c r="I69" i="10"/>
  <c r="I68" i="10"/>
  <c r="J68" i="10" s="1"/>
  <c r="I67" i="10"/>
  <c r="J67" i="10" s="1"/>
  <c r="I66" i="10"/>
  <c r="J66" i="10" s="1"/>
  <c r="I65" i="10"/>
  <c r="J65" i="10" s="1"/>
  <c r="I64" i="10"/>
  <c r="J64" i="10" s="1"/>
  <c r="J63" i="10"/>
  <c r="I63" i="10"/>
  <c r="I62" i="10"/>
  <c r="J62" i="10" s="1"/>
  <c r="J61" i="10"/>
  <c r="I61" i="10"/>
  <c r="I60" i="10"/>
  <c r="J60" i="10" s="1"/>
  <c r="I59" i="10"/>
  <c r="J59" i="10" s="1"/>
  <c r="I58" i="10"/>
  <c r="J58" i="10" s="1"/>
  <c r="J57" i="10"/>
  <c r="F57" i="10"/>
  <c r="I56" i="10"/>
  <c r="J56" i="10" s="1"/>
  <c r="J55" i="10"/>
  <c r="I55" i="10"/>
  <c r="I54" i="10"/>
  <c r="J54" i="10" s="1"/>
  <c r="J53" i="10"/>
  <c r="I53" i="10"/>
  <c r="I52" i="10"/>
  <c r="J52" i="10" s="1"/>
  <c r="I51" i="10"/>
  <c r="J51" i="10" s="1"/>
  <c r="I50" i="10"/>
  <c r="J50" i="10" s="1"/>
  <c r="I49" i="10"/>
  <c r="J49" i="10" s="1"/>
  <c r="I48" i="10"/>
  <c r="J48" i="10" s="1"/>
  <c r="J47" i="10"/>
  <c r="I47" i="10"/>
  <c r="I46" i="10"/>
  <c r="J46" i="10" s="1"/>
  <c r="J45" i="10"/>
  <c r="I45" i="10"/>
  <c r="I44" i="10"/>
  <c r="J44" i="10" s="1"/>
  <c r="I43" i="10"/>
  <c r="J43" i="10" s="1"/>
  <c r="I42" i="10"/>
  <c r="J42" i="10" s="1"/>
  <c r="I41" i="10"/>
  <c r="J41" i="10" s="1"/>
  <c r="I40" i="10"/>
  <c r="J40" i="10" s="1"/>
  <c r="J39" i="10"/>
  <c r="I39" i="10"/>
  <c r="I38" i="10"/>
  <c r="J38" i="10" s="1"/>
  <c r="J37" i="10"/>
  <c r="I37" i="10"/>
  <c r="I36" i="10"/>
  <c r="J36" i="10" s="1"/>
  <c r="I35" i="10"/>
  <c r="J35" i="10" s="1"/>
  <c r="I34" i="10"/>
  <c r="J34" i="10" s="1"/>
  <c r="I33" i="10"/>
  <c r="J33" i="10" s="1"/>
  <c r="I32" i="10"/>
  <c r="J32" i="10" s="1"/>
  <c r="J31" i="10"/>
  <c r="I31" i="10"/>
  <c r="I30" i="10"/>
  <c r="J30" i="10" s="1"/>
  <c r="J29" i="10"/>
  <c r="F29" i="10"/>
  <c r="J28" i="10"/>
  <c r="F28" i="10"/>
  <c r="J27" i="10"/>
  <c r="I27" i="10"/>
  <c r="I26" i="10"/>
  <c r="J26" i="10" s="1"/>
  <c r="I25" i="10"/>
  <c r="J25" i="10" s="1"/>
  <c r="I24" i="10"/>
  <c r="J24" i="10" s="1"/>
  <c r="J23" i="10"/>
  <c r="F23" i="10"/>
  <c r="I22" i="10"/>
  <c r="J22" i="10" s="1"/>
  <c r="J21" i="10"/>
  <c r="I21" i="10"/>
  <c r="J20" i="10"/>
  <c r="F20" i="10"/>
  <c r="J19" i="10"/>
  <c r="F19" i="10"/>
  <c r="J18" i="10"/>
  <c r="F18" i="10"/>
  <c r="J17" i="10"/>
  <c r="F17" i="10"/>
  <c r="J16" i="10"/>
  <c r="F16" i="10"/>
  <c r="J15" i="10"/>
  <c r="I14" i="10"/>
  <c r="J14" i="10" s="1"/>
  <c r="I13" i="10"/>
  <c r="J13" i="10" s="1"/>
  <c r="J12" i="10"/>
  <c r="I12" i="10"/>
  <c r="I11" i="10"/>
  <c r="J11" i="10" s="1"/>
  <c r="J10" i="10"/>
  <c r="I10" i="10"/>
  <c r="I9" i="10"/>
  <c r="J9" i="10" s="1"/>
  <c r="I8" i="10"/>
  <c r="J8" i="10" s="1"/>
  <c r="I7" i="10"/>
  <c r="J7" i="10" s="1"/>
  <c r="I6" i="10"/>
  <c r="J6" i="10" s="1"/>
  <c r="I5" i="10"/>
  <c r="J5" i="10" s="1"/>
  <c r="J4" i="10"/>
  <c r="I4" i="10"/>
  <c r="D162" i="8" l="1"/>
  <c r="D163" i="8"/>
  <c r="D164" i="8"/>
  <c r="D165" i="8"/>
  <c r="D161" i="8"/>
  <c r="B162" i="8"/>
  <c r="B164" i="8"/>
  <c r="B165" i="8"/>
  <c r="B161" i="8"/>
  <c r="N162" i="8"/>
  <c r="N163" i="8"/>
  <c r="N164" i="8"/>
  <c r="N165" i="8"/>
  <c r="N161" i="8"/>
  <c r="F162" i="8"/>
  <c r="F164" i="8"/>
  <c r="F165" i="8"/>
  <c r="P141" i="8"/>
  <c r="P139" i="8"/>
  <c r="B140" i="8"/>
  <c r="B141" i="8"/>
  <c r="O123" i="8"/>
  <c r="L114" i="8"/>
  <c r="L115" i="8"/>
  <c r="L113" i="8"/>
  <c r="O65" i="8"/>
  <c r="E67" i="8"/>
  <c r="E66" i="8"/>
  <c r="E65" i="8"/>
  <c r="E64" i="8"/>
  <c r="T55" i="1"/>
  <c r="T54" i="1"/>
  <c r="T53" i="1"/>
  <c r="S46" i="1"/>
  <c r="S45" i="1"/>
  <c r="S44" i="1"/>
  <c r="Q165" i="8" s="1"/>
  <c r="S43" i="1"/>
  <c r="Q164" i="8" s="1"/>
  <c r="S41" i="1"/>
  <c r="Q162" i="8" s="1"/>
  <c r="S40" i="1"/>
  <c r="Q161" i="8" s="1"/>
  <c r="E12" i="1"/>
  <c r="E11" i="1"/>
  <c r="F3" i="1"/>
  <c r="E63" i="8" s="1"/>
  <c r="G20" i="2" l="1"/>
  <c r="G21" i="2"/>
  <c r="G22" i="2"/>
  <c r="G23" i="2"/>
  <c r="G19" i="2"/>
  <c r="G24" i="2" l="1"/>
  <c r="C50" i="5"/>
  <c r="D50" i="5" s="1"/>
  <c r="C49" i="5"/>
  <c r="D49" i="5" s="1"/>
  <c r="C48" i="5"/>
  <c r="D48" i="5" s="1"/>
  <c r="C47" i="5"/>
  <c r="D47" i="5" s="1"/>
  <c r="C46" i="5"/>
  <c r="D46" i="5" s="1"/>
  <c r="C45" i="5"/>
  <c r="D45" i="5" s="1"/>
  <c r="C44" i="5"/>
  <c r="D44" i="5" s="1"/>
  <c r="C43" i="5"/>
  <c r="D43" i="5" s="1"/>
  <c r="C42" i="5"/>
  <c r="D42" i="5" s="1"/>
  <c r="C41" i="5"/>
  <c r="D41" i="5" s="1"/>
  <c r="C40" i="5"/>
  <c r="D40" i="5" s="1"/>
  <c r="C39" i="5"/>
  <c r="D39" i="5" s="1"/>
  <c r="C38" i="5"/>
  <c r="D38" i="5" s="1"/>
  <c r="C37" i="5"/>
  <c r="D37" i="5" s="1"/>
  <c r="C36" i="5"/>
  <c r="D36" i="5" s="1"/>
  <c r="C35" i="5"/>
  <c r="D35" i="5" s="1"/>
  <c r="C34" i="5"/>
  <c r="D34" i="5" s="1"/>
  <c r="C33" i="5"/>
  <c r="D33" i="5" s="1"/>
  <c r="C32" i="5"/>
  <c r="D32" i="5" s="1"/>
  <c r="C31" i="5"/>
  <c r="D31" i="5" s="1"/>
  <c r="C30" i="5"/>
  <c r="D30" i="5" s="1"/>
  <c r="C29" i="5"/>
  <c r="D29" i="5" s="1"/>
  <c r="C28" i="5"/>
  <c r="D28" i="5" s="1"/>
  <c r="C27" i="5"/>
  <c r="D27" i="5" s="1"/>
  <c r="C26" i="5"/>
  <c r="D26" i="5" s="1"/>
  <c r="C25" i="5"/>
  <c r="D25" i="5" s="1"/>
  <c r="C24" i="5"/>
  <c r="D24" i="5" s="1"/>
  <c r="C23" i="5"/>
  <c r="D23" i="5" s="1"/>
  <c r="C22" i="5"/>
  <c r="D22" i="5" s="1"/>
  <c r="C21" i="5"/>
  <c r="D21" i="5" s="1"/>
  <c r="C20" i="5"/>
  <c r="D20" i="5" s="1"/>
  <c r="C19" i="5"/>
  <c r="D19" i="5" s="1"/>
  <c r="C18" i="5"/>
  <c r="D18" i="5" s="1"/>
  <c r="C17" i="5"/>
  <c r="D17" i="5" s="1"/>
  <c r="C16" i="5"/>
  <c r="D16" i="5" s="1"/>
  <c r="C15" i="5"/>
  <c r="D15" i="5" s="1"/>
  <c r="C14" i="5"/>
  <c r="D14" i="5" s="1"/>
  <c r="G13" i="5"/>
  <c r="C13" i="5"/>
  <c r="D13" i="5" s="1"/>
  <c r="C12" i="5"/>
  <c r="D12" i="5" s="1"/>
  <c r="C11" i="5"/>
  <c r="D11" i="5" s="1"/>
  <c r="C10" i="5"/>
  <c r="D10" i="5" s="1"/>
  <c r="D9" i="5"/>
  <c r="C9" i="5"/>
  <c r="C8" i="5"/>
  <c r="D8" i="5" s="1"/>
  <c r="C7" i="5"/>
  <c r="D7" i="5" s="1"/>
  <c r="C6" i="5"/>
  <c r="D6" i="5" s="1"/>
  <c r="C5" i="5"/>
  <c r="D5" i="5" s="1"/>
  <c r="C4" i="5"/>
  <c r="D4" i="5" s="1"/>
  <c r="C3" i="5"/>
  <c r="D3" i="5" s="1"/>
  <c r="C2" i="5"/>
  <c r="D2" i="5" s="1"/>
  <c r="D26" i="4"/>
  <c r="C26" i="4"/>
  <c r="C25" i="4"/>
  <c r="D25" i="4" s="1"/>
  <c r="C24" i="4"/>
  <c r="D24" i="4" s="1"/>
  <c r="C23" i="4"/>
  <c r="D23" i="4" s="1"/>
  <c r="C22" i="4"/>
  <c r="D22" i="4" s="1"/>
  <c r="C21" i="4"/>
  <c r="D21" i="4" s="1"/>
  <c r="C20" i="4"/>
  <c r="D20" i="4" s="1"/>
  <c r="C19" i="4"/>
  <c r="D19" i="4" s="1"/>
  <c r="D18" i="4"/>
  <c r="C18" i="4"/>
  <c r="C17" i="4"/>
  <c r="D17" i="4" s="1"/>
  <c r="C16" i="4"/>
  <c r="D16" i="4" s="1"/>
  <c r="C15" i="4"/>
  <c r="D15" i="4" s="1"/>
  <c r="C14" i="4"/>
  <c r="D14" i="4" s="1"/>
  <c r="C13" i="4"/>
  <c r="D13" i="4" s="1"/>
  <c r="C12" i="4"/>
  <c r="D12" i="4" s="1"/>
  <c r="C11" i="4"/>
  <c r="D11" i="4" s="1"/>
  <c r="D10" i="4"/>
  <c r="C10" i="4"/>
  <c r="C9" i="4"/>
  <c r="D9" i="4" s="1"/>
  <c r="C8" i="4"/>
  <c r="D8" i="4" s="1"/>
  <c r="C7" i="4"/>
  <c r="D7" i="4" s="1"/>
  <c r="C6" i="4"/>
  <c r="D6" i="4" s="1"/>
  <c r="C5" i="4"/>
  <c r="D5" i="4" s="1"/>
  <c r="C4" i="4"/>
  <c r="D4" i="4" s="1"/>
  <c r="C3" i="4"/>
  <c r="D3" i="4" s="1"/>
  <c r="D2" i="4"/>
  <c r="C2" i="4"/>
  <c r="G44" i="2"/>
  <c r="G43" i="2"/>
  <c r="G42" i="2"/>
  <c r="G40" i="2"/>
  <c r="G36" i="2"/>
  <c r="G35" i="2"/>
  <c r="G34" i="2"/>
  <c r="G33" i="2"/>
  <c r="G32" i="2"/>
  <c r="G31" i="2"/>
  <c r="G30" i="2"/>
  <c r="G29" i="2"/>
  <c r="G28" i="2"/>
  <c r="G27" i="2"/>
  <c r="G15" i="2"/>
  <c r="G14" i="2"/>
  <c r="G13" i="2"/>
  <c r="G12" i="2"/>
  <c r="D3" i="2"/>
  <c r="M22" i="1"/>
  <c r="P22" i="1" s="1"/>
  <c r="K22" i="1"/>
  <c r="J22" i="1"/>
  <c r="I22" i="1"/>
  <c r="H22" i="1"/>
  <c r="M21" i="1"/>
  <c r="P21" i="1" s="1"/>
  <c r="K21" i="1"/>
  <c r="J21" i="1"/>
  <c r="I21" i="1"/>
  <c r="H21" i="1"/>
  <c r="M20" i="1"/>
  <c r="P20" i="1" s="1"/>
  <c r="K20" i="1"/>
  <c r="J20" i="1"/>
  <c r="I20" i="1"/>
  <c r="H20" i="1"/>
  <c r="G16" i="2" l="1"/>
  <c r="G37" i="2"/>
  <c r="L20" i="1"/>
  <c r="T20" i="1" s="1"/>
  <c r="L22" i="1"/>
  <c r="T22" i="1" s="1"/>
  <c r="V22" i="1" s="1"/>
  <c r="L21" i="1"/>
  <c r="T21" i="1" s="1"/>
  <c r="V20" i="1" l="1"/>
  <c r="R13" i="1"/>
  <c r="D52" i="1" s="1"/>
  <c r="T52" i="1" s="1"/>
  <c r="K140" i="8"/>
  <c r="K141" i="8"/>
  <c r="K139" i="8"/>
  <c r="O20" i="1"/>
  <c r="F139" i="8" s="1"/>
  <c r="O22" i="1"/>
  <c r="F141" i="8" s="1"/>
  <c r="O21" i="1"/>
  <c r="F140" i="8" s="1"/>
  <c r="K142" i="8" l="1"/>
  <c r="B171" i="8" s="1"/>
  <c r="S56" i="1"/>
  <c r="Q171" i="8"/>
  <c r="G9" i="2" l="1"/>
  <c r="E41" i="2" l="1"/>
  <c r="G41" i="2" s="1"/>
  <c r="G45" i="2" s="1"/>
  <c r="G7" i="2" s="1"/>
  <c r="H59" i="1" s="1"/>
  <c r="H61" i="1"/>
  <c r="P140" i="8"/>
  <c r="V21" i="1"/>
  <c r="G8" i="2" l="1"/>
  <c r="R15" i="1"/>
  <c r="U16" i="1" s="1"/>
  <c r="D42" i="1" s="1"/>
  <c r="F8" i="2" l="1"/>
  <c r="F60" i="1" s="1"/>
  <c r="H60" i="1"/>
  <c r="S42" i="1"/>
  <c r="B163" i="8"/>
  <c r="Q163" i="8" l="1"/>
  <c r="Q166" i="8" s="1"/>
  <c r="O175" i="8" s="1"/>
  <c r="S47" i="1"/>
</calcChain>
</file>

<file path=xl/sharedStrings.xml><?xml version="1.0" encoding="utf-8"?>
<sst xmlns="http://schemas.openxmlformats.org/spreadsheetml/2006/main" count="2156" uniqueCount="1499">
  <si>
    <t>ÁREA</t>
  </si>
  <si>
    <t>QTDE</t>
  </si>
  <si>
    <t>PERFIL</t>
  </si>
  <si>
    <t>EIXOS</t>
  </si>
  <si>
    <t>tw</t>
  </si>
  <si>
    <t>tf</t>
  </si>
  <si>
    <t>Hp</t>
  </si>
  <si>
    <t>PESO</t>
  </si>
  <si>
    <t>SEÇÃO</t>
  </si>
  <si>
    <t>Hp/A</t>
  </si>
  <si>
    <t>COMPR.</t>
  </si>
  <si>
    <t>ALFA</t>
  </si>
  <si>
    <t>NÚMERO</t>
  </si>
  <si>
    <t>(mm)</t>
  </si>
  <si>
    <t>(kg/m)</t>
  </si>
  <si>
    <t>(m²)</t>
  </si>
  <si>
    <t>(m-1)</t>
  </si>
  <si>
    <t>ESP</t>
  </si>
  <si>
    <t>d</t>
  </si>
  <si>
    <t>bf</t>
  </si>
  <si>
    <t>(kg)</t>
  </si>
  <si>
    <t>m²</t>
  </si>
  <si>
    <t>PRODUTO</t>
  </si>
  <si>
    <t>REFERÊNCIA</t>
  </si>
  <si>
    <t>(m)</t>
  </si>
  <si>
    <t>(ltr)</t>
  </si>
  <si>
    <t>bd</t>
  </si>
  <si>
    <t>ltr</t>
  </si>
  <si>
    <t>W 150 x 13,0</t>
  </si>
  <si>
    <t>W 150 x 18,0</t>
  </si>
  <si>
    <t>W 150 x 22,5 (H)</t>
  </si>
  <si>
    <t>W 150 x 24,0</t>
  </si>
  <si>
    <t>W 150 x 29,8 (H)</t>
  </si>
  <si>
    <t>W 150 x 37,1 (H)</t>
  </si>
  <si>
    <t>W 200 x 15,0</t>
  </si>
  <si>
    <t>W 200 x 19,3</t>
  </si>
  <si>
    <t>W 200 x 22,5</t>
  </si>
  <si>
    <t>W 200 x 26,6</t>
  </si>
  <si>
    <t>W 200 x 31,3</t>
  </si>
  <si>
    <t>W 200 x 35,9 (H)</t>
  </si>
  <si>
    <t>W 200 x 41,7 (H)</t>
  </si>
  <si>
    <t>W 200 x 46,1 (H)</t>
  </si>
  <si>
    <t>W 200 x 52,0 (H)</t>
  </si>
  <si>
    <t>HP 200 x 53,0 (H)</t>
  </si>
  <si>
    <t>W 200 x 59,0 (H)</t>
  </si>
  <si>
    <t>W 200 x 71,0 (H)</t>
  </si>
  <si>
    <t>W 200 x 86,0 (H)</t>
  </si>
  <si>
    <t>W 250 x 17,9</t>
  </si>
  <si>
    <t>W 250 x 22,3</t>
  </si>
  <si>
    <t>W 250 x 25,3</t>
  </si>
  <si>
    <t>W 250 x 28,4</t>
  </si>
  <si>
    <t>W 250 x 32,7</t>
  </si>
  <si>
    <t>W 250 x 38,5</t>
  </si>
  <si>
    <t>W 250 x 44,8</t>
  </si>
  <si>
    <t>HP 250 x 62,0 (H)</t>
  </si>
  <si>
    <t>W 250 x 73,0 (H)</t>
  </si>
  <si>
    <t>W 250 x 80,0 (H)</t>
  </si>
  <si>
    <t>HP 250 x 85,0 (H)</t>
  </si>
  <si>
    <t>W 250 x 89,0 (H)</t>
  </si>
  <si>
    <t>W 250 x 101,0 (H)</t>
  </si>
  <si>
    <t>W 250 x 115,0 (H)</t>
  </si>
  <si>
    <t>W 310 x 21,0</t>
  </si>
  <si>
    <t>W 310 x 23,8</t>
  </si>
  <si>
    <t>W 310 x 28,3</t>
  </si>
  <si>
    <t>W 310 x 32,7</t>
  </si>
  <si>
    <t>W 310 x 38,7</t>
  </si>
  <si>
    <t>W 310 x 44,5</t>
  </si>
  <si>
    <t>W 310 x 52,0</t>
  </si>
  <si>
    <t>HP 310 x 79,0 (H)</t>
  </si>
  <si>
    <t>HP 310 x 93,0 (H)</t>
  </si>
  <si>
    <t>W 310 x 97,0 (H)</t>
  </si>
  <si>
    <t>W 310 x 107,0 (H)</t>
  </si>
  <si>
    <t>W 310 x 117,0 (H)</t>
  </si>
  <si>
    <t>W 360 x 32,9</t>
  </si>
  <si>
    <t>W 360 x 39,0</t>
  </si>
  <si>
    <t>W 360 x 51,0</t>
  </si>
  <si>
    <t>W 360 x 64,0</t>
  </si>
  <si>
    <t>W 360 x 72,0</t>
  </si>
  <si>
    <t>W 360 x 79,0</t>
  </si>
  <si>
    <t>W 360 x 91,0 (H)</t>
  </si>
  <si>
    <t>W 360 x 101,0 (H)</t>
  </si>
  <si>
    <t>W 360 x 110,0 (H)</t>
  </si>
  <si>
    <t>W 360 x 122,0 (H)</t>
  </si>
  <si>
    <t>W 410 x 38,8</t>
  </si>
  <si>
    <t>W 410 x 46,1</t>
  </si>
  <si>
    <t>W 410 x 53,0</t>
  </si>
  <si>
    <t>W 410 x 60,0</t>
  </si>
  <si>
    <t>W 410 x 67,0</t>
  </si>
  <si>
    <t>W 410 x 75,0</t>
  </si>
  <si>
    <t>W 410 x 85,0</t>
  </si>
  <si>
    <t>W 460 x 52,0</t>
  </si>
  <si>
    <t>W 460 x 60,0</t>
  </si>
  <si>
    <t>W 460 x 68,0</t>
  </si>
  <si>
    <t>W 460 x 74,0</t>
  </si>
  <si>
    <t>W 460 x 82,0</t>
  </si>
  <si>
    <t>W 460 x 89,0</t>
  </si>
  <si>
    <t>W 460 x 97,0</t>
  </si>
  <si>
    <t>W 460 x 106,0</t>
  </si>
  <si>
    <t>W 530 x 66,0</t>
  </si>
  <si>
    <t>W 530 x 72,0</t>
  </si>
  <si>
    <t>W 530 x 74,0</t>
  </si>
  <si>
    <t>W 530 x 82,0</t>
  </si>
  <si>
    <t>W 530 x 85,0</t>
  </si>
  <si>
    <t>W 530 x 92,0</t>
  </si>
  <si>
    <t>W 530 x 101,0</t>
  </si>
  <si>
    <t>W 530 x 109,0</t>
  </si>
  <si>
    <t>W 610 x 101,0</t>
  </si>
  <si>
    <t>W 610 x 113,0</t>
  </si>
  <si>
    <t>W 610 x 125,0</t>
  </si>
  <si>
    <t>W 610 x 140,0</t>
  </si>
  <si>
    <t>W 610 x 155,0</t>
  </si>
  <si>
    <t>W 610 x 174,0</t>
  </si>
  <si>
    <t xml:space="preserve">CLIENTE: </t>
  </si>
  <si>
    <t xml:space="preserve">OBRA:  </t>
  </si>
  <si>
    <t xml:space="preserve">CALCULADO POR: </t>
  </si>
  <si>
    <t xml:space="preserve">TEMPO RESIST. FOGO: </t>
  </si>
  <si>
    <t>FACES</t>
  </si>
  <si>
    <t>W 200 x 100,0 (H)*</t>
  </si>
  <si>
    <t>W 250 x 131,0 (H)*</t>
  </si>
  <si>
    <t>W 250 x 149,0 (H)*</t>
  </si>
  <si>
    <t>W 250 x 167,0 (H)*</t>
  </si>
  <si>
    <t>HP 310x110,0 (H)</t>
  </si>
  <si>
    <t>HP 310x125,0 (H)</t>
  </si>
  <si>
    <t>W 310 x 129,0 (H)*</t>
  </si>
  <si>
    <t>HP 310 x 132 (H)</t>
  </si>
  <si>
    <t>W 310 x 143,0 (H)*</t>
  </si>
  <si>
    <t>W 310 x 158,0 (H)*</t>
  </si>
  <si>
    <t>W 310 x 179,0 (H)*</t>
  </si>
  <si>
    <t>W 310 x 202,0 (H)*</t>
  </si>
  <si>
    <t>W 360 x 44,6</t>
  </si>
  <si>
    <t>W 360 x 58</t>
  </si>
  <si>
    <t>W 530 x 123,0*</t>
  </si>
  <si>
    <t>W 530 x 138,0*</t>
  </si>
  <si>
    <t>W 610 x 82,0</t>
  </si>
  <si>
    <t>W 610 x 92,0</t>
  </si>
  <si>
    <t>W 610 x 153,0*</t>
  </si>
  <si>
    <t>W 610 x 195,0</t>
  </si>
  <si>
    <t>W 610 x 217,0</t>
  </si>
  <si>
    <t>kg/m</t>
  </si>
  <si>
    <t>CS 150 x 25</t>
  </si>
  <si>
    <t>CS 150 x 29</t>
  </si>
  <si>
    <t>CS 150 x 31</t>
  </si>
  <si>
    <t>CS 150 x 37</t>
  </si>
  <si>
    <t>CS 150 x 45</t>
  </si>
  <si>
    <t>CS 200 x 29</t>
  </si>
  <si>
    <t>CS 200 x 34</t>
  </si>
  <si>
    <t>CS 200 x 39</t>
  </si>
  <si>
    <t>CS 200 x 41</t>
  </si>
  <si>
    <t>CS 200 x 50</t>
  </si>
  <si>
    <t>CS 200 x 61</t>
  </si>
  <si>
    <t>CS 250 x 43</t>
  </si>
  <si>
    <t>CS 250 x 49</t>
  </si>
  <si>
    <t>CS 250 x 52</t>
  </si>
  <si>
    <t>CS 250 x 63</t>
  </si>
  <si>
    <t>CS 250 x 66</t>
  </si>
  <si>
    <t>CS 250 x 76</t>
  </si>
  <si>
    <t>CS 250 x 79</t>
  </si>
  <si>
    <t>CS 250 x 84</t>
  </si>
  <si>
    <t>CS 250 x 90</t>
  </si>
  <si>
    <t>CS 250 x 95</t>
  </si>
  <si>
    <t>CS 250 x 108</t>
  </si>
  <si>
    <t>CS 300 x 62</t>
  </si>
  <si>
    <t>CS 300 x 76</t>
  </si>
  <si>
    <t>CS 300 x 92</t>
  </si>
  <si>
    <t>CS 300 x 95</t>
  </si>
  <si>
    <t>CS 300 x 102</t>
  </si>
  <si>
    <t>CS 300 x 109</t>
  </si>
  <si>
    <t>CS 300 x 115</t>
  </si>
  <si>
    <t>CS 300 x 122</t>
  </si>
  <si>
    <t>CS 300 x 131</t>
  </si>
  <si>
    <t>CS 300 x 138</t>
  </si>
  <si>
    <t>CS 300 x 149</t>
  </si>
  <si>
    <t>CS 350 x 89</t>
  </si>
  <si>
    <t>CS 350 x 93</t>
  </si>
  <si>
    <t>CS 350 x 108</t>
  </si>
  <si>
    <t>CS 350 x 112</t>
  </si>
  <si>
    <t>CS 350 x 119</t>
  </si>
  <si>
    <t>CS 350 x 128</t>
  </si>
  <si>
    <t>CS 350 x 135</t>
  </si>
  <si>
    <t>CS 350 x 144</t>
  </si>
  <si>
    <t>CS 350 x 153</t>
  </si>
  <si>
    <t>CS 350 x 161</t>
  </si>
  <si>
    <t>CS 350 x 175</t>
  </si>
  <si>
    <t>CS 350 x 182</t>
  </si>
  <si>
    <t>CS 350 x 216</t>
  </si>
  <si>
    <t>CS 400 x 106</t>
  </si>
  <si>
    <t>CS 400 x 128</t>
  </si>
  <si>
    <t>CS 400 x 137</t>
  </si>
  <si>
    <t>CS 400 x 146</t>
  </si>
  <si>
    <t>CS 400 x 155</t>
  </si>
  <si>
    <t>CS 400 x 165</t>
  </si>
  <si>
    <t>CS 400 x 176</t>
  </si>
  <si>
    <t>CS 400 x 185</t>
  </si>
  <si>
    <t>CS 400 x 201</t>
  </si>
  <si>
    <t>CS 400 x 209</t>
  </si>
  <si>
    <t>CS 400 x 248</t>
  </si>
  <si>
    <t>CS 450 x 144</t>
  </si>
  <si>
    <t>CS 450 x 154</t>
  </si>
  <si>
    <t>CS 450 x 165</t>
  </si>
  <si>
    <t>CS 450 x 175</t>
  </si>
  <si>
    <t>CS 450 x 188</t>
  </si>
  <si>
    <t>CS 450 x 198</t>
  </si>
  <si>
    <t>CS 450 x 209</t>
  </si>
  <si>
    <t>CS 450 x 216</t>
  </si>
  <si>
    <t>CS 450 x 227</t>
  </si>
  <si>
    <t>CS 450 x 236</t>
  </si>
  <si>
    <t>CS 450 x 280</t>
  </si>
  <si>
    <t>CS 450 x 291</t>
  </si>
  <si>
    <t>CS 450 x 321</t>
  </si>
  <si>
    <t>CS 450 x 331</t>
  </si>
  <si>
    <t>CS 500 x 172</t>
  </si>
  <si>
    <t>CS 500 x 195</t>
  </si>
  <si>
    <t>CS 500 x 207</t>
  </si>
  <si>
    <t>CS 500 x 221</t>
  </si>
  <si>
    <t>CS 500 x 233</t>
  </si>
  <si>
    <t>CS 500 x 253</t>
  </si>
  <si>
    <t>CS 500 x 263</t>
  </si>
  <si>
    <t>CS 500 x 312</t>
  </si>
  <si>
    <t>CS 500 x 324</t>
  </si>
  <si>
    <t>CS 500 x 333</t>
  </si>
  <si>
    <t>CS 500 x 369</t>
  </si>
  <si>
    <t>CS 500 x 378</t>
  </si>
  <si>
    <t>CS 550 x 228</t>
  </si>
  <si>
    <t>CS 550 x 257</t>
  </si>
  <si>
    <t>CS 550 x 269</t>
  </si>
  <si>
    <t>CS 550 x 279</t>
  </si>
  <si>
    <t>CS 550 x 290</t>
  </si>
  <si>
    <t>CS 550 x 345</t>
  </si>
  <si>
    <t>CS 550 x 358</t>
  </si>
  <si>
    <t>CS 550 x 368</t>
  </si>
  <si>
    <t>CS 550 x 395</t>
  </si>
  <si>
    <t>CS 550 x 407</t>
  </si>
  <si>
    <t>CS 550 x 417</t>
  </si>
  <si>
    <t>CS 550 x 441</t>
  </si>
  <si>
    <t>CS 550 x 498</t>
  </si>
  <si>
    <t>CS 600 x 250</t>
  </si>
  <si>
    <t>CS 600 x 281</t>
  </si>
  <si>
    <t>CS 600 x 294</t>
  </si>
  <si>
    <t>CS 600 x 305</t>
  </si>
  <si>
    <t>CS 600 x 318</t>
  </si>
  <si>
    <t>CS 600 x 332</t>
  </si>
  <si>
    <t>CS 600 x 377</t>
  </si>
  <si>
    <t>CS 600 x 391</t>
  </si>
  <si>
    <t>CS 600 x 402</t>
  </si>
  <si>
    <t>CS 600 x 432</t>
  </si>
  <si>
    <t>CS 600 x 446</t>
  </si>
  <si>
    <t>CS 600 x 456</t>
  </si>
  <si>
    <t>CS 600 x 483</t>
  </si>
  <si>
    <t>CS 600 x 546</t>
  </si>
  <si>
    <t>CS 650 x 305</t>
  </si>
  <si>
    <t>CS 650 x 319</t>
  </si>
  <si>
    <t>CS 650 x 330</t>
  </si>
  <si>
    <t>CS 650 x 345</t>
  </si>
  <si>
    <t>CS 650 x 361</t>
  </si>
  <si>
    <t>CS 650 x 395</t>
  </si>
  <si>
    <t>CS 650 x 409</t>
  </si>
  <si>
    <t>CS 650 x 425</t>
  </si>
  <si>
    <t>CS 650 x 437</t>
  </si>
  <si>
    <t>CS 650 x 468</t>
  </si>
  <si>
    <t>CS 650 x 484</t>
  </si>
  <si>
    <t>CS 650 x 496</t>
  </si>
  <si>
    <t>CS 650 x 525</t>
  </si>
  <si>
    <t>CS 650 x 593</t>
  </si>
  <si>
    <t>CS 700 x 389</t>
  </si>
  <si>
    <t>CS 700 x 426</t>
  </si>
  <si>
    <t>CS 700 x 441</t>
  </si>
  <si>
    <t>CS 700 x 458</t>
  </si>
  <si>
    <t>CS 700 x 471</t>
  </si>
  <si>
    <t>CS 700 x 505</t>
  </si>
  <si>
    <t>CS 700 x 522</t>
  </si>
  <si>
    <t>CS 700 x 535</t>
  </si>
  <si>
    <t>CS 700 x 567</t>
  </si>
  <si>
    <t>CS 700 x 640</t>
  </si>
  <si>
    <t>CS 750 x 417</t>
  </si>
  <si>
    <t>CS 750 x 457</t>
  </si>
  <si>
    <t>CS 750 x 473</t>
  </si>
  <si>
    <t>CS 750 x 492</t>
  </si>
  <si>
    <t>CS 750 x 506</t>
  </si>
  <si>
    <t>CS 750 x 542</t>
  </si>
  <si>
    <t>CS 750 x 560</t>
  </si>
  <si>
    <t>CS 750 x 574</t>
  </si>
  <si>
    <t>CS 750 x 608</t>
  </si>
  <si>
    <t>CS 750 x 687</t>
  </si>
  <si>
    <t>CVS 150 x 15</t>
  </si>
  <si>
    <t>CVS 150 x 18</t>
  </si>
  <si>
    <t>CVS 150 x 20</t>
  </si>
  <si>
    <t>CVS 150 x 22</t>
  </si>
  <si>
    <t>CVS 150 x 24</t>
  </si>
  <si>
    <t>CVS 200 x 21</t>
  </si>
  <si>
    <t>CVS 200 x 24</t>
  </si>
  <si>
    <t>CVS 200 x 28</t>
  </si>
  <si>
    <t>CVS 200 x 27</t>
  </si>
  <si>
    <t>CVS 200 x 30</t>
  </si>
  <si>
    <t>CVS 200 x 36</t>
  </si>
  <si>
    <t>CVS 200 x 38</t>
  </si>
  <si>
    <t>CVS 200 x 46</t>
  </si>
  <si>
    <t>CVS 250 x 30</t>
  </si>
  <si>
    <t>CVS 250 x 33</t>
  </si>
  <si>
    <t>CVS 250 x 40</t>
  </si>
  <si>
    <t>CVS 250 x 47</t>
  </si>
  <si>
    <t>CVS 250 x 56</t>
  </si>
  <si>
    <t>CVS 250 x 64</t>
  </si>
  <si>
    <t>CVS 250 x 72</t>
  </si>
  <si>
    <t>CVS 300 x 47</t>
  </si>
  <si>
    <t>CVS 300 x 57</t>
  </si>
  <si>
    <t>CVS 300 x 67</t>
  </si>
  <si>
    <t>CVS 300 x 70</t>
  </si>
  <si>
    <t>CVS 300 x 79</t>
  </si>
  <si>
    <t>CVS 300 x 85</t>
  </si>
  <si>
    <t>CVS 300 x 95</t>
  </si>
  <si>
    <t>CVS 300 x 55</t>
  </si>
  <si>
    <t>CVS 300 x 66</t>
  </si>
  <si>
    <t>CVS 300 x 80</t>
  </si>
  <si>
    <t>CVS 300 x 83</t>
  </si>
  <si>
    <t>CVS 300 x 94</t>
  </si>
  <si>
    <t>CVS 300 x 100</t>
  </si>
  <si>
    <t>CVS 300 x 113</t>
  </si>
  <si>
    <t>CVS 350 x 73</t>
  </si>
  <si>
    <t>CVS 350 x 87</t>
  </si>
  <si>
    <t>CVS 350 x 98</t>
  </si>
  <si>
    <t>CVS 350 x 105</t>
  </si>
  <si>
    <t>CVS 350 x 118</t>
  </si>
  <si>
    <t>CVS 350 x 128</t>
  </si>
  <si>
    <t>CVS 350 x 136</t>
  </si>
  <si>
    <t>CVS 400 x 82</t>
  </si>
  <si>
    <t>CVS 400 x 87</t>
  </si>
  <si>
    <t>CVS 400 x 103</t>
  </si>
  <si>
    <t>CVS 400 x 116</t>
  </si>
  <si>
    <t>CVS 400 x 125</t>
  </si>
  <si>
    <t>CVS 400 x 140</t>
  </si>
  <si>
    <t>CVS 400 x 152</t>
  </si>
  <si>
    <t>CVS 400 x 162</t>
  </si>
  <si>
    <t>CVS 450 x 116</t>
  </si>
  <si>
    <t>CVS 450 x 130</t>
  </si>
  <si>
    <t>CVS 450 x 141</t>
  </si>
  <si>
    <t>CVS 450 x 156</t>
  </si>
  <si>
    <t>CVS 450 x 168</t>
  </si>
  <si>
    <t>CVS 450 x 177</t>
  </si>
  <si>
    <t>CVS 450 x 188</t>
  </si>
  <si>
    <t>CVS 450 x 206</t>
  </si>
  <si>
    <t>CVS 450 x 216</t>
  </si>
  <si>
    <t>CVS 500 x 123</t>
  </si>
  <si>
    <t>CVS 500 x 134</t>
  </si>
  <si>
    <t>CVS 500 x 150</t>
  </si>
  <si>
    <t>CVS 500 x 162</t>
  </si>
  <si>
    <t>CVS 500 x 180</t>
  </si>
  <si>
    <t>CVS 500 x 194</t>
  </si>
  <si>
    <t>CVS 500 x 204</t>
  </si>
  <si>
    <t>CVS 500 x 217</t>
  </si>
  <si>
    <t>CVS 500 x 238</t>
  </si>
  <si>
    <t>CVS 500 x 250</t>
  </si>
  <si>
    <t>CVS 500 x 259</t>
  </si>
  <si>
    <t>CVS 500 x 281</t>
  </si>
  <si>
    <t>CVS 500 x 317</t>
  </si>
  <si>
    <t>CVS 550 x 184</t>
  </si>
  <si>
    <t>CVS 550 x 204</t>
  </si>
  <si>
    <t>CVS 550 x 220</t>
  </si>
  <si>
    <t>CVS 550 x 232</t>
  </si>
  <si>
    <t>CVS 550 x 245</t>
  </si>
  <si>
    <t>CVS 550 x 270</t>
  </si>
  <si>
    <t>CVS 550 x 283</t>
  </si>
  <si>
    <t>CVS 550 x 293</t>
  </si>
  <si>
    <t>CVS 550 x 319</t>
  </si>
  <si>
    <t>CVS 550 x 329</t>
  </si>
  <si>
    <t>CVS 550 x 361</t>
  </si>
  <si>
    <t>CVS 550 x 370</t>
  </si>
  <si>
    <t>CVS 600 x 156</t>
  </si>
  <si>
    <t>CVS 600 x 190</t>
  </si>
  <si>
    <t>CVS 600 x 210</t>
  </si>
  <si>
    <t>CVS 600 x 226</t>
  </si>
  <si>
    <t>CVS 600 x 239</t>
  </si>
  <si>
    <t>CVS 600 x 278</t>
  </si>
  <si>
    <t>CVS 600 x 292</t>
  </si>
  <si>
    <t>CVS 600 x 328</t>
  </si>
  <si>
    <t>CVS 600 x 339</t>
  </si>
  <si>
    <t>CVS 600 x 369</t>
  </si>
  <si>
    <t>CVS 650 x 211</t>
  </si>
  <si>
    <t>CVS 650 x 234</t>
  </si>
  <si>
    <t>CVS 650 x 252</t>
  </si>
  <si>
    <t>CVS 650 x 266</t>
  </si>
  <si>
    <t>CVS 650 x 282</t>
  </si>
  <si>
    <t>CVS 650 x 310</t>
  </si>
  <si>
    <t>CVS 650 x 326</t>
  </si>
  <si>
    <t>CVS 650 x 351</t>
  </si>
  <si>
    <t>CVS 650 x 366</t>
  </si>
  <si>
    <t>CVS 650 x 413</t>
  </si>
  <si>
    <t>CVS 650 x 461</t>
  </si>
  <si>
    <t>CVS 700 x 214</t>
  </si>
  <si>
    <t>CVS 700 x 232</t>
  </si>
  <si>
    <t>CVS 700 x 278</t>
  </si>
  <si>
    <t>CVS 700 x 293</t>
  </si>
  <si>
    <t>CVS 700 x 327</t>
  </si>
  <si>
    <t>CVS 700 x 342</t>
  </si>
  <si>
    <t>CVS 750 x 284</t>
  </si>
  <si>
    <t>CVS 750 x 301</t>
  </si>
  <si>
    <t>CVS 750 x 334</t>
  </si>
  <si>
    <t>CVS 750 x 350</t>
  </si>
  <si>
    <t>CVS 800 x 288</t>
  </si>
  <si>
    <t>CVS 800 x 310</t>
  </si>
  <si>
    <t>CVS 800 x 328</t>
  </si>
  <si>
    <t>CVS 800 x 365</t>
  </si>
  <si>
    <t>CVS 800 x 382</t>
  </si>
  <si>
    <t>CVS 850 x 336</t>
  </si>
  <si>
    <t>CVS 850 x 355</t>
  </si>
  <si>
    <t>CVS 850 x 396</t>
  </si>
  <si>
    <t>CVS 850 x 414</t>
  </si>
  <si>
    <t>CVS 900 x 342</t>
  </si>
  <si>
    <t>CVS 900 x 362</t>
  </si>
  <si>
    <t>CVS 900 x 402</t>
  </si>
  <si>
    <t>CVS 900 x 422</t>
  </si>
  <si>
    <t>CVS 950 x 368</t>
  </si>
  <si>
    <t>CVS 950 x 389</t>
  </si>
  <si>
    <t>CVS 950 x 433</t>
  </si>
  <si>
    <t>CVS 950 x 454</t>
  </si>
  <si>
    <t>CVS 1000 x 394</t>
  </si>
  <si>
    <t>CVS 1000 x 416</t>
  </si>
  <si>
    <t>CVS 1000 x 464</t>
  </si>
  <si>
    <t>CVS 1000 x 486</t>
  </si>
  <si>
    <t>VS 150 x 15</t>
  </si>
  <si>
    <t>VS 150 x 18</t>
  </si>
  <si>
    <t>VS 150 x 20</t>
  </si>
  <si>
    <t>VS 150 x 19</t>
  </si>
  <si>
    <t>VS 150 x 21</t>
  </si>
  <si>
    <t>VS 200 x 19</t>
  </si>
  <si>
    <t>VS 200 x 22</t>
  </si>
  <si>
    <t>VS 200 x 25</t>
  </si>
  <si>
    <t>VS 200 x 20</t>
  </si>
  <si>
    <t>VS 200 x 23</t>
  </si>
  <si>
    <t>VS 200 x 26</t>
  </si>
  <si>
    <t>VS 250 x 21</t>
  </si>
  <si>
    <t>VS 250 x 24</t>
  </si>
  <si>
    <t>VS 250 x 27</t>
  </si>
  <si>
    <t>VS 250 x 23</t>
  </si>
  <si>
    <t>VS 250 x 26</t>
  </si>
  <si>
    <t>VS 250 x 30</t>
  </si>
  <si>
    <t>VS 250 x 25</t>
  </si>
  <si>
    <t>VS 250 x 29</t>
  </si>
  <si>
    <t>VS 250 x 32</t>
  </si>
  <si>
    <t>VS 300 x 23</t>
  </si>
  <si>
    <t>VS 300 x 26</t>
  </si>
  <si>
    <t>VS 300 x 28</t>
  </si>
  <si>
    <t>VS 300 x 25</t>
  </si>
  <si>
    <t>VS 300 x 31</t>
  </si>
  <si>
    <t>VS 300 x 27</t>
  </si>
  <si>
    <t>VS 300 x 34</t>
  </si>
  <si>
    <t>VS 300 x 33</t>
  </si>
  <si>
    <t>VS 300 x 37</t>
  </si>
  <si>
    <t>VS 300 x 46</t>
  </si>
  <si>
    <t>VS 350 x 26</t>
  </si>
  <si>
    <t>VS 350 x 30</t>
  </si>
  <si>
    <t>VS 350 x 33</t>
  </si>
  <si>
    <t>VS 350 x 28</t>
  </si>
  <si>
    <t>VS 350 x 36</t>
  </si>
  <si>
    <t>VS 350 x 35</t>
  </si>
  <si>
    <t>VS 350 x 39</t>
  </si>
  <si>
    <t>VS 350 x 38</t>
  </si>
  <si>
    <t>VS 350 x 42</t>
  </si>
  <si>
    <t>VS 350 x 51</t>
  </si>
  <si>
    <t>VS 400 x 28</t>
  </si>
  <si>
    <t>VS 400 x 32</t>
  </si>
  <si>
    <t>VS 400 x 35</t>
  </si>
  <si>
    <t>VS 400 x 30</t>
  </si>
  <si>
    <t>VS 400 x 34</t>
  </si>
  <si>
    <t>VS 400 x 38</t>
  </si>
  <si>
    <t>VS 400 x 37</t>
  </si>
  <si>
    <t>VS 400 x 41</t>
  </si>
  <si>
    <t>VS 400 x 39</t>
  </si>
  <si>
    <t>VS 400 x 44</t>
  </si>
  <si>
    <t>VS 400 x 53</t>
  </si>
  <si>
    <t>VS 450 x 51</t>
  </si>
  <si>
    <t>VS 450 x 60</t>
  </si>
  <si>
    <t>VS 450 x 71</t>
  </si>
  <si>
    <t>VS 450 x 80</t>
  </si>
  <si>
    <t>VS 450 x 59</t>
  </si>
  <si>
    <t>VS 450 x 70</t>
  </si>
  <si>
    <t>VS 450 x 83</t>
  </si>
  <si>
    <t>VS 450 x 95</t>
  </si>
  <si>
    <t>VS 500 x 61</t>
  </si>
  <si>
    <t>VS 500 x 73</t>
  </si>
  <si>
    <t>VS 550 x 64</t>
  </si>
  <si>
    <t>VS 550 x 75</t>
  </si>
  <si>
    <t>VS 550 x 88</t>
  </si>
  <si>
    <t>VS 550 x 100</t>
  </si>
  <si>
    <t>VS 600 x 81</t>
  </si>
  <si>
    <t>VS 600 x 95</t>
  </si>
  <si>
    <t>VS 600 x 111</t>
  </si>
  <si>
    <t>VS 600 x 125</t>
  </si>
  <si>
    <t>VS 600 x 140</t>
  </si>
  <si>
    <t>VS 600 x 152</t>
  </si>
  <si>
    <t>VS 650 x 84</t>
  </si>
  <si>
    <t>VS 650 x 98</t>
  </si>
  <si>
    <t>VS 650 x 114</t>
  </si>
  <si>
    <t>VS 650 x 128</t>
  </si>
  <si>
    <t>VS 650 x 143</t>
  </si>
  <si>
    <t>VS 650 x 155</t>
  </si>
  <si>
    <t>VS 700 x 105</t>
  </si>
  <si>
    <t>VS 700 x 122</t>
  </si>
  <si>
    <t>VS 700 x 137</t>
  </si>
  <si>
    <t>VS 700 x 154</t>
  </si>
  <si>
    <t>VS 700 x 166</t>
  </si>
  <si>
    <t>VS 750 x 108</t>
  </si>
  <si>
    <t>VS 750 x 125</t>
  </si>
  <si>
    <t>VS 750 x 140</t>
  </si>
  <si>
    <t>VS 750 x 157</t>
  </si>
  <si>
    <t>VS 750 x 170</t>
  </si>
  <si>
    <t>VS 800 x 111</t>
  </si>
  <si>
    <t>VS 800 x 129</t>
  </si>
  <si>
    <t>VS 800 x 143</t>
  </si>
  <si>
    <t>VS 800 x 160</t>
  </si>
  <si>
    <t>VS 800 x 173</t>
  </si>
  <si>
    <t>VS 850 x 120</t>
  </si>
  <si>
    <t>VS 850 x 139</t>
  </si>
  <si>
    <t>VS 850 x 155</t>
  </si>
  <si>
    <t>VS 850 x 174</t>
  </si>
  <si>
    <t>VS 850 x 188</t>
  </si>
  <si>
    <t>VS 900 x 124</t>
  </si>
  <si>
    <t>VS 900 x 142</t>
  </si>
  <si>
    <t>VS 900 x 159</t>
  </si>
  <si>
    <t>VS 900 x 177</t>
  </si>
  <si>
    <t>VS 900 x 191</t>
  </si>
  <si>
    <t>VS 950 x 127</t>
  </si>
  <si>
    <t>VS 950 x 146</t>
  </si>
  <si>
    <t>VS 950 x 162</t>
  </si>
  <si>
    <t>VS 950 x 180</t>
  </si>
  <si>
    <t>VS 950 x 194</t>
  </si>
  <si>
    <t>VS 1000 x 140</t>
  </si>
  <si>
    <t>VS 1000 x 161</t>
  </si>
  <si>
    <t>VS 1000 x 180</t>
  </si>
  <si>
    <t>VS 1000 x 201</t>
  </si>
  <si>
    <t>VS 1000 x 217</t>
  </si>
  <si>
    <t>VS 1100 x 159</t>
  </si>
  <si>
    <t>VS 1100 x 180</t>
  </si>
  <si>
    <t>VS 1100 x 199</t>
  </si>
  <si>
    <t>VS 1100 x 219</t>
  </si>
  <si>
    <t>VS 1100 x 235</t>
  </si>
  <si>
    <t>VS 1200 x 200</t>
  </si>
  <si>
    <t>VS 1200 x 221</t>
  </si>
  <si>
    <t>VS 1200 x 244</t>
  </si>
  <si>
    <t>VS 1200 x 262</t>
  </si>
  <si>
    <t>VS 1200 x 307</t>
  </si>
  <si>
    <t>VS 1300 x 237</t>
  </si>
  <si>
    <t>VS 1300 x 258</t>
  </si>
  <si>
    <t>VS 1300 x 281</t>
  </si>
  <si>
    <t>VS 1300 x 299</t>
  </si>
  <si>
    <t>VS 1300 x 344</t>
  </si>
  <si>
    <t>VS 1400 x 260</t>
  </si>
  <si>
    <t>VS 1400 x 283</t>
  </si>
  <si>
    <t>VS 1400 x 309</t>
  </si>
  <si>
    <t>VS 1400 x 329</t>
  </si>
  <si>
    <t>VS 1400 x 378</t>
  </si>
  <si>
    <t>VS 1400 x 424</t>
  </si>
  <si>
    <t>VS 1400 x 478</t>
  </si>
  <si>
    <t>VS 1500 x 270</t>
  </si>
  <si>
    <t>VS 1500 x 293</t>
  </si>
  <si>
    <t>VS 1500 x 319</t>
  </si>
  <si>
    <t>VS 1500 x 339</t>
  </si>
  <si>
    <t>VS 1500 x 388</t>
  </si>
  <si>
    <t>VS 1500 x 434</t>
  </si>
  <si>
    <t>VS 1500 x 488</t>
  </si>
  <si>
    <t>VS 1600 x 328</t>
  </si>
  <si>
    <t>VS 1600 x 348</t>
  </si>
  <si>
    <t>VS 1600 x 398</t>
  </si>
  <si>
    <t>VS 1600 x 444</t>
  </si>
  <si>
    <t>VS 1600 x 498</t>
  </si>
  <si>
    <t>VS 1700 x 338</t>
  </si>
  <si>
    <t>VS 1700 x 358</t>
  </si>
  <si>
    <t>VS 1700 x 408</t>
  </si>
  <si>
    <t>VS 1700 x 454</t>
  </si>
  <si>
    <t>VS 1700 x 507</t>
  </si>
  <si>
    <t>VS 1800 x 348</t>
  </si>
  <si>
    <t>VS 1800 x 368</t>
  </si>
  <si>
    <t>VS 1800 x 418</t>
  </si>
  <si>
    <t>VS 1800 x 464</t>
  </si>
  <si>
    <t>VS 1800 x 517</t>
  </si>
  <si>
    <t>VS 1800 x 465</t>
  </si>
  <si>
    <t>VS 1800 x 511</t>
  </si>
  <si>
    <t>VS 1800 x 564</t>
  </si>
  <si>
    <t>VS 1900 x 429</t>
  </si>
  <si>
    <t>VS 1900 x 478</t>
  </si>
  <si>
    <t>VS 1900 x 524</t>
  </si>
  <si>
    <t>VS 1900 x 577</t>
  </si>
  <si>
    <t>VS 2000 x 461</t>
  </si>
  <si>
    <t>VS 2000 x 515</t>
  </si>
  <si>
    <t>VS 2000 x 566</t>
  </si>
  <si>
    <t>VS 2000 x 624</t>
  </si>
  <si>
    <t>VS 500 x 86</t>
  </si>
  <si>
    <t>VS 500 x 97</t>
  </si>
  <si>
    <t>W/D</t>
  </si>
  <si>
    <t>y = 0,0012x - 0,0742</t>
  </si>
  <si>
    <r>
      <t>y = -1E-06x</t>
    </r>
    <r>
      <rPr>
        <vertAlign val="superscript"/>
        <sz val="11"/>
        <color rgb="FF000000"/>
        <rFont val="Calibri"/>
        <family val="2"/>
      </rPr>
      <t>2</t>
    </r>
    <r>
      <rPr>
        <sz val="11"/>
        <color rgb="FF000000"/>
        <rFont val="Calibri"/>
        <family val="2"/>
      </rPr>
      <t xml:space="preserve"> + 0,0011x + 0,1191</t>
    </r>
  </si>
  <si>
    <t>ANDRE NOGUEIRA</t>
  </si>
  <si>
    <t>PERDA</t>
  </si>
  <si>
    <t>PRODUTOS</t>
  </si>
  <si>
    <t>MÃO DE OBRA</t>
  </si>
  <si>
    <t xml:space="preserve">Data     </t>
  </si>
  <si>
    <t>PLANILHA ORÇAMENTÁRIA</t>
  </si>
  <si>
    <t>DADOS CADASTRAIS</t>
  </si>
  <si>
    <t>CUSTO GERAL</t>
  </si>
  <si>
    <t xml:space="preserve">B.D.I </t>
  </si>
  <si>
    <t>ORÇAMENTO DA OBRA</t>
  </si>
  <si>
    <t>MATERIAIS</t>
  </si>
  <si>
    <t>UNID</t>
  </si>
  <si>
    <t>QTDS.</t>
  </si>
  <si>
    <t>VLR. UNIT.</t>
  </si>
  <si>
    <t>VLR. TOTAL</t>
  </si>
  <si>
    <t xml:space="preserve"> </t>
  </si>
  <si>
    <t>TOTAL</t>
  </si>
  <si>
    <t>EQUIPAMENTOS</t>
  </si>
  <si>
    <t>TIPOS</t>
  </si>
  <si>
    <t>Plataformas Tesoura 10 mt</t>
  </si>
  <si>
    <t>http://www.maxtra.com.br/</t>
  </si>
  <si>
    <t>Trinchas/Rolos/Acessorios</t>
  </si>
  <si>
    <t>Thinner</t>
  </si>
  <si>
    <t>PRAZO (DIAS)</t>
  </si>
  <si>
    <t xml:space="preserve">VLR.UNIT </t>
  </si>
  <si>
    <t>APLICADOR/PINTOR</t>
  </si>
  <si>
    <t>ALIMENTAÇÃO</t>
  </si>
  <si>
    <t>TRANSPORTE</t>
  </si>
  <si>
    <t>HOSPEDAGEM</t>
  </si>
  <si>
    <t>IMPOSTO</t>
  </si>
  <si>
    <t>SOBRE</t>
  </si>
  <si>
    <t>VLR. N.F</t>
  </si>
  <si>
    <t>(  %  ) N.F</t>
  </si>
  <si>
    <t>VLR. IMPOSTOS</t>
  </si>
  <si>
    <t>N.F</t>
  </si>
  <si>
    <t xml:space="preserve">GERAL </t>
  </si>
  <si>
    <t xml:space="preserve">INSS </t>
  </si>
  <si>
    <t>M.O</t>
  </si>
  <si>
    <t xml:space="preserve">ISS </t>
  </si>
  <si>
    <t>LOCAL</t>
  </si>
  <si>
    <t xml:space="preserve">IR </t>
  </si>
  <si>
    <t>COLUNA</t>
  </si>
  <si>
    <t>TIPO</t>
  </si>
  <si>
    <t xml:space="preserve">VIGA </t>
  </si>
  <si>
    <t>TUBOS</t>
  </si>
  <si>
    <t>OUTROS</t>
  </si>
  <si>
    <t>DCP PINTURAS TÉCNICAS</t>
  </si>
  <si>
    <t>R$ UNITÁRIO</t>
  </si>
  <si>
    <t>O.S - Nº</t>
  </si>
  <si>
    <t>Outros</t>
  </si>
  <si>
    <t>ART</t>
  </si>
  <si>
    <t>AJUDANTE</t>
  </si>
  <si>
    <t>COMBUSTÍVEL</t>
  </si>
  <si>
    <t>PEDÁGIO</t>
  </si>
  <si>
    <t>Data:</t>
  </si>
  <si>
    <t>Cliente:</t>
  </si>
  <si>
    <t>A/C:</t>
  </si>
  <si>
    <t>Telefone:</t>
  </si>
  <si>
    <t>Obra:</t>
  </si>
  <si>
    <t xml:space="preserve">Ref.: </t>
  </si>
  <si>
    <t xml:space="preserve">60 MINUTOS </t>
  </si>
  <si>
    <t>GRUPO</t>
  </si>
  <si>
    <t>CLASSE</t>
  </si>
  <si>
    <t>QUANT.</t>
  </si>
  <si>
    <t>UNIDADE</t>
  </si>
  <si>
    <t xml:space="preserve">DESCRIÇÃO DE PRODUTOS </t>
  </si>
  <si>
    <t>R$ SUBTOTAL</t>
  </si>
  <si>
    <t>CUSTO TOTAL DE PRODUTOS PARA ATIVIDADES</t>
  </si>
  <si>
    <t xml:space="preserve">QUANT. </t>
  </si>
  <si>
    <t>Aplicação de Revestimento de Pintura Intumescente de acordo ao descritivo de atividade no item 5 desta cotação.</t>
  </si>
  <si>
    <t>ÁREA m²</t>
  </si>
  <si>
    <t>Prezado Srs.</t>
  </si>
  <si>
    <t>Obrigado.</t>
  </si>
  <si>
    <t>Atenciosamente,</t>
  </si>
  <si>
    <t>www.dcppinturastecnicas.com.br</t>
  </si>
  <si>
    <t>PROPOSTA TÉCNICO COMERCIAL</t>
  </si>
  <si>
    <t xml:space="preserve">PINTURA INTUMESCENTE – PROTEÇÃO PASSIVA PROTEÇÃO CONTRA INCÊNDIOS </t>
  </si>
  <si>
    <t>O sistema de proteção passiva por PINTURAS INTUMESCENTES é processo de proteção de estruturas metálicas e ou outros materiais previstas por normas nacionais e internacionais para que em um determinado local em situação de fogo possa haver tempo de evacuação do local, assim também como tempo de chegada e saída do local pelo Corpo de Bombeiros com proteção a vida e proteção ao patrimônio.</t>
  </si>
  <si>
    <t>NORMAS APLICÁVEIS</t>
  </si>
  <si>
    <t>Os materiais e serviços especificados, relativos ao serviço acima, obedecem às seguintes normas e Instruções pertinentes.</t>
  </si>
  <si>
    <t>NBR 14432</t>
  </si>
  <si>
    <t>IT-08 CBSP</t>
  </si>
  <si>
    <t>Resistência Ao Fogo Dos Elementos De Construção</t>
  </si>
  <si>
    <t>ASTM E-119</t>
  </si>
  <si>
    <t>Fire Tests of Building Construction and Materials</t>
  </si>
  <si>
    <t>ICC AC23</t>
  </si>
  <si>
    <t>Acceptance Criteria or Spray-Applied and Intumescent Mastic Coating Fire-Protection Materials</t>
  </si>
  <si>
    <t>Decreto Estadual de 10.12.2018</t>
  </si>
  <si>
    <t>1.</t>
  </si>
  <si>
    <t xml:space="preserve">SISTEMA DE PROTEÇÃO UTILIZADO </t>
  </si>
  <si>
    <t>2.</t>
  </si>
  <si>
    <t xml:space="preserve">ENQUADRAMENTO DA EDIFICAÇÃO </t>
  </si>
  <si>
    <t xml:space="preserve">Conforme Tabela A da Norma NBR 14432 e IT 08 </t>
  </si>
  <si>
    <t>2.1 - Grupo:</t>
  </si>
  <si>
    <t>2.2 - Ocupação de Uso:</t>
  </si>
  <si>
    <t>2.3 - Enquadramento da Edificação:</t>
  </si>
  <si>
    <t>3.</t>
  </si>
  <si>
    <t xml:space="preserve">TRRF – TEMPO REQUERIDO DE RESISTÊNCIA AO FOGO </t>
  </si>
  <si>
    <r>
      <t xml:space="preserve">Conforme informado pelo cliente, a espessura de proteção está dimensionada para atendimento a um </t>
    </r>
    <r>
      <rPr>
        <b/>
        <sz val="12"/>
        <color rgb="FFFF0000"/>
        <rFont val="Century Gothic"/>
        <family val="2"/>
      </rPr>
      <t>TRRF</t>
    </r>
    <r>
      <rPr>
        <sz val="12"/>
        <rFont val="Century Gothic"/>
        <family val="2"/>
      </rPr>
      <t xml:space="preserve"> de:</t>
    </r>
  </si>
  <si>
    <t>4.</t>
  </si>
  <si>
    <t xml:space="preserve"> ESCOPO DAS ATIVIDADES DE APLICAÇÃO PINTURA INTUMESCENTE</t>
  </si>
  <si>
    <t xml:space="preserve"> Sistema de Pintura a ser realizado:</t>
  </si>
  <si>
    <t xml:space="preserve"> Esmerilhamento e ou lixamento e ou limpeza da superfície;</t>
  </si>
  <si>
    <t xml:space="preserve"> Aplicação de uma demão Fundo Promotor de Aderência Epóxi;</t>
  </si>
  <si>
    <t>Aplicação de Tinta de acabamento (TOP COAT) sobre a pintura intumescente.</t>
  </si>
  <si>
    <t>5.</t>
  </si>
  <si>
    <t xml:space="preserve"> ÁREAS A SEREM PROTEGIDAS (Conforme Projeto enviado)</t>
  </si>
  <si>
    <t>FATOR DE MASSIVIDADE</t>
  </si>
  <si>
    <t>ESPESSURA DE APLICAÇÃO</t>
  </si>
  <si>
    <t>Hp/A (m-1)</t>
  </si>
  <si>
    <t>MICRAS ( µm)</t>
  </si>
  <si>
    <t>Metragem Total (Área de Aplicação - m²)</t>
  </si>
  <si>
    <t xml:space="preserve">IMPORTANTE: </t>
  </si>
  <si>
    <t>6.</t>
  </si>
  <si>
    <t>PREÇOS E CONDIÇÕES COMERCIAIS</t>
  </si>
  <si>
    <t>Produtos</t>
  </si>
  <si>
    <t>Mão de Obra - Aplicação</t>
  </si>
  <si>
    <t>Quantidade m²</t>
  </si>
  <si>
    <t>Descrição das Atividades</t>
  </si>
  <si>
    <r>
      <t xml:space="preserve">Aplicação de Revestimento de Pintura Intumescente de acordo ao descritivo de atividade no </t>
    </r>
    <r>
      <rPr>
        <b/>
        <sz val="12"/>
        <color rgb="FFFF0000"/>
        <rFont val="Century Gothic"/>
        <family val="2"/>
      </rPr>
      <t>item 5</t>
    </r>
    <r>
      <rPr>
        <sz val="12"/>
        <color theme="1"/>
        <rFont val="Century Gothic"/>
        <family val="2"/>
      </rPr>
      <t xml:space="preserve"> desta cotação.</t>
    </r>
  </si>
  <si>
    <t>Total da Cotação (Produtos + Mão de Obra / Aplicação)</t>
  </si>
  <si>
    <t>Produtos + Mão de Obra / Aplicação</t>
  </si>
  <si>
    <t xml:space="preserve">7. </t>
  </si>
  <si>
    <t>CONDIÇÕES DE PAGAMENTO</t>
  </si>
  <si>
    <t>CONDIÇÕES DE PAGAMENTO - FATURAMENTO</t>
  </si>
  <si>
    <t>Fornecedor</t>
  </si>
  <si>
    <t>ITENS</t>
  </si>
  <si>
    <t>PRAZO DE PAGAMENTO</t>
  </si>
  <si>
    <t>DCP Pinturas Técnicas</t>
  </si>
  <si>
    <t xml:space="preserve"> 40% a Vista + 28 dd</t>
  </si>
  <si>
    <t>Ideal Tintas</t>
  </si>
  <si>
    <t>Outros Itens</t>
  </si>
  <si>
    <t>21 dd</t>
  </si>
  <si>
    <t xml:space="preserve">8. </t>
  </si>
  <si>
    <t xml:space="preserve">OBSERVAÇÕES </t>
  </si>
  <si>
    <t xml:space="preserve">9. </t>
  </si>
  <si>
    <t xml:space="preserve">OBSERVAÇÕES GERAIS </t>
  </si>
  <si>
    <t>PRAZOS</t>
  </si>
  <si>
    <t>Mobilização / Início da Obra</t>
  </si>
  <si>
    <t xml:space="preserve">15 a 20 dd </t>
  </si>
  <si>
    <t>Duração da Obra</t>
  </si>
  <si>
    <t>De acordo ao planejamento</t>
  </si>
  <si>
    <t>RESPONSABILIDADES / AMBIENTE DE TRABALHO</t>
  </si>
  <si>
    <t>CLIENTE</t>
  </si>
  <si>
    <t>DCP_PINTURAS TÉCNICAS</t>
  </si>
  <si>
    <t>Água, Energia elétrica, Iluminação</t>
  </si>
  <si>
    <t>X</t>
  </si>
  <si>
    <t>Sanitários, vestiários e refeitório</t>
  </si>
  <si>
    <t>Proteção na área de trabalho</t>
  </si>
  <si>
    <t>Limpeza Fina das áreas de execução</t>
  </si>
  <si>
    <t>Ferramentas e Extensão Elétrica</t>
  </si>
  <si>
    <t>Plataforma Tesoura Elétrica (h a veificar)</t>
  </si>
  <si>
    <t xml:space="preserve">ART </t>
  </si>
  <si>
    <t>Laudo Técnico</t>
  </si>
  <si>
    <t>Anexo E - NBR 14.432</t>
  </si>
  <si>
    <t>Garantia 5 anos - Aplicação</t>
  </si>
  <si>
    <t xml:space="preserve">IMPOSTOS – NOTA FISCAL DE SERVIÇOS </t>
  </si>
  <si>
    <r>
      <t xml:space="preserve">A </t>
    </r>
    <r>
      <rPr>
        <b/>
        <sz val="12"/>
        <color theme="1"/>
        <rFont val="Century Gothic"/>
        <family val="2"/>
      </rPr>
      <t>DCP Pinturas Técnicas</t>
    </r>
    <r>
      <rPr>
        <sz val="12"/>
        <color theme="1"/>
        <rFont val="Century Gothic"/>
        <family val="2"/>
      </rPr>
      <t xml:space="preserve"> está enquadrada no anexo III do regime de imposto Simples Nacional.  
Pagando os impostos na guia DAS diretamente pela DCP Pinturas Técnicas. 
</t>
    </r>
    <r>
      <rPr>
        <b/>
        <sz val="16"/>
        <color rgb="FFFF0000"/>
        <rFont val="Century Gothic"/>
        <family val="2"/>
      </rPr>
      <t>Não reter nenhum valor.</t>
    </r>
  </si>
  <si>
    <t>TINTA INTUMESCENTE - FABRICANTE</t>
  </si>
  <si>
    <t>EMPRESA</t>
  </si>
  <si>
    <t>DECORA PINTANDO SOLUÇÕES EM PINTURA E COMÉRCIO LTDA</t>
  </si>
  <si>
    <t>NOME FANTASIA</t>
  </si>
  <si>
    <t>CNPJ</t>
  </si>
  <si>
    <t>18.605.511/0001-00</t>
  </si>
  <si>
    <t>REGISTRO CRQ - IV</t>
  </si>
  <si>
    <t>N. 29130 - F</t>
  </si>
  <si>
    <t>QUÍMICO RESPONSÁVEL</t>
  </si>
  <si>
    <t>ANDRÉ LUIS ARAUJO NOGUEIRA</t>
  </si>
  <si>
    <t>N. 4165119</t>
  </si>
  <si>
    <t>SITE</t>
  </si>
  <si>
    <t>André Nogueira
Responsável Técnico 
CRQ IV Região - 04165118
(11) 98694.8801
andre@dcppinturastecnicas.com.br
www.dcppinturastecnicas.com.br</t>
  </si>
  <si>
    <t xml:space="preserve">Carga e Descarga de Equipamentos  </t>
  </si>
  <si>
    <t xml:space="preserve">Equipamentos de Pintura Airless Graco Mark  </t>
  </si>
  <si>
    <t>REGISTRO CARTEIRA CRQ - IV</t>
  </si>
  <si>
    <t>INTERNACIONAL INTERCHAR 1260</t>
  </si>
  <si>
    <t>JOTUN CF 5243</t>
  </si>
  <si>
    <t>HP/A</t>
  </si>
  <si>
    <t xml:space="preserve">30 Min </t>
  </si>
  <si>
    <t>60 Min</t>
  </si>
  <si>
    <t>90 Min</t>
  </si>
  <si>
    <t>120 Min</t>
  </si>
  <si>
    <t>BIBLIOTECA DE PERFIS METALICOS</t>
  </si>
  <si>
    <t>BITOLA</t>
  </si>
  <si>
    <t>d (mm)</t>
  </si>
  <si>
    <t>bf (mm)</t>
  </si>
  <si>
    <t>tw (mm)</t>
  </si>
  <si>
    <t>tf (mm)</t>
  </si>
  <si>
    <t>h (mm)</t>
  </si>
  <si>
    <t>d' (mm)</t>
  </si>
  <si>
    <t>PERIMETRO (mm)</t>
  </si>
  <si>
    <t>PERÍMETRO (m)</t>
  </si>
  <si>
    <t>PESO (kg)</t>
  </si>
  <si>
    <t>HP200x53,0</t>
  </si>
  <si>
    <t>HP250x62,0</t>
  </si>
  <si>
    <t>HP250x85,0</t>
  </si>
  <si>
    <t>HP310x110,0</t>
  </si>
  <si>
    <t>HP310x125,0</t>
  </si>
  <si>
    <t>HP310x79,0</t>
  </si>
  <si>
    <t>HP310x93,0</t>
  </si>
  <si>
    <t>I1000x250x13x16</t>
  </si>
  <si>
    <t>I1000x250x16x19</t>
  </si>
  <si>
    <t>I1000x275x13x16</t>
  </si>
  <si>
    <t>I1000x275x13x19</t>
  </si>
  <si>
    <t>I1000x300x13x13</t>
  </si>
  <si>
    <t>I1000x300x13x16</t>
  </si>
  <si>
    <t>I1000x300x13x19</t>
  </si>
  <si>
    <t>I1000x300x13x22</t>
  </si>
  <si>
    <t>I1000x300x13x25</t>
  </si>
  <si>
    <t>I1000x300x13x32</t>
  </si>
  <si>
    <t>I1000x300x16x10</t>
  </si>
  <si>
    <t>I1000x300x16x25</t>
  </si>
  <si>
    <t>I1000x375x19x32</t>
  </si>
  <si>
    <t>I1000x375x25x13</t>
  </si>
  <si>
    <t>I1000x375x32x13</t>
  </si>
  <si>
    <t>I1000x400x38x19</t>
  </si>
  <si>
    <t>I1000x450x38x22</t>
  </si>
  <si>
    <t>I1100x375x13x32</t>
  </si>
  <si>
    <t>I1100x375x19x32</t>
  </si>
  <si>
    <t>I1300x200x13x10</t>
  </si>
  <si>
    <t>I350x330x13x10</t>
  </si>
  <si>
    <t>I350x375x22x13</t>
  </si>
  <si>
    <t>I375x375x3x12</t>
  </si>
  <si>
    <t>I400x330x16x10</t>
  </si>
  <si>
    <t>I400x330x19x8</t>
  </si>
  <si>
    <t>I400x375x19x10</t>
  </si>
  <si>
    <t>I400x375x22x10</t>
  </si>
  <si>
    <t>I400x375x25x10</t>
  </si>
  <si>
    <t>I400x400x32x13</t>
  </si>
  <si>
    <t>I450x375x25x13</t>
  </si>
  <si>
    <t>I450x375x25x16</t>
  </si>
  <si>
    <t>I450x400x25x13</t>
  </si>
  <si>
    <t>I450x400x32x13</t>
  </si>
  <si>
    <t>I500x175x8x6</t>
  </si>
  <si>
    <t>I500x200x6x10</t>
  </si>
  <si>
    <t>I500x250x13x6</t>
  </si>
  <si>
    <t>I500x250x8x10</t>
  </si>
  <si>
    <t>I500x250x8x16</t>
  </si>
  <si>
    <t>I500x275x8x10</t>
  </si>
  <si>
    <t>I500x300x6x9</t>
  </si>
  <si>
    <t>I500x330x6x19</t>
  </si>
  <si>
    <t>I525x330x6x9</t>
  </si>
  <si>
    <t>I525x375x6x12</t>
  </si>
  <si>
    <t>I525x375x6x25</t>
  </si>
  <si>
    <t>I550x175x6x6</t>
  </si>
  <si>
    <t>I550x200x6x8</t>
  </si>
  <si>
    <t>I550x250x10x6</t>
  </si>
  <si>
    <t>I550x330x16x6</t>
  </si>
  <si>
    <t>I575x330x6x12</t>
  </si>
  <si>
    <t>I575x330x6x25</t>
  </si>
  <si>
    <t>I600x225x10x8</t>
  </si>
  <si>
    <t>I600x225x16x8</t>
  </si>
  <si>
    <t>I600x225x8x10</t>
  </si>
  <si>
    <t>I650x225x10x8</t>
  </si>
  <si>
    <t>I650x225x16x8</t>
  </si>
  <si>
    <t>I650x250x19x10</t>
  </si>
  <si>
    <t>I650x250x19x13</t>
  </si>
  <si>
    <t>I650x250x19x8</t>
  </si>
  <si>
    <t>I675x300x6x9</t>
  </si>
  <si>
    <t>I675x330x6x22</t>
  </si>
  <si>
    <t>I675x330x6x9</t>
  </si>
  <si>
    <t>I675x375x6x12</t>
  </si>
  <si>
    <t>I675x375x7x22</t>
  </si>
  <si>
    <t>I675x375x7x31</t>
  </si>
  <si>
    <t>I700x200x10x8</t>
  </si>
  <si>
    <t>I700x200x13x8</t>
  </si>
  <si>
    <t>I700x200x8x13</t>
  </si>
  <si>
    <t>I700x225x10x8</t>
  </si>
  <si>
    <t>I700x225x8x10</t>
  </si>
  <si>
    <t>I700x225x8x8</t>
  </si>
  <si>
    <t>I700x225x8x8x6</t>
  </si>
  <si>
    <t>I700x250x10x8</t>
  </si>
  <si>
    <t>I700x250x19x10</t>
  </si>
  <si>
    <t>I700x250x8x10</t>
  </si>
  <si>
    <t>I700x250x8x8</t>
  </si>
  <si>
    <t>I700x250x8x8x6</t>
  </si>
  <si>
    <t>I700x300x6x12</t>
  </si>
  <si>
    <t>I700x300x6x22</t>
  </si>
  <si>
    <t>I700x350x10x19</t>
  </si>
  <si>
    <t>I700x350x10x22</t>
  </si>
  <si>
    <t>I750x200x10x10</t>
  </si>
  <si>
    <t>I750x200x13x10</t>
  </si>
  <si>
    <t>I750x200x13x8</t>
  </si>
  <si>
    <t>I750x200x16x10</t>
  </si>
  <si>
    <t>I750x200x16x8</t>
  </si>
  <si>
    <t>I750x200x8x8</t>
  </si>
  <si>
    <t>I750x225x8x8</t>
  </si>
  <si>
    <t>I750x330x19x10</t>
  </si>
  <si>
    <t>I770x330x32x13</t>
  </si>
  <si>
    <t>I800x200x10x10</t>
  </si>
  <si>
    <t>I800x200x13x10</t>
  </si>
  <si>
    <t>I800x250x16x13</t>
  </si>
  <si>
    <t>I800x275x16x10</t>
  </si>
  <si>
    <t>I800x275x19x8</t>
  </si>
  <si>
    <t>I800x275x32x16</t>
  </si>
  <si>
    <t>I800x300x19x10</t>
  </si>
  <si>
    <t>I800x330x22x13</t>
  </si>
  <si>
    <t>I800x330x25x10</t>
  </si>
  <si>
    <t>I800x375x25x13</t>
  </si>
  <si>
    <t>I800x375x32x13</t>
  </si>
  <si>
    <t>I800x400x7x15</t>
  </si>
  <si>
    <t>I800x475x7x25</t>
  </si>
  <si>
    <t>I850x200x10x10</t>
  </si>
  <si>
    <t>I850x200x16x10</t>
  </si>
  <si>
    <t>I850x225x10x10</t>
  </si>
  <si>
    <t>I850x225x10x16</t>
  </si>
  <si>
    <t>I850x225x13x13</t>
  </si>
  <si>
    <t>I850x250x10x10</t>
  </si>
  <si>
    <t>I850x250x10x13</t>
  </si>
  <si>
    <t>I850x250x16x10</t>
  </si>
  <si>
    <t>I850x300x10x16</t>
  </si>
  <si>
    <t>I850x300x19x10</t>
  </si>
  <si>
    <t>I850x300x19x13</t>
  </si>
  <si>
    <t>I850x300x25x13</t>
  </si>
  <si>
    <t>I850x330x10x22</t>
  </si>
  <si>
    <t>I850x375x10x31</t>
  </si>
  <si>
    <t>I900x275x13x16</t>
  </si>
  <si>
    <t>I900x275x19x13</t>
  </si>
  <si>
    <t>I900x300x16x13</t>
  </si>
  <si>
    <t>I900x300x19x13</t>
  </si>
  <si>
    <t>I900x330x32x13</t>
  </si>
  <si>
    <t>I900x425x38x13</t>
  </si>
  <si>
    <t>II300x250x5x5</t>
  </si>
  <si>
    <t>II400x250x8x6</t>
  </si>
  <si>
    <t>II500x250x8x6</t>
  </si>
  <si>
    <t>PS375x375x12x6</t>
  </si>
  <si>
    <t>PS675x300x9x6</t>
  </si>
  <si>
    <t>PS675x330x12x6</t>
  </si>
  <si>
    <t>PS675x330x25x6</t>
  </si>
  <si>
    <t>PS675x375x12x8</t>
  </si>
  <si>
    <t>PS675x375x22x8</t>
  </si>
  <si>
    <t>PS675x375x32x8</t>
  </si>
  <si>
    <t>PS675x475x25x8</t>
  </si>
  <si>
    <t>PS700x375x12x8</t>
  </si>
  <si>
    <t>PS700x475x22x8</t>
  </si>
  <si>
    <t>PS800x330x25x8</t>
  </si>
  <si>
    <t>PS800x400x16x8</t>
  </si>
  <si>
    <t>PS800x400x16x9</t>
  </si>
  <si>
    <t>PS800x475x25x8</t>
  </si>
  <si>
    <t>PS800x550x38x9</t>
  </si>
  <si>
    <t>PS800x600x32x8</t>
  </si>
  <si>
    <t>PS800x650x38x9</t>
  </si>
  <si>
    <t>VS200X17,0</t>
  </si>
  <si>
    <t>VS200X20,0</t>
  </si>
  <si>
    <t>VS200X22,0</t>
  </si>
  <si>
    <t>VS200X26,0</t>
  </si>
  <si>
    <t>VS225X19,0</t>
  </si>
  <si>
    <t>VS225X22,0</t>
  </si>
  <si>
    <t>VS225X24,0</t>
  </si>
  <si>
    <t>VS225X29,0</t>
  </si>
  <si>
    <t>VS250X28,0</t>
  </si>
  <si>
    <t>VS250X31,0</t>
  </si>
  <si>
    <t>VS250X37,0</t>
  </si>
  <si>
    <t>VS250X38,0</t>
  </si>
  <si>
    <t>VS275X30,0</t>
  </si>
  <si>
    <t>VS275X34,0</t>
  </si>
  <si>
    <t>VS275X40,0</t>
  </si>
  <si>
    <t>VS300X33,0</t>
  </si>
  <si>
    <t>VS300X36,0</t>
  </si>
  <si>
    <t>VS300X43,0</t>
  </si>
  <si>
    <t>VS300X61,0</t>
  </si>
  <si>
    <t>VS325X35,0</t>
  </si>
  <si>
    <t>VS325X39,0</t>
  </si>
  <si>
    <t>VS325X46,0</t>
  </si>
  <si>
    <t>VS350X38,0</t>
  </si>
  <si>
    <t>VS350X42,0</t>
  </si>
  <si>
    <t>VS350X49,0</t>
  </si>
  <si>
    <t>VS350X58,0</t>
  </si>
  <si>
    <t>VS375X40,0</t>
  </si>
  <si>
    <t>VS375X44,0</t>
  </si>
  <si>
    <t>VS375X53,0</t>
  </si>
  <si>
    <t>VS375X62,0</t>
  </si>
  <si>
    <t>VS375X61,0</t>
  </si>
  <si>
    <t>VS400X49,0</t>
  </si>
  <si>
    <t>VS400X58,0</t>
  </si>
  <si>
    <t>VS400X68,0</t>
  </si>
  <si>
    <t>VS400X78,0</t>
  </si>
  <si>
    <t>VS450X51,0</t>
  </si>
  <si>
    <t>VS450X60,0</t>
  </si>
  <si>
    <t>VS450X71,0</t>
  </si>
  <si>
    <t>VS450X80,0</t>
  </si>
  <si>
    <t>VS500X61,0</t>
  </si>
  <si>
    <t>VS500X73,0</t>
  </si>
  <si>
    <t>VS500X86,0</t>
  </si>
  <si>
    <t>VS500X97,0</t>
  </si>
  <si>
    <t>VS550X64,0</t>
  </si>
  <si>
    <t>VS550X75,0</t>
  </si>
  <si>
    <t>VS550X88,0</t>
  </si>
  <si>
    <t>VS550X100,0</t>
  </si>
  <si>
    <t>VS600X95,0</t>
  </si>
  <si>
    <t>VS600X111,0</t>
  </si>
  <si>
    <t>VS600X125,0</t>
  </si>
  <si>
    <t>VS600X140,0</t>
  </si>
  <si>
    <t>VS600X152,0</t>
  </si>
  <si>
    <t>VS650X98,0</t>
  </si>
  <si>
    <t>VS650X114,0</t>
  </si>
  <si>
    <t>VS650X128,0</t>
  </si>
  <si>
    <t>VS650X144,0</t>
  </si>
  <si>
    <t>VS650X155,0</t>
  </si>
  <si>
    <t>VS700X105,0</t>
  </si>
  <si>
    <t>VS700X122,0</t>
  </si>
  <si>
    <t>VS700X137,0</t>
  </si>
  <si>
    <t>VS700X154,0</t>
  </si>
  <si>
    <t>VS700X166,0</t>
  </si>
  <si>
    <t>VS750X108,0</t>
  </si>
  <si>
    <t>VS750X125,0</t>
  </si>
  <si>
    <t>VS750X140,0</t>
  </si>
  <si>
    <t>VS750X157,0</t>
  </si>
  <si>
    <t>VS750X170,0</t>
  </si>
  <si>
    <t>VS800X111,0</t>
  </si>
  <si>
    <t>VS800X129,0</t>
  </si>
  <si>
    <t>VS800X143,0</t>
  </si>
  <si>
    <t>VS800X160,0</t>
  </si>
  <si>
    <t>VS800X173,0</t>
  </si>
  <si>
    <t>VS850X120,0</t>
  </si>
  <si>
    <t>VS850X139,0</t>
  </si>
  <si>
    <t>VS850X155,0</t>
  </si>
  <si>
    <t>VS850X174,0</t>
  </si>
  <si>
    <t>VS850X188,0</t>
  </si>
  <si>
    <t>VS900X124,0</t>
  </si>
  <si>
    <t>VS900X142,0</t>
  </si>
  <si>
    <t>VS900X159,0</t>
  </si>
  <si>
    <t>VS900X177,0</t>
  </si>
  <si>
    <t>VS900X191,0</t>
  </si>
  <si>
    <t>VS950X127,0</t>
  </si>
  <si>
    <t>VS950X146,0</t>
  </si>
  <si>
    <t>VS950X162,0</t>
  </si>
  <si>
    <t>VS950X180,0</t>
  </si>
  <si>
    <t>VS950X194,0</t>
  </si>
  <si>
    <t>VS1000X140,0</t>
  </si>
  <si>
    <t>VS1000X161,0</t>
  </si>
  <si>
    <t>VS1000X180,0</t>
  </si>
  <si>
    <t>VS1000X201,0</t>
  </si>
  <si>
    <t>VS1000X217,0</t>
  </si>
  <si>
    <t>VS1100X159,0</t>
  </si>
  <si>
    <t>VS1100X180,0</t>
  </si>
  <si>
    <t>VS1100X199,0</t>
  </si>
  <si>
    <t>VS1100X219,0</t>
  </si>
  <si>
    <t>VS1100X235,0</t>
  </si>
  <si>
    <t>VS1200X200,0</t>
  </si>
  <si>
    <t>VS1200X221,0</t>
  </si>
  <si>
    <t>VS1200X244,0</t>
  </si>
  <si>
    <t>VS1200X262,0</t>
  </si>
  <si>
    <t>VS1200X307,0</t>
  </si>
  <si>
    <t>VS1300X237,0</t>
  </si>
  <si>
    <t>VS1300X258,0</t>
  </si>
  <si>
    <t>VS1300X281,0</t>
  </si>
  <si>
    <t>VS1300X299,0</t>
  </si>
  <si>
    <t>VS1300X344,0</t>
  </si>
  <si>
    <t>VS1400X260,0</t>
  </si>
  <si>
    <t>VS1400X283,0</t>
  </si>
  <si>
    <t>VS1400X309,0</t>
  </si>
  <si>
    <t>VS1400X329,0</t>
  </si>
  <si>
    <t>VS1400X378,0</t>
  </si>
  <si>
    <t>VS1400X424,0</t>
  </si>
  <si>
    <t>VS1400X482,0</t>
  </si>
  <si>
    <t>VS1500X270,0</t>
  </si>
  <si>
    <t>VS1500X293,0</t>
  </si>
  <si>
    <t>VS1500X319,0</t>
  </si>
  <si>
    <t>VS1500X339,0</t>
  </si>
  <si>
    <t>VS1500X388,0</t>
  </si>
  <si>
    <t>VS1500X434,0</t>
  </si>
  <si>
    <t>VS1500X492,0</t>
  </si>
  <si>
    <t>CVS200X25,0</t>
  </si>
  <si>
    <t>CVS200X28,0</t>
  </si>
  <si>
    <t>CVS200X34,0</t>
  </si>
  <si>
    <t>CVS225X29,0</t>
  </si>
  <si>
    <t>CVS225X33,0</t>
  </si>
  <si>
    <t>CVS225X39,0</t>
  </si>
  <si>
    <t>CVS250X33,0</t>
  </si>
  <si>
    <t>CVS250X40,0</t>
  </si>
  <si>
    <t>CVS250X47,0</t>
  </si>
  <si>
    <t>CVS250X56,0</t>
  </si>
  <si>
    <t>CVS250X64,0</t>
  </si>
  <si>
    <t>CVS300X47,0</t>
  </si>
  <si>
    <t>CVS300X57,0</t>
  </si>
  <si>
    <t>CVS300X67,0</t>
  </si>
  <si>
    <t>CVS300X70,0</t>
  </si>
  <si>
    <t>CVS300X79,0</t>
  </si>
  <si>
    <t>CVS300X85,0</t>
  </si>
  <si>
    <t>CVS300X95,0</t>
  </si>
  <si>
    <t>CVS300X55,0</t>
  </si>
  <si>
    <t>CVS300X66,0</t>
  </si>
  <si>
    <t>CVS300X80,0</t>
  </si>
  <si>
    <t>CVS300X83,0</t>
  </si>
  <si>
    <t>CVS300X94,0</t>
  </si>
  <si>
    <t>CVS300X100,0</t>
  </si>
  <si>
    <t>CVS300X113,0</t>
  </si>
  <si>
    <t>CVS350X73,0</t>
  </si>
  <si>
    <t>CVS350X87,0</t>
  </si>
  <si>
    <t>CVS350X98,0</t>
  </si>
  <si>
    <t>CVS350X105,0</t>
  </si>
  <si>
    <t>CVS350X118,0</t>
  </si>
  <si>
    <t>CVS350X128,0</t>
  </si>
  <si>
    <t>CVS350X136,0</t>
  </si>
  <si>
    <t>CVS400X87,0</t>
  </si>
  <si>
    <t>CVS400X103,0</t>
  </si>
  <si>
    <t>CVS400X116,0</t>
  </si>
  <si>
    <t>CVS400X125,0</t>
  </si>
  <si>
    <t>CVS400X140,0</t>
  </si>
  <si>
    <t>CVS400X152,0</t>
  </si>
  <si>
    <t>CVS400X162,0</t>
  </si>
  <si>
    <t>CVS450X116,0</t>
  </si>
  <si>
    <t>CVS450X130,0</t>
  </si>
  <si>
    <t>CVS450X141,0</t>
  </si>
  <si>
    <t>CVS450X156,0</t>
  </si>
  <si>
    <t>CVS450X168,0</t>
  </si>
  <si>
    <t>CVS450X177,0</t>
  </si>
  <si>
    <t>CVS450X188,0</t>
  </si>
  <si>
    <t>CVS450X206,0</t>
  </si>
  <si>
    <t>CVS450X216,0</t>
  </si>
  <si>
    <t>CVS500X134,0</t>
  </si>
  <si>
    <t>CVS500X150,0</t>
  </si>
  <si>
    <t>CVS500X162,0</t>
  </si>
  <si>
    <t>CVS500X180,0</t>
  </si>
  <si>
    <t>CVS500X194,0</t>
  </si>
  <si>
    <t>CVS500X204,0</t>
  </si>
  <si>
    <t>CVS500X217,0</t>
  </si>
  <si>
    <t>CVS500X238,0</t>
  </si>
  <si>
    <t>CVS500X250,0</t>
  </si>
  <si>
    <t>CVS500X259,0</t>
  </si>
  <si>
    <t>CVS500X281,0</t>
  </si>
  <si>
    <t>CVS500X319,0</t>
  </si>
  <si>
    <t>CVS550X184,0</t>
  </si>
  <si>
    <t>CVS550X204,0</t>
  </si>
  <si>
    <t>CVS550X220,0</t>
  </si>
  <si>
    <t>CVS550X232,0</t>
  </si>
  <si>
    <t>CVS550X245,0</t>
  </si>
  <si>
    <t>CVS550X270,0</t>
  </si>
  <si>
    <t>CVS550X283,0</t>
  </si>
  <si>
    <t>CVS550X293,0</t>
  </si>
  <si>
    <t>CVS550X319,0</t>
  </si>
  <si>
    <t>CVS550X329,0</t>
  </si>
  <si>
    <t>CVS550X363,0</t>
  </si>
  <si>
    <t>CVS550X373,0</t>
  </si>
  <si>
    <t>CVS600X190,0</t>
  </si>
  <si>
    <t>CVS600X210,0</t>
  </si>
  <si>
    <t>CVS600X226,0</t>
  </si>
  <si>
    <t>CVS600X239,0</t>
  </si>
  <si>
    <t>CVS600X278,0</t>
  </si>
  <si>
    <t>CVS600X292,0</t>
  </si>
  <si>
    <t>CVS600X328,0</t>
  </si>
  <si>
    <t>CVS600X339,0</t>
  </si>
  <si>
    <t>CVS600X372,0</t>
  </si>
  <si>
    <t>CVS600X412,0</t>
  </si>
  <si>
    <t>CVS650X211,0</t>
  </si>
  <si>
    <t>CVS650X234,0</t>
  </si>
  <si>
    <t>CVS650X252,0</t>
  </si>
  <si>
    <t>CVS650X266,0</t>
  </si>
  <si>
    <t>CVS650X282,0</t>
  </si>
  <si>
    <t>CVS650X310,0</t>
  </si>
  <si>
    <t>CVS650X326,0</t>
  </si>
  <si>
    <t>CVS650X351,0</t>
  </si>
  <si>
    <t>CVS650X366,0</t>
  </si>
  <si>
    <t>CVS650X416,0</t>
  </si>
  <si>
    <t>CVS650X461,0</t>
  </si>
  <si>
    <t>CVS700x199</t>
  </si>
  <si>
    <t>CVS700x217</t>
  </si>
  <si>
    <t>CVS700x258</t>
  </si>
  <si>
    <t>CVS700x274</t>
  </si>
  <si>
    <t>CVS700x303</t>
  </si>
  <si>
    <t>CVS700x318</t>
  </si>
  <si>
    <t>CVS750x284</t>
  </si>
  <si>
    <t>CVS750x301</t>
  </si>
  <si>
    <t>CVS750x334</t>
  </si>
  <si>
    <t>CVS750x350</t>
  </si>
  <si>
    <t>CVS800x271</t>
  </si>
  <si>
    <t>CVS800x290</t>
  </si>
  <si>
    <t>CVS800x308</t>
  </si>
  <si>
    <t>CVS800x340</t>
  </si>
  <si>
    <t>CVS800x357</t>
  </si>
  <si>
    <t>CVS850x297</t>
  </si>
  <si>
    <t>CVS850x316</t>
  </si>
  <si>
    <t>CVS850x346</t>
  </si>
  <si>
    <t>CVS850x365</t>
  </si>
  <si>
    <t>CVS900x323</t>
  </si>
  <si>
    <t>CVS900x343</t>
  </si>
  <si>
    <t>CVS900x377</t>
  </si>
  <si>
    <t>CVS900x397</t>
  </si>
  <si>
    <t>CVS950x329</t>
  </si>
  <si>
    <t>CVS950x350</t>
  </si>
  <si>
    <t>CVS950x383</t>
  </si>
  <si>
    <t>CVS950x404</t>
  </si>
  <si>
    <t>CVS1000x355</t>
  </si>
  <si>
    <t>CVS1000x414</t>
  </si>
  <si>
    <t>CS200X34,0</t>
  </si>
  <si>
    <t>CS200X39,0</t>
  </si>
  <si>
    <t>CS200X41,0</t>
  </si>
  <si>
    <t>CS200X50,0</t>
  </si>
  <si>
    <t>CS225X39,0</t>
  </si>
  <si>
    <t>CS225X44,0</t>
  </si>
  <si>
    <t>CS225X46,0</t>
  </si>
  <si>
    <t>CS225X57,0</t>
  </si>
  <si>
    <t>CS250X43,0</t>
  </si>
  <si>
    <t>CS250X52,0</t>
  </si>
  <si>
    <t>CS250X63,0</t>
  </si>
  <si>
    <t>CS250X66,0</t>
  </si>
  <si>
    <t>CS250X76,0</t>
  </si>
  <si>
    <t>CS250X79,0</t>
  </si>
  <si>
    <t>CS250X84,0</t>
  </si>
  <si>
    <t>CS250X90,0</t>
  </si>
  <si>
    <t>CS250X95,0</t>
  </si>
  <si>
    <t>CS250X108,0</t>
  </si>
  <si>
    <t>CS300X62,0</t>
  </si>
  <si>
    <t>CS300X76,0</t>
  </si>
  <si>
    <t>CS300X95,0</t>
  </si>
  <si>
    <t>CS300X102,0</t>
  </si>
  <si>
    <t>CS300X109,0</t>
  </si>
  <si>
    <t>CS300X115,0</t>
  </si>
  <si>
    <t>CS300X122,0</t>
  </si>
  <si>
    <t>CS300X131,0</t>
  </si>
  <si>
    <t>CS300X138,0</t>
  </si>
  <si>
    <t>CS300X149,0</t>
  </si>
  <si>
    <t>CS350X93,0</t>
  </si>
  <si>
    <t>CS350X112,0</t>
  </si>
  <si>
    <t>CS350X119,0</t>
  </si>
  <si>
    <t>CS350X128,0</t>
  </si>
  <si>
    <t>CS350X135,0</t>
  </si>
  <si>
    <t>CS350X144,0</t>
  </si>
  <si>
    <t>CS350X153,0</t>
  </si>
  <si>
    <t>CS350X161,0</t>
  </si>
  <si>
    <t>CS350X175,0</t>
  </si>
  <si>
    <t>CS350X182,0</t>
  </si>
  <si>
    <t>CS350X216,0</t>
  </si>
  <si>
    <t>CS400X106,0</t>
  </si>
  <si>
    <t>CS400X128,0</t>
  </si>
  <si>
    <t>CS400X137,0</t>
  </si>
  <si>
    <t>CS400X146,0</t>
  </si>
  <si>
    <t>CS400X155,0</t>
  </si>
  <si>
    <t>CS400X165,0</t>
  </si>
  <si>
    <t>CS400X176,0</t>
  </si>
  <si>
    <t>CS400X185,0</t>
  </si>
  <si>
    <t>CS400X201,0</t>
  </si>
  <si>
    <t>CS400X209,0</t>
  </si>
  <si>
    <t>CS400X248,0</t>
  </si>
  <si>
    <t>CS450X154,0</t>
  </si>
  <si>
    <t>CS450X175,0</t>
  </si>
  <si>
    <t>CS450X186,0</t>
  </si>
  <si>
    <t>CS450X198,0</t>
  </si>
  <si>
    <t>CS450X209,0</t>
  </si>
  <si>
    <t>CS450X227,0</t>
  </si>
  <si>
    <t>CS450X236,0</t>
  </si>
  <si>
    <t>CS450X280,0</t>
  </si>
  <si>
    <t>CS450X291,0</t>
  </si>
  <si>
    <t>CS450X321,0</t>
  </si>
  <si>
    <t>CS450X331,0</t>
  </si>
  <si>
    <t>CS500X172,0</t>
  </si>
  <si>
    <t>CS500X194,0</t>
  </si>
  <si>
    <t>CS500X207,0</t>
  </si>
  <si>
    <t>CS500X221,0</t>
  </si>
  <si>
    <t>CS500X233,0</t>
  </si>
  <si>
    <t>CS500X253,0</t>
  </si>
  <si>
    <t>CS500X263,0</t>
  </si>
  <si>
    <t>CS500X312,0</t>
  </si>
  <si>
    <t>CS500X324,0</t>
  </si>
  <si>
    <t>CS500X333,0</t>
  </si>
  <si>
    <t>CS500X369,0</t>
  </si>
  <si>
    <t>CS500X378,0</t>
  </si>
  <si>
    <t>CS550X228,0</t>
  </si>
  <si>
    <t>CS550X257,0</t>
  </si>
  <si>
    <t>CS550X279,0</t>
  </si>
  <si>
    <t>CS550X290,0</t>
  </si>
  <si>
    <t>CS550X345,0</t>
  </si>
  <si>
    <t>CS550X358,0</t>
  </si>
  <si>
    <t>CS550X368,0</t>
  </si>
  <si>
    <t>CS550X395,0</t>
  </si>
  <si>
    <t>CS550X407,0</t>
  </si>
  <si>
    <t>CS550X417,0</t>
  </si>
  <si>
    <t>CS550X441,0</t>
  </si>
  <si>
    <t>CS550X502,0</t>
  </si>
  <si>
    <t>CS600X250,0</t>
  </si>
  <si>
    <t>CS600X281,0</t>
  </si>
  <si>
    <t>CS600X305,0</t>
  </si>
  <si>
    <t>CS600X318,0</t>
  </si>
  <si>
    <t>CS600X377,0</t>
  </si>
  <si>
    <t>CS600X391,0</t>
  </si>
  <si>
    <t>CS600X402,0</t>
  </si>
  <si>
    <t>CS600X432,0</t>
  </si>
  <si>
    <t>CS600X446,0</t>
  </si>
  <si>
    <t>CS600X456,0</t>
  </si>
  <si>
    <t>CS600X483,0</t>
  </si>
  <si>
    <t>CS600X550,0</t>
  </si>
  <si>
    <t>CS650X305,0</t>
  </si>
  <si>
    <t>CS650X330,0</t>
  </si>
  <si>
    <t>CS650X345,0</t>
  </si>
  <si>
    <t>CS650X395,0</t>
  </si>
  <si>
    <t>CS650X409,0</t>
  </si>
  <si>
    <t>CS650X425,0</t>
  </si>
  <si>
    <t>CS650X437,0</t>
  </si>
  <si>
    <t>CS650X468,0</t>
  </si>
  <si>
    <t>CS650X484,0</t>
  </si>
  <si>
    <t>CS650X496,0</t>
  </si>
  <si>
    <t>CS650X525,0</t>
  </si>
  <si>
    <t>CS650X598,0</t>
  </si>
  <si>
    <t>W150x13,0</t>
  </si>
  <si>
    <t>W150x18,8</t>
  </si>
  <si>
    <t>W150x22,5</t>
  </si>
  <si>
    <t>W150x24,0</t>
  </si>
  <si>
    <t>W150x29,8</t>
  </si>
  <si>
    <t>W150x37,1</t>
  </si>
  <si>
    <t>W200x15,0</t>
  </si>
  <si>
    <t>W200x19,3</t>
  </si>
  <si>
    <t>W200x22,5</t>
  </si>
  <si>
    <t>W200x26,6</t>
  </si>
  <si>
    <t>W200x31,0</t>
  </si>
  <si>
    <t>W200x31,3</t>
  </si>
  <si>
    <t>W200x35,9</t>
  </si>
  <si>
    <t>W200x41,7</t>
  </si>
  <si>
    <t>W200x46,1</t>
  </si>
  <si>
    <t>W200x52,0</t>
  </si>
  <si>
    <t>W200x59,0</t>
  </si>
  <si>
    <t>W200x71,0</t>
  </si>
  <si>
    <t>W200x86,0</t>
  </si>
  <si>
    <t>W250x101,0</t>
  </si>
  <si>
    <t>W250x115,0</t>
  </si>
  <si>
    <t>W250x17,9</t>
  </si>
  <si>
    <t>W250x18,0</t>
  </si>
  <si>
    <t>W250x22,3</t>
  </si>
  <si>
    <t>W250x25,3</t>
  </si>
  <si>
    <t>W250x28,4</t>
  </si>
  <si>
    <t>W250x32,7</t>
  </si>
  <si>
    <t>W250x38,5</t>
  </si>
  <si>
    <t>W250x44,8</t>
  </si>
  <si>
    <t>W250x62,0</t>
  </si>
  <si>
    <t>W250x73,0</t>
  </si>
  <si>
    <t>W250x80,0</t>
  </si>
  <si>
    <t>W250x89,0</t>
  </si>
  <si>
    <t>W310x107,0</t>
  </si>
  <si>
    <t>W310x117,0</t>
  </si>
  <si>
    <t>W310x21,0</t>
  </si>
  <si>
    <t>W310x23,8</t>
  </si>
  <si>
    <t>W310x28,0</t>
  </si>
  <si>
    <t>W310x28,3</t>
  </si>
  <si>
    <t>W310x32,7</t>
  </si>
  <si>
    <t>W310x38,7</t>
  </si>
  <si>
    <t>W310x44,5</t>
  </si>
  <si>
    <t>W310x52,0</t>
  </si>
  <si>
    <t>W310x79,0</t>
  </si>
  <si>
    <t>W310x97,0</t>
  </si>
  <si>
    <t>W310x202,0</t>
  </si>
  <si>
    <t>W360x101,0</t>
  </si>
  <si>
    <t>W360x110,0</t>
  </si>
  <si>
    <t>W360x122,0</t>
  </si>
  <si>
    <t>W360x32,9</t>
  </si>
  <si>
    <t>W360x33,0</t>
  </si>
  <si>
    <t>W360x39,0</t>
  </si>
  <si>
    <t>W360x44,0</t>
  </si>
  <si>
    <t>W360x51,0</t>
  </si>
  <si>
    <t>W360x57,8</t>
  </si>
  <si>
    <t>W360x64,0</t>
  </si>
  <si>
    <t>W360x72,0</t>
  </si>
  <si>
    <t>W360x79,0</t>
  </si>
  <si>
    <t>W360x91,0</t>
  </si>
  <si>
    <t>W410x38,8</t>
  </si>
  <si>
    <t>W410x39,0</t>
  </si>
  <si>
    <t>W410x46,0</t>
  </si>
  <si>
    <t>W410x46,1</t>
  </si>
  <si>
    <t>W410x53,0</t>
  </si>
  <si>
    <t>W410x60,0</t>
  </si>
  <si>
    <t>W410x67,0</t>
  </si>
  <si>
    <t>W410x75,0</t>
  </si>
  <si>
    <t>W410x85,0</t>
  </si>
  <si>
    <t>W460x106,0</t>
  </si>
  <si>
    <t>W460x52,0</t>
  </si>
  <si>
    <t>W460x60,0</t>
  </si>
  <si>
    <t>W460x68,0</t>
  </si>
  <si>
    <t>W460x74,0</t>
  </si>
  <si>
    <t>W460x82,0</t>
  </si>
  <si>
    <t>W460x89,0</t>
  </si>
  <si>
    <t>W460x97,0</t>
  </si>
  <si>
    <t>W530x101,0</t>
  </si>
  <si>
    <t>W530x109,0</t>
  </si>
  <si>
    <t>W530x66,0</t>
  </si>
  <si>
    <t>W530x72,0</t>
  </si>
  <si>
    <t>W530x74,0</t>
  </si>
  <si>
    <t>W530x82,0</t>
  </si>
  <si>
    <t>W530x85,0</t>
  </si>
  <si>
    <t>W530x92,0</t>
  </si>
  <si>
    <t>W610x101,0</t>
  </si>
  <si>
    <t>W610x113,0</t>
  </si>
  <si>
    <t>W610x125,0</t>
  </si>
  <si>
    <t>W610x140,0</t>
  </si>
  <si>
    <t>W610x155,0</t>
  </si>
  <si>
    <t>W610x174,0</t>
  </si>
  <si>
    <t>MASSA LINEAR</t>
  </si>
  <si>
    <t>ESPESSURA</t>
  </si>
  <si>
    <t>h</t>
  </si>
  <si>
    <t>d’</t>
  </si>
  <si>
    <t>PERIMETRO</t>
  </si>
  <si>
    <t>EIXO X-X</t>
  </si>
  <si>
    <t>EIXO Y-Y</t>
  </si>
  <si>
    <t>rt</t>
  </si>
  <si>
    <t>It</t>
  </si>
  <si>
    <t>ESBELTEZ</t>
  </si>
  <si>
    <t>Cw</t>
  </si>
  <si>
    <t>ÁREA REDUZIDA</t>
  </si>
  <si>
    <t>*CARGA ADM EST</t>
  </si>
  <si>
    <t>u</t>
  </si>
  <si>
    <t>Ix</t>
  </si>
  <si>
    <t>Wx</t>
  </si>
  <si>
    <t>rx</t>
  </si>
  <si>
    <t>Zx</t>
  </si>
  <si>
    <t>Iy</t>
  </si>
  <si>
    <t>Wy</t>
  </si>
  <si>
    <t>ry</t>
  </si>
  <si>
    <t>Zy</t>
  </si>
  <si>
    <t xml:space="preserve">ABA - λf </t>
  </si>
  <si>
    <t xml:space="preserve">ABA - λw </t>
  </si>
  <si>
    <t>Coef Red. Q</t>
  </si>
  <si>
    <t>(Q.A's.fy)/1,66</t>
  </si>
  <si>
    <t>(Q.A's.fy)/2,00</t>
  </si>
  <si>
    <t>mm x kg/m</t>
  </si>
  <si>
    <t>kg/mL</t>
  </si>
  <si>
    <t>mm</t>
  </si>
  <si>
    <t>cm²</t>
  </si>
  <si>
    <t>cm</t>
  </si>
  <si>
    <t>cm⁴</t>
  </si>
  <si>
    <t>cm³</t>
  </si>
  <si>
    <t>bf/2t</t>
  </si>
  <si>
    <t>d’/t</t>
  </si>
  <si>
    <t>≤ 1,00</t>
  </si>
  <si>
    <t>cm⁶</t>
  </si>
  <si>
    <t>m³/m</t>
  </si>
  <si>
    <t>HP 310 x 110,0 (H)</t>
  </si>
  <si>
    <t>HP 310 x 125,0 (H)</t>
  </si>
  <si>
    <t>W 360 x 44,0</t>
  </si>
  <si>
    <t>W 360 x 57,8</t>
  </si>
  <si>
    <r>
      <t xml:space="preserve">VIGAS - Temp. Critica 620  </t>
    </r>
    <r>
      <rPr>
        <b/>
        <vertAlign val="superscript"/>
        <sz val="9"/>
        <color theme="1"/>
        <rFont val="Century Gothic"/>
        <family val="2"/>
      </rPr>
      <t>o</t>
    </r>
    <r>
      <rPr>
        <b/>
        <sz val="9"/>
        <color theme="1"/>
        <rFont val="Century Gothic"/>
        <family val="2"/>
      </rPr>
      <t>C</t>
    </r>
  </si>
  <si>
    <r>
      <t xml:space="preserve">COLUNAS  - Temp. Critica 550  </t>
    </r>
    <r>
      <rPr>
        <b/>
        <vertAlign val="superscript"/>
        <sz val="9"/>
        <color theme="0"/>
        <rFont val="Century Gothic"/>
        <family val="2"/>
      </rPr>
      <t>o</t>
    </r>
    <r>
      <rPr>
        <b/>
        <sz val="9"/>
        <color theme="0"/>
        <rFont val="Century Gothic"/>
        <family val="2"/>
      </rPr>
      <t>C</t>
    </r>
  </si>
  <si>
    <r>
      <t xml:space="preserve">VIGAS - Temp. Critica 620  </t>
    </r>
    <r>
      <rPr>
        <b/>
        <vertAlign val="superscript"/>
        <sz val="9"/>
        <color theme="1"/>
        <rFont val="Century Gothic"/>
        <family val="2"/>
      </rPr>
      <t>o</t>
    </r>
    <r>
      <rPr>
        <b/>
        <sz val="9"/>
        <color theme="1"/>
        <rFont val="Century Gothic"/>
        <family val="2"/>
      </rPr>
      <t>C - FX5062</t>
    </r>
  </si>
  <si>
    <t>FX5090</t>
  </si>
  <si>
    <r>
      <t xml:space="preserve">COLUNAS  - Temp. Critica 550  </t>
    </r>
    <r>
      <rPr>
        <b/>
        <vertAlign val="superscript"/>
        <sz val="9"/>
        <color theme="0"/>
        <rFont val="Century Gothic"/>
        <family val="2"/>
      </rPr>
      <t>o</t>
    </r>
    <r>
      <rPr>
        <b/>
        <sz val="9"/>
        <color theme="0"/>
        <rFont val="Century Gothic"/>
        <family val="2"/>
      </rPr>
      <t>C - FX5062</t>
    </r>
  </si>
  <si>
    <t>FIRETEX FX 5062 e FX 5090</t>
  </si>
  <si>
    <t xml:space="preserve"> AUDAX  PMA 600 / PMA 1200</t>
  </si>
  <si>
    <r>
      <t xml:space="preserve">VIGAS - Temp. Critica 620  </t>
    </r>
    <r>
      <rPr>
        <b/>
        <vertAlign val="superscript"/>
        <sz val="9"/>
        <color theme="1"/>
        <rFont val="Century Gothic"/>
        <family val="2"/>
      </rPr>
      <t>o</t>
    </r>
    <r>
      <rPr>
        <b/>
        <sz val="9"/>
        <color theme="1"/>
        <rFont val="Century Gothic"/>
        <family val="2"/>
      </rPr>
      <t>C - PMA 600</t>
    </r>
  </si>
  <si>
    <t>PMA 1200</t>
  </si>
  <si>
    <r>
      <t xml:space="preserve">COLUNAS  - Temp. Critica 550  </t>
    </r>
    <r>
      <rPr>
        <b/>
        <vertAlign val="superscript"/>
        <sz val="9"/>
        <color theme="0"/>
        <rFont val="Century Gothic"/>
        <family val="2"/>
      </rPr>
      <t>o</t>
    </r>
    <r>
      <rPr>
        <b/>
        <sz val="9"/>
        <color theme="0"/>
        <rFont val="Century Gothic"/>
        <family val="2"/>
      </rPr>
      <t>C  - PMA 600</t>
    </r>
  </si>
  <si>
    <t xml:space="preserve"> JOTUN STEEALMASTER 600 WF - CF 5631</t>
  </si>
  <si>
    <t xml:space="preserve">  CF 5243</t>
  </si>
  <si>
    <r>
      <t xml:space="preserve">VIGAS - Temp. Critica 620  </t>
    </r>
    <r>
      <rPr>
        <b/>
        <vertAlign val="superscript"/>
        <sz val="9"/>
        <color theme="1"/>
        <rFont val="Century Gothic"/>
        <family val="2"/>
      </rPr>
      <t>o</t>
    </r>
    <r>
      <rPr>
        <b/>
        <sz val="9"/>
        <color theme="1"/>
        <rFont val="Century Gothic"/>
        <family val="2"/>
      </rPr>
      <t>C - WF 600</t>
    </r>
  </si>
  <si>
    <t>WF 1200</t>
  </si>
  <si>
    <r>
      <t xml:space="preserve">COLUNAS  - Temp. Critica 550  </t>
    </r>
    <r>
      <rPr>
        <b/>
        <vertAlign val="superscript"/>
        <sz val="9"/>
        <color theme="0"/>
        <rFont val="Century Gothic"/>
        <family val="2"/>
      </rPr>
      <t>o</t>
    </r>
    <r>
      <rPr>
        <b/>
        <sz val="9"/>
        <color theme="0"/>
        <rFont val="Century Gothic"/>
        <family val="2"/>
      </rPr>
      <t>C  -WF 600</t>
    </r>
  </si>
  <si>
    <r>
      <t xml:space="preserve">Atendendo à solicitação, temos à satisfação de submeter a vossa apreciação nossa proposta comercial técnica para fornecimento de pintura de </t>
    </r>
    <r>
      <rPr>
        <b/>
        <sz val="12"/>
        <color rgb="FFFF0000"/>
        <rFont val="Century Gothic"/>
        <family val="2"/>
      </rPr>
      <t>PROTEÇÃO PASSIVA CONTRA O FOGO - PINTURA INTUMESCENTE DE ALTA QUALIDADE</t>
    </r>
    <r>
      <rPr>
        <sz val="12"/>
        <color theme="1"/>
        <rFont val="Century Gothic"/>
        <family val="2"/>
      </rPr>
      <t>, a fim de atender as legislações em vigor do Corpo de Bombeiros e o Decreto Estadual N. 63.911 de 10.12.2018.
Permanecendo à disposição para eventuais esclarecimentos.                                            Agradecemos pela oportunidade de podermos participar deste processo, e reafirmarmos nosso interesse em fornecer sistemas de isolamento corta fogo de alta qualidade à sua empresa.</t>
    </r>
  </si>
  <si>
    <t>Exigências De Resistência Ao Fogo De Elementos Construtivos De Edificações  Procedimento</t>
  </si>
  <si>
    <r>
      <t xml:space="preserve">Todos os perfis fornecidos para cotação, estão com as informações de </t>
    </r>
    <r>
      <rPr>
        <b/>
        <sz val="12"/>
        <color theme="1"/>
        <rFont val="Century Gothic"/>
        <family val="2"/>
      </rPr>
      <t>ESPESSURA DE</t>
    </r>
    <r>
      <rPr>
        <sz val="12"/>
        <color theme="1"/>
        <rFont val="Century Gothic"/>
        <family val="2"/>
      </rPr>
      <t xml:space="preserve"> </t>
    </r>
    <r>
      <rPr>
        <b/>
        <sz val="12"/>
        <color theme="1"/>
        <rFont val="Century Gothic"/>
        <family val="2"/>
      </rPr>
      <t>APLICAÇÃO</t>
    </r>
    <r>
      <rPr>
        <sz val="12"/>
        <color theme="1"/>
        <rFont val="Century Gothic"/>
        <family val="2"/>
      </rPr>
      <t xml:space="preserve"> na célula </t>
    </r>
    <r>
      <rPr>
        <b/>
        <sz val="12"/>
        <color theme="1"/>
        <rFont val="Century Gothic"/>
        <family val="2"/>
      </rPr>
      <t xml:space="preserve">MICRAS </t>
    </r>
    <r>
      <rPr>
        <sz val="12"/>
        <color theme="1"/>
        <rFont val="Century Gothic"/>
        <family val="2"/>
      </rPr>
      <t>acima, isso traz transparência sobre a quantidade de material que o cliente está comprando e o que será usado, podendo inclusive o cliente também fazer o controle desta mesma espessura em campo.</t>
    </r>
  </si>
  <si>
    <r>
      <t>Uma obra com espessura de camada incorreta coloca a estrutura e toda obra em risco, além de lesar financeiramente o cliente.</t>
    </r>
    <r>
      <rPr>
        <sz val="12"/>
        <color rgb="FFFF0000"/>
        <rFont val="Century Gothic"/>
        <family val="2"/>
      </rPr>
      <t xml:space="preserve"> </t>
    </r>
    <r>
      <rPr>
        <b/>
        <sz val="12"/>
        <color rgb="FFFF0000"/>
        <rFont val="Century Gothic"/>
        <family val="2"/>
      </rPr>
      <t>É preciso que o cliente saiba</t>
    </r>
    <r>
      <rPr>
        <sz val="12"/>
        <color rgb="FFFF0000"/>
        <rFont val="Century Gothic"/>
        <family val="2"/>
      </rPr>
      <t xml:space="preserve"> </t>
    </r>
    <r>
      <rPr>
        <b/>
        <sz val="12"/>
        <color rgb="FFFF0000"/>
        <rFont val="Century Gothic"/>
        <family val="2"/>
      </rPr>
      <t>EXATAMENTE o que está comprando</t>
    </r>
    <r>
      <rPr>
        <sz val="12"/>
        <color theme="1"/>
        <rFont val="Century Gothic"/>
        <family val="2"/>
      </rPr>
      <t xml:space="preserve">, até para efeito de comparação e acompanhamento da obra. Nossa empresa trabalha com transparência total.                            Um </t>
    </r>
    <r>
      <rPr>
        <b/>
        <sz val="12"/>
        <color theme="1"/>
        <rFont val="Century Gothic"/>
        <family val="2"/>
      </rPr>
      <t>orçamento fechado</t>
    </r>
    <r>
      <rPr>
        <sz val="12"/>
        <color theme="1"/>
        <rFont val="Century Gothic"/>
        <family val="2"/>
      </rPr>
      <t xml:space="preserve"> nunca permitirá que o cliente saiba o que está comprando de fato e ou se está sendo ou não lesado.</t>
    </r>
    <r>
      <rPr>
        <sz val="12"/>
        <color rgb="FFFF0000"/>
        <rFont val="Century Gothic"/>
        <family val="2"/>
      </rPr>
      <t xml:space="preserve"> </t>
    </r>
    <r>
      <rPr>
        <b/>
        <sz val="12"/>
        <color rgb="FFFF0000"/>
        <rFont val="Century Gothic"/>
        <family val="2"/>
      </rPr>
      <t>Exija sempre as espessuras de camadas em micras dos perfis informados para cotação</t>
    </r>
    <r>
      <rPr>
        <sz val="12"/>
        <color theme="1"/>
        <rFont val="Century Gothic"/>
        <family val="2"/>
      </rPr>
      <t xml:space="preserve"> para que não tenha problema ao solicitar o AVCB, </t>
    </r>
    <r>
      <rPr>
        <b/>
        <sz val="12"/>
        <color theme="1"/>
        <rFont val="Century Gothic"/>
        <family val="2"/>
      </rPr>
      <t>isso é importante porque muitas empresas não informam e negam essa informação.</t>
    </r>
  </si>
  <si>
    <t>Sherwin Williams</t>
  </si>
  <si>
    <r>
      <t xml:space="preserve"> Aplicação da </t>
    </r>
    <r>
      <rPr>
        <b/>
        <sz val="12"/>
        <color theme="1"/>
        <rFont val="Century Gothic"/>
        <family val="2"/>
      </rPr>
      <t xml:space="preserve">TINTA INTUMESCENTE SHERWIN WILLIANS FIRETEX FX 5062 </t>
    </r>
    <r>
      <rPr>
        <sz val="12"/>
        <color theme="1"/>
        <rFont val="Century Gothic"/>
        <family val="2"/>
      </rPr>
      <t xml:space="preserve">conforme espessura em micras de acordo a especificação da carta de cobertura (espessura) e conforme fator de massividade da estrutura. </t>
    </r>
    <r>
      <rPr>
        <b/>
        <sz val="12"/>
        <color theme="1"/>
        <rFont val="Century Gothic"/>
        <family val="2"/>
      </rPr>
      <t>(ver item 5 – Tabela)</t>
    </r>
    <r>
      <rPr>
        <sz val="12"/>
        <color theme="1"/>
        <rFont val="Century Gothic"/>
        <family val="2"/>
      </rPr>
      <t>;</t>
    </r>
  </si>
  <si>
    <t>Tinta Intumescente SW Firetex FX 5062</t>
  </si>
  <si>
    <t>30 dd</t>
  </si>
  <si>
    <t>Fundo Promotor de Aderência Epóxi</t>
  </si>
  <si>
    <t>Solvente Epóxi</t>
  </si>
  <si>
    <t>Top Coat - Tinta PU SW</t>
  </si>
  <si>
    <t xml:space="preserve"> SHERWIN WILLIANS FIRETEX FX 5062</t>
  </si>
  <si>
    <r>
      <t xml:space="preserve">Conforme determinado, será aplicada para proteção da estrutura metálica a </t>
    </r>
    <r>
      <rPr>
        <b/>
        <sz val="12"/>
        <color rgb="FFFF0000"/>
        <rFont val="Century Gothic"/>
        <family val="2"/>
      </rPr>
      <t>TINTA</t>
    </r>
    <r>
      <rPr>
        <sz val="12"/>
        <color rgb="FFFF0000"/>
        <rFont val="Century Gothic"/>
        <family val="2"/>
      </rPr>
      <t xml:space="preserve"> </t>
    </r>
    <r>
      <rPr>
        <b/>
        <sz val="12"/>
        <color rgb="FFFF0000"/>
        <rFont val="Century Gothic"/>
        <family val="2"/>
      </rPr>
      <t>INTUMESCENTE SHERWIN WILLIANS FIRETEX FX 5062 - Balde 20 Litros.</t>
    </r>
    <r>
      <rPr>
        <sz val="12"/>
        <color theme="1"/>
        <rFont val="Century Gothic"/>
        <family val="2"/>
      </rPr>
      <t xml:space="preserve"> Tinta certificada pelo Laboratório</t>
    </r>
    <r>
      <rPr>
        <b/>
        <sz val="12"/>
        <color theme="1"/>
        <rFont val="Century Gothic"/>
        <family val="2"/>
      </rPr>
      <t xml:space="preserve"> WarringtonFire Testing and Certification Limited sob Certificate Of Approval N. CF 5267, </t>
    </r>
    <r>
      <rPr>
        <sz val="12"/>
        <color rgb="FFFF0000"/>
        <rFont val="Century Gothic"/>
        <family val="2"/>
      </rPr>
      <t>valido até dia 05 de agosto de 2024.</t>
    </r>
  </si>
  <si>
    <t>Solvente PU</t>
  </si>
  <si>
    <t xml:space="preserve">Proteção Passiva – Pintura Intumescente em Estrutura Metálica </t>
  </si>
  <si>
    <t>Serviços e Atividades Realizadas de Acordo as Normas ABNT e IT 08 e IT 10</t>
  </si>
  <si>
    <t>Tinta Intumescente SW FIRETEX TX 5062</t>
  </si>
  <si>
    <t>CONSELHO REGIONAL DE CLASSE - CERTIFICADORA DA EMPRESA DE APLICAÇÃO</t>
  </si>
  <si>
    <r>
      <t xml:space="preserve">SÓLIDOS </t>
    </r>
    <r>
      <rPr>
        <b/>
        <strike/>
        <sz val="12"/>
        <color rgb="FFFF0000"/>
        <rFont val="Calibri"/>
        <family val="2"/>
      </rPr>
      <t>%</t>
    </r>
  </si>
  <si>
    <t>orçamento</t>
  </si>
  <si>
    <t>pint int</t>
  </si>
  <si>
    <t>termica</t>
  </si>
  <si>
    <t>industrial</t>
  </si>
  <si>
    <t>pisos</t>
  </si>
  <si>
    <t>residencial</t>
  </si>
  <si>
    <t>MARCELO</t>
  </si>
  <si>
    <t>CASA 1</t>
  </si>
  <si>
    <t>MACERLO FERNANDO</t>
  </si>
  <si>
    <t>G</t>
  </si>
  <si>
    <t>OCUPAÇÃO DE USO</t>
  </si>
  <si>
    <t>COMERCIAL</t>
  </si>
  <si>
    <t>&gt; 30 m/h</t>
  </si>
  <si>
    <t>18 l</t>
  </si>
  <si>
    <t>3,6 l</t>
  </si>
  <si>
    <t>20 l</t>
  </si>
  <si>
    <t>Açs´WEPKF-</t>
  </si>
  <si>
    <t>SHERWIN WILLIANS FIRETEX VIGA 30</t>
  </si>
  <si>
    <t>SHERWIN WILLIANS FIRETEX VIGA 60</t>
  </si>
  <si>
    <t>SHERWIN WILLIANS FIRETEX VIGA 90</t>
  </si>
  <si>
    <t>SHERWIN WILLIANS FIRETEX VIGA 120</t>
  </si>
  <si>
    <t>SHERWIN WILLIANS FIRETEX COLUNA 30</t>
  </si>
  <si>
    <t>SHERWIN WILLIANS FIRETEX COLUNA 60</t>
  </si>
  <si>
    <t>SHERWIN WILLIANS FIRETEX COLUNA 90</t>
  </si>
  <si>
    <t>SHERWIN WILLIANS FIRETEX COLUNA 120</t>
  </si>
  <si>
    <t>INTERNACIONAL INTERCHAR VIGA 30</t>
  </si>
  <si>
    <t>INTERNACIONAL INTERCHAR VIGA 60</t>
  </si>
  <si>
    <t>INTERNACIONAL INTERCHAR 90</t>
  </si>
  <si>
    <t>INTERNACIONAL INTERCHAR VIGA 120</t>
  </si>
  <si>
    <t>INTERNACIONAL INTERCHAR COLUNA 30</t>
  </si>
  <si>
    <t>INTERNACIONAL INTERCHAR COLUNA 60</t>
  </si>
  <si>
    <t>INTERNACIONAL INTERCHAR COLUNA 90</t>
  </si>
  <si>
    <t>INTERNACIONAL INTERCHAR COLUNA 120</t>
  </si>
  <si>
    <t xml:space="preserve"> AUDAX  VIGA 30</t>
  </si>
  <si>
    <t xml:space="preserve"> AUDAX  VIGA 60</t>
  </si>
  <si>
    <t xml:space="preserve"> AUDAX  VIGA 90</t>
  </si>
  <si>
    <t xml:space="preserve"> AUDAX  VIGA 120</t>
  </si>
  <si>
    <t xml:space="preserve"> AUDAX  COLUNA 30</t>
  </si>
  <si>
    <t xml:space="preserve"> AUDAX  COLUNA 60</t>
  </si>
  <si>
    <t xml:space="preserve"> AUDAX  COLUNA 90</t>
  </si>
  <si>
    <t xml:space="preserve"> AUDAX  COLUNA 120</t>
  </si>
  <si>
    <t xml:space="preserve"> JOTUN STEEALMASTER VIGA 30</t>
  </si>
  <si>
    <t xml:space="preserve"> JOTUN STEEALMASTER VIGA 60</t>
  </si>
  <si>
    <t xml:space="preserve"> JOTUN STEEALMASTER VIGA 90</t>
  </si>
  <si>
    <t xml:space="preserve"> JOTUN STEEALMASTER VIGA 120</t>
  </si>
  <si>
    <t xml:space="preserve"> JOTUN STEEALMASTER COLUNA 30</t>
  </si>
  <si>
    <t xml:space="preserve"> JOTUN STEEALMASTER COLUNA 60</t>
  </si>
  <si>
    <t xml:space="preserve"> JOTUN STEEALMASTER COLUNA 90</t>
  </si>
  <si>
    <t xml:space="preserve"> JOTUN STEEALMASTER COLUNA 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</si>
</sst>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0.0"/>
    <numFmt numFmtId="166" formatCode="0.00000"/>
    <numFmt numFmtId="167" formatCode="0.000"/>
    <numFmt numFmtId="168" formatCode="#,##0.0"/>
    <numFmt numFmtId="169" formatCode="_(&quot;R$&quot;* #,##0.00_);_(&quot;R$&quot;* \(#,##0.00\);_(&quot;R$&quot;* &quot;-&quot;??_);_(@_)"/>
    <numFmt numFmtId="170" formatCode="_-&quot;R$&quot;\ * #,##0.00_-;\-&quot;R$&quot;\ * #,##0.00_-;_-&quot;R$&quot;\ * &quot;-&quot;??_-;_-@"/>
    <numFmt numFmtId="171" formatCode="_(* #,##0.00_);_(* \(#,##0.00\);_(* &quot;-&quot;??_);_(@_)"/>
    <numFmt numFmtId="172" formatCode="_-[$R$-416]\ * #,##0.00_-;\-[$R$-416]\ * #,##0.00_-;_-[$R$-416]\ * &quot;-&quot;??_-;_-@_-"/>
    <numFmt numFmtId="173" formatCode="#,##0.000"/>
    <numFmt numFmtId="174" formatCode="0.0000"/>
    <numFmt numFmtId="175" formatCode="#,##0.0_ ;\-#,##0.0\ "/>
    <numFmt numFmtId="176" formatCode="_-* #,##0.0_-;\-* #,##0.0_-;_-* &quot;-&quot;??_-;_-@_-"/>
    <numFmt numFmtId="177" formatCode="_(* #,##0.0_);_(* \(#,##0.0\);_(* &quot;-&quot;??_);_(@_)"/>
    <numFmt numFmtId="178" formatCode="_(* #,##0_);_(* \(#,##0\);_(* &quot;-&quot;??_);_(@_)"/>
    <numFmt numFmtId="179" formatCode="_-* #,##0.0_-;\-* #,##0.0_-;_-* &quot;-&quot;??_-;_-@"/>
  </numFmts>
  <fonts count="75">
    <font>
      <sz val="11"/>
      <name val="Calibri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0000FF"/>
      <name val="Calibri"/>
      <family val="2"/>
    </font>
    <font>
      <sz val="11"/>
      <color rgb="FF0000FF"/>
      <name val="Calibri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Calibri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FF"/>
      <name val="Calibri"/>
      <family val="2"/>
    </font>
    <font>
      <sz val="16"/>
      <color rgb="FF595959"/>
      <name val="Calibri"/>
      <family val="2"/>
    </font>
    <font>
      <sz val="9"/>
      <color rgb="FF595959"/>
      <name val="Calibri"/>
      <family val="2"/>
    </font>
    <font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u/>
      <sz val="8"/>
      <color rgb="FF0000FF"/>
      <name val="Calibri"/>
      <family val="2"/>
    </font>
    <font>
      <b/>
      <sz val="24"/>
      <name val="Calibri"/>
      <family val="2"/>
    </font>
    <font>
      <u/>
      <sz val="11"/>
      <color theme="10"/>
      <name val="Calibri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2"/>
      <color rgb="FF0070C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2"/>
      <color theme="1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2"/>
      <color rgb="FFFF0000"/>
      <name val="Century Gothic"/>
      <family val="2"/>
    </font>
    <font>
      <sz val="11"/>
      <color theme="1"/>
      <name val="Century Gothic"/>
      <family val="2"/>
    </font>
    <font>
      <sz val="12"/>
      <color rgb="FFFF0000"/>
      <name val="Century Gothic"/>
      <family val="2"/>
    </font>
    <font>
      <b/>
      <sz val="12"/>
      <color theme="1"/>
      <name val="Century Gothic"/>
      <family val="2"/>
    </font>
    <font>
      <b/>
      <sz val="10"/>
      <name val="Century Gothic"/>
      <family val="2"/>
    </font>
    <font>
      <b/>
      <sz val="11"/>
      <color rgb="FFFF0000"/>
      <name val="Century Gothic"/>
      <family val="2"/>
    </font>
    <font>
      <b/>
      <sz val="10"/>
      <color rgb="FFFF0000"/>
      <name val="Century Gothic"/>
      <family val="2"/>
    </font>
    <font>
      <b/>
      <sz val="11"/>
      <color theme="1"/>
      <name val="Century Gothic"/>
      <family val="2"/>
    </font>
    <font>
      <b/>
      <sz val="14"/>
      <name val="Century Gothic"/>
      <family val="2"/>
    </font>
    <font>
      <sz val="10.5"/>
      <name val="Century Gothic"/>
      <family val="2"/>
    </font>
    <font>
      <b/>
      <sz val="16"/>
      <color rgb="FFFF0000"/>
      <name val="Century Gothic"/>
      <family val="2"/>
    </font>
    <font>
      <sz val="10"/>
      <name val="Century Gothic"/>
      <family val="2"/>
    </font>
    <font>
      <u/>
      <sz val="11"/>
      <color theme="10"/>
      <name val="Century Gothic"/>
      <family val="2"/>
    </font>
    <font>
      <sz val="10"/>
      <name val="Arial"/>
      <family val="2"/>
    </font>
    <font>
      <sz val="9"/>
      <name val="Century Gothic"/>
      <family val="2"/>
    </font>
    <font>
      <b/>
      <sz val="9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Verdana"/>
      <family val="2"/>
    </font>
    <font>
      <b/>
      <sz val="12"/>
      <color indexed="9"/>
      <name val="Times New Roman"/>
      <family val="1"/>
    </font>
    <font>
      <b/>
      <sz val="12"/>
      <color rgb="FFFFFF00"/>
      <name val="Times New Roman"/>
      <family val="1"/>
    </font>
    <font>
      <b/>
      <sz val="12"/>
      <color rgb="FFFF0000"/>
      <name val="Times New Roman"/>
      <family val="1"/>
    </font>
    <font>
      <b/>
      <sz val="12"/>
      <color indexed="9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Times New Roman"/>
      <family val="1"/>
    </font>
    <font>
      <b/>
      <vertAlign val="superscript"/>
      <sz val="9"/>
      <color theme="1"/>
      <name val="Century Gothic"/>
      <family val="2"/>
    </font>
    <font>
      <b/>
      <sz val="9"/>
      <color theme="0"/>
      <name val="Century Gothic"/>
      <family val="2"/>
    </font>
    <font>
      <b/>
      <vertAlign val="superscript"/>
      <sz val="9"/>
      <color theme="0"/>
      <name val="Century Gothic"/>
      <family val="2"/>
    </font>
    <font>
      <b/>
      <sz val="12"/>
      <color rgb="FFFFFFFF"/>
      <name val="Times New Roman"/>
      <family val="1"/>
    </font>
    <font>
      <b/>
      <sz val="12"/>
      <color rgb="FFFFFFFF"/>
      <name val="Arial"/>
      <family val="2"/>
    </font>
    <font>
      <sz val="8"/>
      <name val="Calibri"/>
      <family val="2"/>
    </font>
    <font>
      <sz val="11"/>
      <name val="Calibri"/>
      <family val="2"/>
    </font>
    <font>
      <b/>
      <sz val="11"/>
      <color theme="1" tint="0.499984740745262"/>
      <name val="Century Gothic"/>
      <family val="2"/>
    </font>
    <font>
      <b/>
      <sz val="12"/>
      <color rgb="FFFF0000"/>
      <name val="Calibri"/>
      <family val="2"/>
    </font>
    <font>
      <b/>
      <strike/>
      <sz val="12"/>
      <color rgb="FFFF0000"/>
      <name val="Calibri"/>
      <family val="2"/>
    </font>
    <font>
      <sz val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ABF8F"/>
        <bgColor rgb="FFFABF8F"/>
      </patternFill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  <fill>
      <patternFill patternType="solid">
        <fgColor rgb="FFDDD9C3"/>
        <bgColor rgb="FFDDD9C3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9A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0064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64"/>
        <bgColor rgb="FF000064"/>
      </patternFill>
    </fill>
    <fill>
      <patternFill patternType="solid">
        <fgColor rgb="FFE5DFEC"/>
        <bgColor rgb="FFE5DFEC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</fills>
  <borders count="15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medium">
        <color indexed="64"/>
      </left>
      <right style="thin">
        <color rgb="FFF2F2F2"/>
      </right>
      <top style="medium">
        <color indexed="64"/>
      </top>
      <bottom/>
      <diagonal/>
    </border>
    <border>
      <left style="thin">
        <color rgb="FFF2F2F2"/>
      </left>
      <right style="thin">
        <color rgb="FFF2F2F2"/>
      </right>
      <top style="medium">
        <color indexed="64"/>
      </top>
      <bottom/>
      <diagonal/>
    </border>
    <border>
      <left style="thin">
        <color rgb="FFF2F2F2"/>
      </left>
      <right style="thin">
        <color rgb="FFF2F2F2"/>
      </right>
      <top style="medium">
        <color indexed="64"/>
      </top>
      <bottom style="thin">
        <color rgb="FFF2F2F2"/>
      </bottom>
      <diagonal/>
    </border>
    <border>
      <left style="thin">
        <color rgb="FFF2F2F2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F2F2F2"/>
      </right>
      <top style="thick">
        <color rgb="FFFFFFFF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ck">
        <color rgb="FFFFFFFF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ck">
        <color rgb="FFFFFFFF"/>
      </top>
      <bottom/>
      <diagonal/>
    </border>
    <border>
      <left style="thin">
        <color rgb="FFF2F2F2"/>
      </left>
      <right/>
      <top style="thick">
        <color rgb="FFFFFFFF"/>
      </top>
      <bottom style="thin">
        <color rgb="FFF2F2F2"/>
      </bottom>
      <diagonal/>
    </border>
    <border>
      <left/>
      <right/>
      <top style="thick">
        <color rgb="FFFFFFFF"/>
      </top>
      <bottom style="thin">
        <color rgb="FFF2F2F2"/>
      </bottom>
      <diagonal/>
    </border>
    <border>
      <left style="thin">
        <color rgb="FFF2F2F2"/>
      </left>
      <right/>
      <top style="thick">
        <color rgb="FFFFFFFF"/>
      </top>
      <bottom/>
      <diagonal/>
    </border>
    <border>
      <left style="thin">
        <color rgb="FFF2F2F2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thin">
        <color rgb="FFF2F2F2"/>
      </left>
      <right style="medium">
        <color indexed="64"/>
      </right>
      <top/>
      <bottom/>
      <diagonal/>
    </border>
    <border>
      <left/>
      <right style="thin">
        <color rgb="FFF2F2F2"/>
      </right>
      <top/>
      <bottom/>
      <diagonal/>
    </border>
    <border>
      <left style="thin">
        <color rgb="FFF2F2F2"/>
      </left>
      <right/>
      <top/>
      <bottom/>
      <diagonal/>
    </border>
    <border>
      <left style="thin">
        <color rgb="FFF2F2F2"/>
      </left>
      <right style="thick">
        <color rgb="FFFFFFFF"/>
      </right>
      <top/>
      <bottom/>
      <diagonal/>
    </border>
    <border>
      <left style="medium">
        <color indexed="64"/>
      </left>
      <right style="thin">
        <color rgb="FFF2F2F2"/>
      </right>
      <top/>
      <bottom style="medium">
        <color indexed="64"/>
      </bottom>
      <diagonal/>
    </border>
    <border>
      <left style="thin">
        <color rgb="FFF2F2F2"/>
      </left>
      <right style="thin">
        <color rgb="FFF2F2F2"/>
      </right>
      <top/>
      <bottom style="medium">
        <color indexed="64"/>
      </bottom>
      <diagonal/>
    </border>
    <border>
      <left style="thin">
        <color rgb="FFF2F2F2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F2F2F2"/>
      </right>
      <top style="medium">
        <color rgb="FF000000"/>
      </top>
      <bottom/>
      <diagonal/>
    </border>
    <border>
      <left style="thin">
        <color rgb="FFF2F2F2"/>
      </left>
      <right style="thin">
        <color rgb="FFF2F2F2"/>
      </right>
      <top style="medium">
        <color rgb="FF000000"/>
      </top>
      <bottom/>
      <diagonal/>
    </border>
    <border>
      <left style="thin">
        <color rgb="FFF2F2F2"/>
      </left>
      <right/>
      <top style="medium">
        <color rgb="FF000000"/>
      </top>
      <bottom style="thin">
        <color rgb="FFF2F2F2"/>
      </bottom>
      <diagonal/>
    </border>
    <border>
      <left/>
      <right style="thin">
        <color rgb="FFF2F2F2"/>
      </right>
      <top style="medium">
        <color rgb="FF000000"/>
      </top>
      <bottom style="thin">
        <color rgb="FFF2F2F2"/>
      </bottom>
      <diagonal/>
    </border>
    <border>
      <left style="thin">
        <color rgb="FFF2F2F2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F2F2F2"/>
      </right>
      <top/>
      <bottom/>
      <diagonal/>
    </border>
    <border>
      <left style="thin">
        <color rgb="FFF2F2F2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F2F2F2"/>
      </right>
      <top/>
      <bottom style="medium">
        <color rgb="FF000000"/>
      </bottom>
      <diagonal/>
    </border>
    <border>
      <left style="thin">
        <color rgb="FFF2F2F2"/>
      </left>
      <right style="thin">
        <color rgb="FFF2F2F2"/>
      </right>
      <top/>
      <bottom style="medium">
        <color rgb="FF000000"/>
      </bottom>
      <diagonal/>
    </border>
    <border>
      <left style="thin">
        <color rgb="FFF2F2F2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8">
    <xf numFmtId="0" fontId="0" fillId="0" borderId="0">
      <alignment vertical="center"/>
    </xf>
    <xf numFmtId="44" fontId="19" fillId="0" borderId="0">
      <alignment vertical="top"/>
      <protection locked="0"/>
    </xf>
    <xf numFmtId="9" fontId="19" fillId="0" borderId="0">
      <alignment vertical="top"/>
      <protection locked="0"/>
    </xf>
    <xf numFmtId="0" fontId="25" fillId="0" borderId="0" applyNumberFormat="0" applyFill="0" applyBorder="0" applyAlignment="0" applyProtection="0">
      <alignment vertical="center"/>
    </xf>
    <xf numFmtId="0" fontId="48" fillId="0" borderId="0"/>
    <xf numFmtId="44" fontId="48" fillId="0" borderId="0" applyFont="0" applyFill="0" applyBorder="0" applyAlignment="0" applyProtection="0"/>
    <xf numFmtId="171" fontId="48" fillId="0" borderId="0" applyFont="0" applyFill="0" applyBorder="0" applyAlignment="0" applyProtection="0"/>
    <xf numFmtId="43" fontId="70" fillId="0" borderId="0" applyFont="0" applyFill="0" applyBorder="0" applyAlignment="0" applyProtection="0"/>
  </cellStyleXfs>
  <cellXfs count="831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/>
    <xf numFmtId="0" fontId="2" fillId="0" borderId="0" xfId="0" applyFont="1" applyAlignment="1"/>
    <xf numFmtId="165" fontId="2" fillId="0" borderId="0" xfId="0" applyNumberFormat="1" applyFont="1" applyAlignment="1"/>
    <xf numFmtId="166" fontId="1" fillId="0" borderId="0" xfId="0" applyNumberFormat="1" applyFont="1" applyAlignment="1"/>
    <xf numFmtId="0" fontId="3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>
      <alignment horizontal="center"/>
    </xf>
    <xf numFmtId="4" fontId="2" fillId="0" borderId="0" xfId="0" applyNumberFormat="1" applyFont="1" applyAlignment="1"/>
    <xf numFmtId="167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9" fillId="4" borderId="28" xfId="0" applyFont="1" applyFill="1" applyBorder="1" applyAlignment="1">
      <alignment horizontal="center" vertical="center" wrapText="1"/>
    </xf>
    <xf numFmtId="14" fontId="9" fillId="0" borderId="29" xfId="0" applyNumberFormat="1" applyFont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9" fillId="5" borderId="30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4" borderId="32" xfId="0" applyFont="1" applyFill="1" applyBorder="1" applyAlignment="1">
      <alignment horizontal="left" vertical="center" wrapText="1"/>
    </xf>
    <xf numFmtId="0" fontId="9" fillId="7" borderId="34" xfId="0" applyFont="1" applyFill="1" applyBorder="1" applyAlignment="1">
      <alignment horizontal="left" vertical="center" wrapText="1"/>
    </xf>
    <xf numFmtId="9" fontId="9" fillId="7" borderId="35" xfId="0" applyNumberFormat="1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169" fontId="9" fillId="7" borderId="35" xfId="0" applyNumberFormat="1" applyFont="1" applyFill="1" applyBorder="1" applyAlignment="1">
      <alignment horizontal="center" vertical="center" wrapText="1"/>
    </xf>
    <xf numFmtId="170" fontId="9" fillId="7" borderId="36" xfId="0" applyNumberFormat="1" applyFont="1" applyFill="1" applyBorder="1" applyAlignment="1">
      <alignment horizontal="center" vertical="center" wrapText="1"/>
    </xf>
    <xf numFmtId="0" fontId="9" fillId="8" borderId="34" xfId="0" applyFont="1" applyFill="1" applyBorder="1" applyAlignment="1">
      <alignment horizontal="left" vertical="center" wrapText="1"/>
    </xf>
    <xf numFmtId="0" fontId="9" fillId="8" borderId="35" xfId="0" applyFont="1" applyFill="1" applyBorder="1" applyAlignment="1">
      <alignment horizontal="center" vertical="center" wrapText="1"/>
    </xf>
    <xf numFmtId="9" fontId="9" fillId="8" borderId="35" xfId="0" applyNumberFormat="1" applyFont="1" applyFill="1" applyBorder="1" applyAlignment="1">
      <alignment horizontal="center" vertical="center" wrapText="1"/>
    </xf>
    <xf numFmtId="170" fontId="9" fillId="8" borderId="36" xfId="0" applyNumberFormat="1" applyFont="1" applyFill="1" applyBorder="1" applyAlignment="1">
      <alignment horizontal="center" vertical="center" wrapText="1"/>
    </xf>
    <xf numFmtId="0" fontId="9" fillId="9" borderId="37" xfId="0" applyFont="1" applyFill="1" applyBorder="1" applyAlignment="1">
      <alignment horizontal="left" vertical="center" wrapText="1"/>
    </xf>
    <xf numFmtId="0" fontId="9" fillId="9" borderId="38" xfId="0" applyFont="1" applyFill="1" applyBorder="1" applyAlignment="1">
      <alignment horizontal="center" vertical="center" wrapText="1"/>
    </xf>
    <xf numFmtId="170" fontId="9" fillId="9" borderId="38" xfId="0" applyNumberFormat="1" applyFont="1" applyFill="1" applyBorder="1" applyAlignment="1">
      <alignment horizontal="center" vertical="center" wrapText="1"/>
    </xf>
    <xf numFmtId="169" fontId="9" fillId="9" borderId="38" xfId="0" applyNumberFormat="1" applyFont="1" applyFill="1" applyBorder="1" applyAlignment="1">
      <alignment horizontal="center" vertical="center" wrapText="1"/>
    </xf>
    <xf numFmtId="170" fontId="9" fillId="9" borderId="39" xfId="0" applyNumberFormat="1" applyFont="1" applyFill="1" applyBorder="1" applyAlignment="1">
      <alignment horizontal="center" vertical="center" wrapText="1"/>
    </xf>
    <xf numFmtId="0" fontId="9" fillId="5" borderId="40" xfId="0" applyFont="1" applyFill="1" applyBorder="1" applyAlignment="1">
      <alignment horizontal="center" vertical="center" wrapText="1"/>
    </xf>
    <xf numFmtId="0" fontId="12" fillId="4" borderId="41" xfId="0" applyFont="1" applyFill="1" applyBorder="1" applyAlignment="1">
      <alignment horizontal="center" vertical="center" wrapText="1"/>
    </xf>
    <xf numFmtId="0" fontId="12" fillId="4" borderId="42" xfId="0" applyFont="1" applyFill="1" applyBorder="1" applyAlignment="1">
      <alignment horizontal="center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169" fontId="12" fillId="4" borderId="35" xfId="0" applyNumberFormat="1" applyFont="1" applyFill="1" applyBorder="1" applyAlignment="1">
      <alignment horizontal="center" vertical="center" wrapText="1"/>
    </xf>
    <xf numFmtId="170" fontId="12" fillId="4" borderId="36" xfId="0" applyNumberFormat="1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9" fillId="4" borderId="38" xfId="0" applyFont="1" applyFill="1" applyBorder="1" applyAlignment="1">
      <alignment horizontal="center" vertical="center" wrapText="1"/>
    </xf>
    <xf numFmtId="0" fontId="12" fillId="4" borderId="38" xfId="0" applyFont="1" applyFill="1" applyBorder="1" applyAlignment="1">
      <alignment horizontal="center" vertical="center" wrapText="1"/>
    </xf>
    <xf numFmtId="170" fontId="12" fillId="4" borderId="39" xfId="0" applyNumberFormat="1" applyFont="1" applyFill="1" applyBorder="1" applyAlignment="1">
      <alignment horizontal="center" vertical="center" wrapText="1"/>
    </xf>
    <xf numFmtId="0" fontId="9" fillId="11" borderId="44" xfId="0" applyFont="1" applyFill="1" applyBorder="1" applyAlignment="1">
      <alignment horizontal="center" vertical="center" wrapText="1"/>
    </xf>
    <xf numFmtId="0" fontId="9" fillId="11" borderId="45" xfId="0" applyFont="1" applyFill="1" applyBorder="1" applyAlignment="1">
      <alignment horizontal="center" vertical="center" wrapText="1"/>
    </xf>
    <xf numFmtId="169" fontId="9" fillId="11" borderId="46" xfId="0" applyNumberFormat="1" applyFont="1" applyFill="1" applyBorder="1" applyAlignment="1">
      <alignment horizontal="center" vertical="center" wrapText="1"/>
    </xf>
    <xf numFmtId="0" fontId="9" fillId="4" borderId="47" xfId="0" applyFont="1" applyFill="1" applyBorder="1" applyAlignment="1">
      <alignment horizontal="center" vertical="center" wrapText="1"/>
    </xf>
    <xf numFmtId="0" fontId="9" fillId="4" borderId="48" xfId="0" applyFont="1" applyFill="1" applyBorder="1" applyAlignment="1">
      <alignment horizontal="center" vertical="center" wrapText="1"/>
    </xf>
    <xf numFmtId="171" fontId="12" fillId="4" borderId="33" xfId="0" applyNumberFormat="1" applyFont="1" applyFill="1" applyBorder="1" applyAlignment="1">
      <alignment horizontal="center" vertical="center" wrapText="1"/>
    </xf>
    <xf numFmtId="0" fontId="12" fillId="4" borderId="41" xfId="0" applyFont="1" applyFill="1" applyBorder="1" applyAlignment="1">
      <alignment horizontal="left" vertical="center" wrapText="1"/>
    </xf>
    <xf numFmtId="0" fontId="12" fillId="4" borderId="34" xfId="0" applyFont="1" applyFill="1" applyBorder="1" applyAlignment="1">
      <alignment horizontal="left" vertical="center" wrapText="1"/>
    </xf>
    <xf numFmtId="0" fontId="12" fillId="4" borderId="50" xfId="0" applyFont="1" applyFill="1" applyBorder="1" applyAlignment="1">
      <alignment horizontal="left" vertical="center" wrapText="1"/>
    </xf>
    <xf numFmtId="0" fontId="9" fillId="4" borderId="29" xfId="0" applyFont="1" applyFill="1" applyBorder="1" applyAlignment="1">
      <alignment horizontal="center" vertical="center" wrapText="1"/>
    </xf>
    <xf numFmtId="169" fontId="9" fillId="4" borderId="29" xfId="0" applyNumberFormat="1" applyFont="1" applyFill="1" applyBorder="1" applyAlignment="1">
      <alignment horizontal="center" vertical="center" wrapText="1"/>
    </xf>
    <xf numFmtId="171" fontId="9" fillId="4" borderId="31" xfId="0" applyNumberFormat="1" applyFont="1" applyFill="1" applyBorder="1" applyAlignment="1">
      <alignment horizontal="center" vertical="center" wrapText="1"/>
    </xf>
    <xf numFmtId="0" fontId="12" fillId="4" borderId="51" xfId="0" applyFont="1" applyFill="1" applyBorder="1" applyAlignment="1">
      <alignment horizontal="left" vertical="center" wrapText="1"/>
    </xf>
    <xf numFmtId="0" fontId="12" fillId="4" borderId="32" xfId="0" applyFont="1" applyFill="1" applyBorder="1" applyAlignment="1">
      <alignment horizontal="center" vertical="center" wrapText="1"/>
    </xf>
    <xf numFmtId="169" fontId="12" fillId="4" borderId="32" xfId="0" applyNumberFormat="1" applyFont="1" applyFill="1" applyBorder="1" applyAlignment="1">
      <alignment horizontal="center" vertical="center" wrapText="1"/>
    </xf>
    <xf numFmtId="169" fontId="12" fillId="4" borderId="49" xfId="0" applyNumberFormat="1" applyFont="1" applyFill="1" applyBorder="1" applyAlignment="1">
      <alignment horizontal="center" vertical="center" wrapText="1"/>
    </xf>
    <xf numFmtId="169" fontId="12" fillId="4" borderId="36" xfId="0" applyNumberFormat="1" applyFont="1" applyFill="1" applyBorder="1" applyAlignment="1">
      <alignment horizontal="center" vertical="center" wrapText="1"/>
    </xf>
    <xf numFmtId="0" fontId="9" fillId="11" borderId="52" xfId="0" applyFont="1" applyFill="1" applyBorder="1" applyAlignment="1">
      <alignment horizontal="center" vertical="center" wrapText="1"/>
    </xf>
    <xf numFmtId="0" fontId="9" fillId="11" borderId="53" xfId="0" applyFont="1" applyFill="1" applyBorder="1" applyAlignment="1">
      <alignment horizontal="center" vertical="center" wrapText="1"/>
    </xf>
    <xf numFmtId="169" fontId="9" fillId="11" borderId="54" xfId="0" applyNumberFormat="1" applyFont="1" applyFill="1" applyBorder="1" applyAlignment="1">
      <alignment horizontal="center" vertical="center" wrapText="1"/>
    </xf>
    <xf numFmtId="170" fontId="9" fillId="13" borderId="30" xfId="0" applyNumberFormat="1" applyFont="1" applyFill="1" applyBorder="1" applyAlignment="1">
      <alignment horizontal="center" vertical="center" wrapText="1"/>
    </xf>
    <xf numFmtId="10" fontId="9" fillId="5" borderId="40" xfId="0" applyNumberFormat="1" applyFont="1" applyFill="1" applyBorder="1" applyAlignment="1">
      <alignment horizontal="center" vertical="center" wrapText="1"/>
    </xf>
    <xf numFmtId="0" fontId="9" fillId="5" borderId="55" xfId="0" applyFont="1" applyFill="1" applyBorder="1" applyAlignment="1">
      <alignment horizontal="center" vertical="center" wrapText="1"/>
    </xf>
    <xf numFmtId="169" fontId="9" fillId="5" borderId="40" xfId="0" applyNumberFormat="1" applyFont="1" applyFill="1" applyBorder="1" applyAlignment="1">
      <alignment horizontal="center" vertical="center" wrapText="1"/>
    </xf>
    <xf numFmtId="171" fontId="9" fillId="5" borderId="56" xfId="0" applyNumberFormat="1" applyFont="1" applyFill="1" applyBorder="1" applyAlignment="1">
      <alignment horizontal="center" vertical="center" wrapText="1"/>
    </xf>
    <xf numFmtId="10" fontId="12" fillId="4" borderId="42" xfId="0" applyNumberFormat="1" applyFont="1" applyFill="1" applyBorder="1" applyAlignment="1">
      <alignment horizontal="center" vertical="center" wrapText="1"/>
    </xf>
    <xf numFmtId="170" fontId="12" fillId="4" borderId="42" xfId="0" applyNumberFormat="1" applyFont="1" applyFill="1" applyBorder="1" applyAlignment="1">
      <alignment horizontal="center" vertical="center" wrapText="1"/>
    </xf>
    <xf numFmtId="170" fontId="12" fillId="4" borderId="43" xfId="0" applyNumberFormat="1" applyFont="1" applyFill="1" applyBorder="1" applyAlignment="1">
      <alignment horizontal="center" vertical="center" wrapText="1"/>
    </xf>
    <xf numFmtId="9" fontId="12" fillId="4" borderId="35" xfId="0" applyNumberFormat="1" applyFont="1" applyFill="1" applyBorder="1" applyAlignment="1">
      <alignment horizontal="center" vertical="center" wrapText="1"/>
    </xf>
    <xf numFmtId="170" fontId="12" fillId="4" borderId="35" xfId="0" applyNumberFormat="1" applyFont="1" applyFill="1" applyBorder="1" applyAlignment="1">
      <alignment horizontal="center" vertical="center" wrapText="1"/>
    </xf>
    <xf numFmtId="10" fontId="12" fillId="4" borderId="35" xfId="0" applyNumberFormat="1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left" vertical="center" wrapText="1"/>
    </xf>
    <xf numFmtId="10" fontId="12" fillId="4" borderId="38" xfId="0" applyNumberFormat="1" applyFont="1" applyFill="1" applyBorder="1" applyAlignment="1">
      <alignment horizontal="center" vertical="center" wrapText="1"/>
    </xf>
    <xf numFmtId="170" fontId="12" fillId="4" borderId="38" xfId="0" applyNumberFormat="1" applyFont="1" applyFill="1" applyBorder="1" applyAlignment="1">
      <alignment horizontal="center" vertical="center" wrapText="1"/>
    </xf>
    <xf numFmtId="9" fontId="9" fillId="6" borderId="29" xfId="0" applyNumberFormat="1" applyFont="1" applyFill="1" applyBorder="1" applyAlignment="1">
      <alignment horizontal="center" vertical="center" wrapText="1"/>
    </xf>
    <xf numFmtId="0" fontId="9" fillId="6" borderId="29" xfId="0" applyFont="1" applyFill="1" applyBorder="1" applyAlignment="1">
      <alignment horizontal="center" vertical="center" wrapText="1"/>
    </xf>
    <xf numFmtId="170" fontId="9" fillId="6" borderId="30" xfId="0" applyNumberFormat="1" applyFont="1" applyFill="1" applyBorder="1" applyAlignment="1">
      <alignment horizontal="center" vertical="center" wrapText="1"/>
    </xf>
    <xf numFmtId="0" fontId="1" fillId="1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67" fontId="1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1" fillId="0" borderId="0" xfId="0" applyNumberFormat="1" applyFont="1" applyAlignment="1"/>
    <xf numFmtId="9" fontId="1" fillId="0" borderId="0" xfId="2" applyFont="1" applyAlignment="1" applyProtection="1"/>
    <xf numFmtId="167" fontId="7" fillId="0" borderId="0" xfId="0" applyNumberFormat="1" applyFont="1" applyAlignment="1"/>
    <xf numFmtId="10" fontId="1" fillId="0" borderId="0" xfId="2" applyNumberFormat="1" applyFont="1" applyAlignment="1" applyProtection="1">
      <alignment horizontal="center"/>
    </xf>
    <xf numFmtId="0" fontId="14" fillId="0" borderId="0" xfId="0" applyFont="1" applyAlignment="1"/>
    <xf numFmtId="0" fontId="15" fillId="0" borderId="0" xfId="0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 wrapText="1"/>
    </xf>
    <xf numFmtId="167" fontId="16" fillId="0" borderId="0" xfId="0" applyNumberFormat="1" applyFont="1" applyAlignment="1">
      <alignment horizontal="center"/>
    </xf>
    <xf numFmtId="0" fontId="17" fillId="0" borderId="0" xfId="0" applyFont="1" applyAlignment="1">
      <alignment vertical="center" readingOrder="1"/>
    </xf>
    <xf numFmtId="0" fontId="15" fillId="0" borderId="0" xfId="0" applyFont="1">
      <alignment vertical="center"/>
    </xf>
    <xf numFmtId="0" fontId="14" fillId="0" borderId="0" xfId="0" applyFont="1" applyAlignment="1">
      <alignment horizontal="center"/>
    </xf>
    <xf numFmtId="10" fontId="14" fillId="0" borderId="0" xfId="2" applyNumberFormat="1" applyFont="1" applyAlignment="1" applyProtection="1">
      <alignment horizontal="center"/>
    </xf>
    <xf numFmtId="0" fontId="1" fillId="0" borderId="15" xfId="0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9" fontId="3" fillId="0" borderId="0" xfId="2" applyFont="1" applyAlignment="1" applyProtection="1">
      <alignment horizontal="center"/>
    </xf>
    <xf numFmtId="167" fontId="7" fillId="0" borderId="0" xfId="0" applyNumberFormat="1" applyFont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167" fontId="1" fillId="0" borderId="25" xfId="0" applyNumberFormat="1" applyFont="1" applyBorder="1" applyAlignment="1">
      <alignment horizontal="center" vertical="center" wrapText="1"/>
    </xf>
    <xf numFmtId="167" fontId="1" fillId="0" borderId="0" xfId="0" applyNumberFormat="1" applyFont="1" applyAlignment="1">
      <alignment horizontal="center" vertical="center" wrapText="1"/>
    </xf>
    <xf numFmtId="167" fontId="8" fillId="0" borderId="0" xfId="2" applyNumberFormat="1" applyFont="1" applyAlignment="1" applyProtection="1">
      <alignment horizontal="center"/>
    </xf>
    <xf numFmtId="0" fontId="1" fillId="0" borderId="57" xfId="0" applyFont="1" applyBorder="1" applyAlignment="1">
      <alignment horizontal="center" vertical="center"/>
    </xf>
    <xf numFmtId="167" fontId="1" fillId="0" borderId="22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 readingOrder="1"/>
    </xf>
    <xf numFmtId="0" fontId="1" fillId="0" borderId="19" xfId="0" applyFont="1" applyBorder="1" applyAlignment="1">
      <alignment horizontal="center" vertical="center" wrapText="1"/>
    </xf>
    <xf numFmtId="167" fontId="1" fillId="0" borderId="58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readingOrder="1"/>
    </xf>
    <xf numFmtId="9" fontId="2" fillId="0" borderId="0" xfId="2" applyFont="1" applyAlignment="1" applyProtection="1">
      <alignment horizontal="center"/>
    </xf>
    <xf numFmtId="0" fontId="1" fillId="0" borderId="59" xfId="0" applyFont="1" applyBorder="1" applyAlignment="1">
      <alignment horizontal="center" vertical="center" wrapText="1"/>
    </xf>
    <xf numFmtId="167" fontId="1" fillId="0" borderId="27" xfId="0" applyNumberFormat="1" applyFont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/>
    </xf>
    <xf numFmtId="165" fontId="2" fillId="15" borderId="4" xfId="0" applyNumberFormat="1" applyFont="1" applyFill="1" applyBorder="1" applyAlignment="1">
      <alignment horizontal="left"/>
    </xf>
    <xf numFmtId="166" fontId="6" fillId="15" borderId="4" xfId="0" applyNumberFormat="1" applyFont="1" applyFill="1" applyBorder="1" applyAlignment="1">
      <alignment horizontal="left"/>
    </xf>
    <xf numFmtId="1" fontId="3" fillId="15" borderId="4" xfId="0" applyNumberFormat="1" applyFont="1" applyFill="1" applyBorder="1" applyAlignment="1">
      <alignment horizontal="left"/>
    </xf>
    <xf numFmtId="165" fontId="6" fillId="15" borderId="4" xfId="0" applyNumberFormat="1" applyFont="1" applyFill="1" applyBorder="1" applyAlignment="1">
      <alignment horizontal="left"/>
    </xf>
    <xf numFmtId="4" fontId="6" fillId="15" borderId="4" xfId="0" applyNumberFormat="1" applyFont="1" applyFill="1" applyBorder="1" applyAlignment="1">
      <alignment horizontal="center"/>
    </xf>
    <xf numFmtId="4" fontId="2" fillId="15" borderId="4" xfId="0" applyNumberFormat="1" applyFont="1" applyFill="1" applyBorder="1" applyAlignment="1">
      <alignment horizontal="left"/>
    </xf>
    <xf numFmtId="167" fontId="5" fillId="15" borderId="4" xfId="0" applyNumberFormat="1" applyFont="1" applyFill="1" applyBorder="1" applyAlignment="1">
      <alignment horizontal="center" vertical="center"/>
    </xf>
    <xf numFmtId="165" fontId="2" fillId="15" borderId="6" xfId="0" applyNumberFormat="1" applyFont="1" applyFill="1" applyBorder="1" applyAlignment="1">
      <alignment horizontal="left"/>
    </xf>
    <xf numFmtId="166" fontId="6" fillId="15" borderId="0" xfId="0" applyNumberFormat="1" applyFont="1" applyFill="1" applyAlignment="1">
      <alignment horizontal="left"/>
    </xf>
    <xf numFmtId="4" fontId="3" fillId="15" borderId="10" xfId="0" applyNumberFormat="1" applyFont="1" applyFill="1" applyBorder="1" applyAlignment="1">
      <alignment horizontal="center"/>
    </xf>
    <xf numFmtId="4" fontId="5" fillId="15" borderId="71" xfId="0" applyNumberFormat="1" applyFont="1" applyFill="1" applyBorder="1" applyAlignment="1">
      <alignment horizontal="center"/>
    </xf>
    <xf numFmtId="4" fontId="5" fillId="15" borderId="70" xfId="0" applyNumberFormat="1" applyFont="1" applyFill="1" applyBorder="1" applyAlignment="1">
      <alignment horizontal="center"/>
    </xf>
    <xf numFmtId="4" fontId="3" fillId="15" borderId="15" xfId="0" applyNumberFormat="1" applyFont="1" applyFill="1" applyBorder="1" applyAlignment="1">
      <alignment horizontal="center"/>
    </xf>
    <xf numFmtId="0" fontId="5" fillId="15" borderId="5" xfId="0" applyFont="1" applyFill="1" applyBorder="1" applyAlignment="1">
      <alignment horizontal="center" vertical="top"/>
    </xf>
    <xf numFmtId="165" fontId="5" fillId="15" borderId="13" xfId="0" applyNumberFormat="1" applyFont="1" applyFill="1" applyBorder="1" applyAlignment="1">
      <alignment horizontal="center" vertical="top"/>
    </xf>
    <xf numFmtId="2" fontId="3" fillId="15" borderId="13" xfId="0" applyNumberFormat="1" applyFont="1" applyFill="1" applyBorder="1" applyAlignment="1">
      <alignment horizontal="center" vertical="top"/>
    </xf>
    <xf numFmtId="165" fontId="3" fillId="15" borderId="13" xfId="0" applyNumberFormat="1" applyFont="1" applyFill="1" applyBorder="1" applyAlignment="1">
      <alignment horizontal="center" vertical="top"/>
    </xf>
    <xf numFmtId="166" fontId="5" fillId="15" borderId="13" xfId="0" applyNumberFormat="1" applyFont="1" applyFill="1" applyBorder="1" applyAlignment="1">
      <alignment horizontal="center" vertical="top"/>
    </xf>
    <xf numFmtId="1" fontId="3" fillId="15" borderId="13" xfId="0" applyNumberFormat="1" applyFont="1" applyFill="1" applyBorder="1" applyAlignment="1">
      <alignment horizontal="center" vertical="top"/>
    </xf>
    <xf numFmtId="4" fontId="5" fillId="15" borderId="13" xfId="0" applyNumberFormat="1" applyFont="1" applyFill="1" applyBorder="1" applyAlignment="1">
      <alignment horizontal="center" vertical="top"/>
    </xf>
    <xf numFmtId="4" fontId="3" fillId="15" borderId="13" xfId="0" applyNumberFormat="1" applyFont="1" applyFill="1" applyBorder="1" applyAlignment="1">
      <alignment horizontal="center" vertical="top"/>
    </xf>
    <xf numFmtId="0" fontId="5" fillId="15" borderId="15" xfId="0" applyFont="1" applyFill="1" applyBorder="1" applyAlignment="1">
      <alignment horizontal="center" vertical="top"/>
    </xf>
    <xf numFmtId="165" fontId="5" fillId="15" borderId="14" xfId="0" applyNumberFormat="1" applyFont="1" applyFill="1" applyBorder="1" applyAlignment="1">
      <alignment horizontal="center" vertical="top"/>
    </xf>
    <xf numFmtId="0" fontId="3" fillId="15" borderId="14" xfId="0" applyFont="1" applyFill="1" applyBorder="1" applyAlignment="1">
      <alignment horizontal="center" vertical="top"/>
    </xf>
    <xf numFmtId="165" fontId="3" fillId="15" borderId="14" xfId="0" applyNumberFormat="1" applyFont="1" applyFill="1" applyBorder="1" applyAlignment="1">
      <alignment horizontal="center" vertical="top"/>
    </xf>
    <xf numFmtId="166" fontId="5" fillId="15" borderId="14" xfId="0" applyNumberFormat="1" applyFont="1" applyFill="1" applyBorder="1" applyAlignment="1">
      <alignment horizontal="center" vertical="top"/>
    </xf>
    <xf numFmtId="1" fontId="3" fillId="15" borderId="14" xfId="0" applyNumberFormat="1" applyFont="1" applyFill="1" applyBorder="1" applyAlignment="1">
      <alignment horizontal="center" vertical="top"/>
    </xf>
    <xf numFmtId="4" fontId="5" fillId="15" borderId="14" xfId="0" applyNumberFormat="1" applyFont="1" applyFill="1" applyBorder="1" applyAlignment="1">
      <alignment horizontal="center" vertical="top"/>
    </xf>
    <xf numFmtId="4" fontId="3" fillId="15" borderId="14" xfId="0" applyNumberFormat="1" applyFont="1" applyFill="1" applyBorder="1" applyAlignment="1">
      <alignment horizontal="center" vertical="top"/>
    </xf>
    <xf numFmtId="167" fontId="5" fillId="15" borderId="14" xfId="0" applyNumberFormat="1" applyFont="1" applyFill="1" applyBorder="1" applyAlignment="1">
      <alignment horizontal="center" vertical="center"/>
    </xf>
    <xf numFmtId="168" fontId="3" fillId="15" borderId="14" xfId="0" applyNumberFormat="1" applyFont="1" applyFill="1" applyBorder="1" applyAlignment="1">
      <alignment horizontal="center" vertical="center"/>
    </xf>
    <xf numFmtId="0" fontId="6" fillId="15" borderId="16" xfId="0" applyFont="1" applyFill="1" applyBorder="1" applyAlignment="1">
      <alignment horizontal="center" vertical="center"/>
    </xf>
    <xf numFmtId="0" fontId="6" fillId="15" borderId="17" xfId="0" applyFont="1" applyFill="1" applyBorder="1" applyAlignment="1">
      <alignment horizontal="center" vertical="center" wrapText="1"/>
    </xf>
    <xf numFmtId="0" fontId="6" fillId="15" borderId="17" xfId="0" quotePrefix="1" applyFont="1" applyFill="1" applyBorder="1" applyAlignment="1">
      <alignment horizontal="center" vertical="center" wrapText="1"/>
    </xf>
    <xf numFmtId="165" fontId="6" fillId="15" borderId="17" xfId="0" applyNumberFormat="1" applyFont="1" applyFill="1" applyBorder="1" applyAlignment="1">
      <alignment horizontal="center" vertical="center" wrapText="1"/>
    </xf>
    <xf numFmtId="2" fontId="2" fillId="15" borderId="17" xfId="0" applyNumberFormat="1" applyFont="1" applyFill="1" applyBorder="1" applyAlignment="1">
      <alignment horizontal="center" vertical="center" wrapText="1"/>
    </xf>
    <xf numFmtId="166" fontId="6" fillId="15" borderId="17" xfId="0" applyNumberFormat="1" applyFont="1" applyFill="1" applyBorder="1" applyAlignment="1">
      <alignment horizontal="center" vertical="center" wrapText="1"/>
    </xf>
    <xf numFmtId="1" fontId="3" fillId="15" borderId="17" xfId="0" applyNumberFormat="1" applyFont="1" applyFill="1" applyBorder="1" applyAlignment="1">
      <alignment horizontal="center" vertical="center" wrapText="1"/>
    </xf>
    <xf numFmtId="2" fontId="3" fillId="15" borderId="17" xfId="0" applyNumberFormat="1" applyFont="1" applyFill="1" applyBorder="1" applyAlignment="1">
      <alignment horizontal="center" vertical="center" wrapText="1"/>
    </xf>
    <xf numFmtId="4" fontId="2" fillId="15" borderId="17" xfId="0" applyNumberFormat="1" applyFont="1" applyFill="1" applyBorder="1" applyAlignment="1">
      <alignment horizontal="center"/>
    </xf>
    <xf numFmtId="168" fontId="3" fillId="15" borderId="18" xfId="0" applyNumberFormat="1" applyFont="1" applyFill="1" applyBorder="1" applyAlignment="1">
      <alignment horizontal="center" vertical="center" wrapText="1"/>
    </xf>
    <xf numFmtId="165" fontId="1" fillId="15" borderId="0" xfId="0" applyNumberFormat="1" applyFont="1" applyFill="1" applyAlignment="1"/>
    <xf numFmtId="0" fontId="2" fillId="15" borderId="0" xfId="0" applyFont="1" applyFill="1" applyAlignment="1"/>
    <xf numFmtId="165" fontId="2" fillId="15" borderId="0" xfId="0" applyNumberFormat="1" applyFont="1" applyFill="1" applyAlignment="1"/>
    <xf numFmtId="166" fontId="1" fillId="15" borderId="0" xfId="0" applyNumberFormat="1" applyFont="1" applyFill="1" applyAlignment="1"/>
    <xf numFmtId="0" fontId="3" fillId="15" borderId="0" xfId="0" applyFont="1" applyFill="1" applyAlignment="1"/>
    <xf numFmtId="0" fontId="1" fillId="15" borderId="0" xfId="0" applyFont="1" applyFill="1" applyAlignment="1"/>
    <xf numFmtId="4" fontId="1" fillId="15" borderId="0" xfId="0" applyNumberFormat="1" applyFont="1" applyFill="1" applyAlignment="1">
      <alignment horizontal="center"/>
    </xf>
    <xf numFmtId="4" fontId="2" fillId="15" borderId="0" xfId="0" applyNumberFormat="1" applyFont="1" applyFill="1" applyAlignment="1"/>
    <xf numFmtId="167" fontId="4" fillId="15" borderId="0" xfId="0" applyNumberFormat="1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0" fillId="15" borderId="0" xfId="0" applyFill="1">
      <alignment vertical="center"/>
    </xf>
    <xf numFmtId="4" fontId="6" fillId="3" borderId="17" xfId="0" applyNumberFormat="1" applyFont="1" applyFill="1" applyBorder="1" applyAlignment="1">
      <alignment horizontal="center" vertical="center" wrapText="1"/>
    </xf>
    <xf numFmtId="167" fontId="7" fillId="3" borderId="17" xfId="0" quotePrefix="1" applyNumberFormat="1" applyFont="1" applyFill="1" applyBorder="1" applyAlignment="1">
      <alignment horizontal="center" vertical="center"/>
    </xf>
    <xf numFmtId="0" fontId="6" fillId="3" borderId="17" xfId="0" quotePrefix="1" applyFont="1" applyFill="1" applyBorder="1" applyAlignment="1">
      <alignment horizontal="center" vertical="center" wrapText="1"/>
    </xf>
    <xf numFmtId="44" fontId="1" fillId="15" borderId="0" xfId="1" applyFont="1" applyFill="1" applyAlignment="1" applyProtection="1"/>
    <xf numFmtId="0" fontId="21" fillId="5" borderId="30" xfId="0" applyFont="1" applyFill="1" applyBorder="1" applyAlignment="1">
      <alignment horizontal="center" vertical="center" wrapText="1"/>
    </xf>
    <xf numFmtId="9" fontId="5" fillId="3" borderId="15" xfId="2" applyFont="1" applyFill="1" applyBorder="1" applyAlignment="1" applyProtection="1">
      <alignment horizontal="center"/>
    </xf>
    <xf numFmtId="169" fontId="12" fillId="4" borderId="85" xfId="0" applyNumberFormat="1" applyFont="1" applyFill="1" applyBorder="1" applyAlignment="1">
      <alignment horizontal="center" vertical="center" wrapText="1"/>
    </xf>
    <xf numFmtId="169" fontId="12" fillId="4" borderId="86" xfId="0" applyNumberFormat="1" applyFont="1" applyFill="1" applyBorder="1" applyAlignment="1">
      <alignment horizontal="center" vertical="center" wrapText="1"/>
    </xf>
    <xf numFmtId="169" fontId="12" fillId="4" borderId="87" xfId="0" applyNumberFormat="1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170" fontId="13" fillId="10" borderId="88" xfId="0" applyNumberFormat="1" applyFont="1" applyFill="1" applyBorder="1" applyAlignment="1">
      <alignment horizontal="center" vertical="center" wrapText="1"/>
    </xf>
    <xf numFmtId="170" fontId="12" fillId="4" borderId="89" xfId="0" applyNumberFormat="1" applyFont="1" applyFill="1" applyBorder="1" applyAlignment="1">
      <alignment horizontal="center" vertical="center" wrapText="1"/>
    </xf>
    <xf numFmtId="170" fontId="12" fillId="4" borderId="90" xfId="0" applyNumberFormat="1" applyFont="1" applyFill="1" applyBorder="1" applyAlignment="1">
      <alignment horizontal="center" vertical="center" wrapText="1"/>
    </xf>
    <xf numFmtId="170" fontId="9" fillId="12" borderId="14" xfId="0" applyNumberFormat="1" applyFont="1" applyFill="1" applyBorder="1" applyAlignment="1">
      <alignment horizontal="center" vertical="center" wrapText="1"/>
    </xf>
    <xf numFmtId="0" fontId="22" fillId="4" borderId="34" xfId="0" applyFont="1" applyFill="1" applyBorder="1" applyAlignment="1">
      <alignment horizontal="left" vertical="center" wrapText="1"/>
    </xf>
    <xf numFmtId="0" fontId="12" fillId="4" borderId="86" xfId="0" applyFont="1" applyFill="1" applyBorder="1" applyAlignment="1">
      <alignment horizontal="center" vertical="center" wrapText="1"/>
    </xf>
    <xf numFmtId="0" fontId="12" fillId="4" borderId="91" xfId="0" applyFont="1" applyFill="1" applyBorder="1" applyAlignment="1">
      <alignment horizontal="center" vertical="center" wrapText="1"/>
    </xf>
    <xf numFmtId="0" fontId="12" fillId="4" borderId="12" xfId="0" applyFont="1" applyFill="1" applyBorder="1" applyAlignment="1">
      <alignment horizontal="center" vertical="center" wrapText="1"/>
    </xf>
    <xf numFmtId="169" fontId="12" fillId="4" borderId="12" xfId="0" applyNumberFormat="1" applyFont="1" applyFill="1" applyBorder="1" applyAlignment="1">
      <alignment horizontal="center" vertical="center" wrapText="1"/>
    </xf>
    <xf numFmtId="170" fontId="12" fillId="4" borderId="12" xfId="0" applyNumberFormat="1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169" fontId="12" fillId="4" borderId="0" xfId="0" applyNumberFormat="1" applyFont="1" applyFill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169" fontId="12" fillId="4" borderId="17" xfId="0" applyNumberFormat="1" applyFont="1" applyFill="1" applyBorder="1" applyAlignment="1">
      <alignment horizontal="center" vertical="center" wrapText="1"/>
    </xf>
    <xf numFmtId="170" fontId="12" fillId="4" borderId="17" xfId="0" applyNumberFormat="1" applyFont="1" applyFill="1" applyBorder="1" applyAlignment="1">
      <alignment horizontal="center" vertical="center" wrapText="1"/>
    </xf>
    <xf numFmtId="0" fontId="9" fillId="5" borderId="93" xfId="0" applyFont="1" applyFill="1" applyBorder="1" applyAlignment="1">
      <alignment horizontal="center" vertical="center" wrapText="1"/>
    </xf>
    <xf numFmtId="0" fontId="9" fillId="5" borderId="94" xfId="0" applyFont="1" applyFill="1" applyBorder="1" applyAlignment="1">
      <alignment horizontal="center" vertical="center" wrapText="1"/>
    </xf>
    <xf numFmtId="0" fontId="9" fillId="5" borderId="95" xfId="0" applyFont="1" applyFill="1" applyBorder="1" applyAlignment="1">
      <alignment horizontal="center" vertical="center" wrapText="1"/>
    </xf>
    <xf numFmtId="0" fontId="12" fillId="4" borderId="96" xfId="0" applyFont="1" applyFill="1" applyBorder="1" applyAlignment="1">
      <alignment horizontal="left" vertical="center" wrapText="1"/>
    </xf>
    <xf numFmtId="0" fontId="12" fillId="4" borderId="20" xfId="0" applyFont="1" applyFill="1" applyBorder="1" applyAlignment="1">
      <alignment horizontal="center" vertical="center" wrapText="1"/>
    </xf>
    <xf numFmtId="169" fontId="12" fillId="4" borderId="20" xfId="0" applyNumberFormat="1" applyFont="1" applyFill="1" applyBorder="1" applyAlignment="1">
      <alignment horizontal="center" vertical="center" wrapText="1"/>
    </xf>
    <xf numFmtId="170" fontId="12" fillId="4" borderId="20" xfId="0" applyNumberFormat="1" applyFont="1" applyFill="1" applyBorder="1" applyAlignment="1">
      <alignment horizontal="center" vertical="center" wrapText="1"/>
    </xf>
    <xf numFmtId="0" fontId="9" fillId="4" borderId="97" xfId="0" applyFont="1" applyFill="1" applyBorder="1" applyAlignment="1">
      <alignment horizontal="center" vertical="center" wrapText="1"/>
    </xf>
    <xf numFmtId="169" fontId="9" fillId="4" borderId="48" xfId="0" applyNumberFormat="1" applyFont="1" applyFill="1" applyBorder="1" applyAlignment="1">
      <alignment horizontal="center" vertical="center" wrapText="1"/>
    </xf>
    <xf numFmtId="171" fontId="9" fillId="4" borderId="98" xfId="0" applyNumberFormat="1" applyFont="1" applyFill="1" applyBorder="1" applyAlignment="1">
      <alignment horizontal="center" vertical="center" wrapText="1"/>
    </xf>
    <xf numFmtId="0" fontId="9" fillId="11" borderId="99" xfId="0" applyFont="1" applyFill="1" applyBorder="1" applyAlignment="1">
      <alignment horizontal="center" vertical="center" wrapText="1"/>
    </xf>
    <xf numFmtId="0" fontId="9" fillId="11" borderId="100" xfId="0" applyFont="1" applyFill="1" applyBorder="1" applyAlignment="1">
      <alignment horizontal="center" vertical="center" wrapText="1"/>
    </xf>
    <xf numFmtId="169" fontId="9" fillId="11" borderId="101" xfId="0" applyNumberFormat="1" applyFont="1" applyFill="1" applyBorder="1" applyAlignment="1">
      <alignment horizontal="center" vertical="center" wrapText="1"/>
    </xf>
    <xf numFmtId="171" fontId="9" fillId="13" borderId="95" xfId="0" applyNumberFormat="1" applyFont="1" applyFill="1" applyBorder="1" applyAlignment="1">
      <alignment horizontal="center" vertical="center" wrapText="1"/>
    </xf>
    <xf numFmtId="0" fontId="23" fillId="4" borderId="92" xfId="0" applyFont="1" applyFill="1" applyBorder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top"/>
    </xf>
    <xf numFmtId="0" fontId="5" fillId="15" borderId="14" xfId="0" applyFont="1" applyFill="1" applyBorder="1" applyAlignment="1">
      <alignment horizontal="center" vertical="top"/>
    </xf>
    <xf numFmtId="0" fontId="5" fillId="15" borderId="3" xfId="0" applyFont="1" applyFill="1" applyBorder="1" applyAlignment="1">
      <alignment horizontal="center" vertical="top"/>
    </xf>
    <xf numFmtId="0" fontId="1" fillId="15" borderId="0" xfId="0" applyFont="1" applyFill="1" applyAlignment="1">
      <alignment horizontal="center"/>
    </xf>
    <xf numFmtId="0" fontId="5" fillId="15" borderId="1" xfId="0" applyFont="1" applyFill="1" applyBorder="1" applyAlignment="1">
      <alignment horizontal="left"/>
    </xf>
    <xf numFmtId="0" fontId="5" fillId="15" borderId="3" xfId="0" applyFont="1" applyFill="1" applyBorder="1" applyAlignment="1">
      <alignment horizontal="left"/>
    </xf>
    <xf numFmtId="168" fontId="5" fillId="15" borderId="0" xfId="0" applyNumberFormat="1" applyFont="1" applyFill="1" applyAlignment="1">
      <alignment horizontal="center" vertical="center"/>
    </xf>
    <xf numFmtId="4" fontId="5" fillId="15" borderId="0" xfId="0" applyNumberFormat="1" applyFont="1" applyFill="1" applyAlignment="1">
      <alignment horizontal="center"/>
    </xf>
    <xf numFmtId="0" fontId="5" fillId="15" borderId="102" xfId="0" applyFont="1" applyFill="1" applyBorder="1" applyAlignment="1">
      <alignment horizontal="left"/>
    </xf>
    <xf numFmtId="0" fontId="5" fillId="15" borderId="5" xfId="0" applyFont="1" applyFill="1" applyBorder="1" applyAlignment="1">
      <alignment horizontal="left"/>
    </xf>
    <xf numFmtId="167" fontId="5" fillId="15" borderId="13" xfId="0" applyNumberFormat="1" applyFont="1" applyFill="1" applyBorder="1" applyAlignment="1">
      <alignment horizontal="center" vertical="center"/>
    </xf>
    <xf numFmtId="168" fontId="3" fillId="15" borderId="13" xfId="0" applyNumberFormat="1" applyFont="1" applyFill="1" applyBorder="1" applyAlignment="1">
      <alignment horizontal="center" vertical="center"/>
    </xf>
    <xf numFmtId="0" fontId="31" fillId="15" borderId="0" xfId="0" applyFont="1" applyFill="1">
      <alignment vertical="center"/>
    </xf>
    <xf numFmtId="0" fontId="30" fillId="17" borderId="15" xfId="0" applyFont="1" applyFill="1" applyBorder="1">
      <alignment vertical="center"/>
    </xf>
    <xf numFmtId="172" fontId="31" fillId="15" borderId="103" xfId="0" applyNumberFormat="1" applyFont="1" applyFill="1" applyBorder="1">
      <alignment vertical="center"/>
    </xf>
    <xf numFmtId="172" fontId="31" fillId="15" borderId="104" xfId="0" applyNumberFormat="1" applyFont="1" applyFill="1" applyBorder="1">
      <alignment vertical="center"/>
    </xf>
    <xf numFmtId="172" fontId="31" fillId="15" borderId="105" xfId="0" applyNumberFormat="1" applyFont="1" applyFill="1" applyBorder="1">
      <alignment vertical="center"/>
    </xf>
    <xf numFmtId="0" fontId="29" fillId="15" borderId="0" xfId="0" applyFont="1" applyFill="1" applyAlignment="1">
      <alignment horizontal="center" vertical="center" wrapText="1"/>
    </xf>
    <xf numFmtId="0" fontId="34" fillId="15" borderId="0" xfId="0" applyFont="1" applyFill="1">
      <alignment vertical="center"/>
    </xf>
    <xf numFmtId="0" fontId="34" fillId="15" borderId="0" xfId="0" applyFont="1" applyFill="1" applyBorder="1" applyAlignment="1">
      <alignment vertical="center" wrapText="1"/>
    </xf>
    <xf numFmtId="0" fontId="31" fillId="15" borderId="0" xfId="0" applyFont="1" applyFill="1" applyBorder="1" applyAlignment="1">
      <alignment horizontal="left" vertical="center" wrapText="1" indent="1"/>
    </xf>
    <xf numFmtId="0" fontId="43" fillId="15" borderId="0" xfId="0" applyFont="1" applyFill="1" applyBorder="1" applyAlignment="1">
      <alignment horizontal="center" vertical="center"/>
    </xf>
    <xf numFmtId="0" fontId="49" fillId="15" borderId="0" xfId="4" applyFont="1" applyFill="1"/>
    <xf numFmtId="173" fontId="49" fillId="15" borderId="0" xfId="4" applyNumberFormat="1" applyFont="1" applyFill="1"/>
    <xf numFmtId="173" fontId="50" fillId="15" borderId="0" xfId="4" applyNumberFormat="1" applyFont="1" applyFill="1"/>
    <xf numFmtId="0" fontId="50" fillId="15" borderId="0" xfId="4" applyFont="1" applyFill="1"/>
    <xf numFmtId="0" fontId="51" fillId="20" borderId="2" xfId="4" applyFont="1" applyFill="1" applyBorder="1" applyAlignment="1">
      <alignment horizontal="center" vertical="center"/>
    </xf>
    <xf numFmtId="44" fontId="50" fillId="23" borderId="15" xfId="5" applyFont="1" applyFill="1" applyBorder="1" applyAlignment="1">
      <alignment horizontal="center" vertical="center"/>
    </xf>
    <xf numFmtId="0" fontId="51" fillId="20" borderId="15" xfId="4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51" fillId="20" borderId="24" xfId="4" applyFont="1" applyFill="1" applyBorder="1" applyAlignment="1">
      <alignment horizontal="center" vertical="center" wrapText="1"/>
    </xf>
    <xf numFmtId="0" fontId="49" fillId="0" borderId="0" xfId="4" applyFont="1"/>
    <xf numFmtId="0" fontId="51" fillId="20" borderId="14" xfId="4" applyFont="1" applyFill="1" applyBorder="1" applyAlignment="1">
      <alignment horizontal="center"/>
    </xf>
    <xf numFmtId="0" fontId="51" fillId="0" borderId="14" xfId="4" applyFont="1" applyBorder="1" applyAlignment="1">
      <alignment horizontal="center"/>
    </xf>
    <xf numFmtId="173" fontId="51" fillId="0" borderId="14" xfId="4" applyNumberFormat="1" applyFont="1" applyBorder="1" applyAlignment="1">
      <alignment horizontal="center"/>
    </xf>
    <xf numFmtId="0" fontId="51" fillId="20" borderId="113" xfId="4" applyFont="1" applyFill="1" applyBorder="1" applyAlignment="1">
      <alignment horizontal="center"/>
    </xf>
    <xf numFmtId="0" fontId="49" fillId="0" borderId="103" xfId="4" applyFont="1" applyBorder="1" applyAlignment="1">
      <alignment horizontal="center"/>
    </xf>
    <xf numFmtId="173" fontId="49" fillId="0" borderId="103" xfId="4" applyNumberFormat="1" applyFont="1" applyBorder="1" applyAlignment="1">
      <alignment horizontal="center"/>
    </xf>
    <xf numFmtId="173" fontId="50" fillId="0" borderId="104" xfId="4" applyNumberFormat="1" applyFont="1" applyBorder="1" applyAlignment="1">
      <alignment horizontal="center"/>
    </xf>
    <xf numFmtId="0" fontId="49" fillId="0" borderId="104" xfId="4" applyFont="1" applyBorder="1" applyAlignment="1">
      <alignment horizontal="center"/>
    </xf>
    <xf numFmtId="0" fontId="49" fillId="0" borderId="115" xfId="4" applyFont="1" applyBorder="1" applyAlignment="1">
      <alignment horizontal="center"/>
    </xf>
    <xf numFmtId="167" fontId="49" fillId="0" borderId="22" xfId="4" applyNumberFormat="1" applyFont="1" applyBorder="1" applyAlignment="1">
      <alignment horizontal="center"/>
    </xf>
    <xf numFmtId="0" fontId="49" fillId="0" borderId="67" xfId="4" applyFont="1" applyBorder="1" applyAlignment="1">
      <alignment horizontal="center"/>
    </xf>
    <xf numFmtId="167" fontId="49" fillId="0" borderId="58" xfId="4" applyNumberFormat="1" applyFont="1" applyBorder="1" applyAlignment="1">
      <alignment horizontal="center"/>
    </xf>
    <xf numFmtId="0" fontId="51" fillId="20" borderId="66" xfId="4" applyFont="1" applyFill="1" applyBorder="1" applyAlignment="1">
      <alignment horizontal="center"/>
    </xf>
    <xf numFmtId="173" fontId="49" fillId="0" borderId="104" xfId="4" applyNumberFormat="1" applyFont="1" applyBorder="1" applyAlignment="1">
      <alignment horizontal="center"/>
    </xf>
    <xf numFmtId="0" fontId="51" fillId="20" borderId="104" xfId="4" applyFont="1" applyFill="1" applyBorder="1" applyAlignment="1">
      <alignment horizontal="center"/>
    </xf>
    <xf numFmtId="167" fontId="49" fillId="0" borderId="67" xfId="4" applyNumberFormat="1" applyFont="1" applyBorder="1" applyAlignment="1">
      <alignment horizontal="center"/>
    </xf>
    <xf numFmtId="167" fontId="49" fillId="0" borderId="104" xfId="4" applyNumberFormat="1" applyFont="1" applyBorder="1" applyAlignment="1">
      <alignment horizontal="center"/>
    </xf>
    <xf numFmtId="173" fontId="49" fillId="0" borderId="0" xfId="4" applyNumberFormat="1" applyFont="1"/>
    <xf numFmtId="173" fontId="50" fillId="0" borderId="0" xfId="4" applyNumberFormat="1" applyFont="1"/>
    <xf numFmtId="0" fontId="50" fillId="0" borderId="0" xfId="4" applyFont="1"/>
    <xf numFmtId="0" fontId="49" fillId="20" borderId="0" xfId="4" applyFont="1" applyFill="1"/>
    <xf numFmtId="0" fontId="53" fillId="15" borderId="0" xfId="4" applyFont="1" applyFill="1" applyAlignment="1">
      <alignment horizontal="center"/>
    </xf>
    <xf numFmtId="174" fontId="53" fillId="15" borderId="0" xfId="4" applyNumberFormat="1" applyFont="1" applyFill="1" applyAlignment="1">
      <alignment horizontal="center"/>
    </xf>
    <xf numFmtId="0" fontId="54" fillId="25" borderId="15" xfId="0" applyFont="1" applyFill="1" applyBorder="1" applyAlignment="1">
      <alignment horizontal="center"/>
    </xf>
    <xf numFmtId="174" fontId="54" fillId="25" borderId="15" xfId="0" applyNumberFormat="1" applyFont="1" applyFill="1" applyBorder="1" applyAlignment="1">
      <alignment horizontal="center"/>
    </xf>
    <xf numFmtId="0" fontId="53" fillId="0" borderId="16" xfId="0" applyFont="1" applyBorder="1" applyAlignment="1">
      <alignment horizontal="center"/>
    </xf>
    <xf numFmtId="0" fontId="53" fillId="0" borderId="17" xfId="0" applyFont="1" applyBorder="1" applyAlignment="1">
      <alignment horizontal="center"/>
    </xf>
    <xf numFmtId="165" fontId="53" fillId="0" borderId="17" xfId="0" applyNumberFormat="1" applyFont="1" applyBorder="1" applyAlignment="1">
      <alignment horizontal="center"/>
    </xf>
    <xf numFmtId="175" fontId="53" fillId="0" borderId="17" xfId="6" applyNumberFormat="1" applyFont="1" applyBorder="1" applyAlignment="1">
      <alignment horizontal="center"/>
    </xf>
    <xf numFmtId="174" fontId="53" fillId="0" borderId="17" xfId="0" applyNumberFormat="1" applyFont="1" applyBorder="1" applyAlignment="1">
      <alignment horizontal="center"/>
    </xf>
    <xf numFmtId="165" fontId="53" fillId="0" borderId="18" xfId="0" applyNumberFormat="1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3" fillId="0" borderId="12" xfId="0" applyFont="1" applyBorder="1" applyAlignment="1">
      <alignment horizontal="center"/>
    </xf>
    <xf numFmtId="165" fontId="53" fillId="0" borderId="12" xfId="0" applyNumberFormat="1" applyFont="1" applyBorder="1" applyAlignment="1">
      <alignment horizontal="center"/>
    </xf>
    <xf numFmtId="175" fontId="53" fillId="0" borderId="12" xfId="6" applyNumberFormat="1" applyFont="1" applyBorder="1" applyAlignment="1">
      <alignment horizontal="center"/>
    </xf>
    <xf numFmtId="174" fontId="53" fillId="0" borderId="12" xfId="0" applyNumberFormat="1" applyFont="1" applyBorder="1" applyAlignment="1">
      <alignment horizontal="center"/>
    </xf>
    <xf numFmtId="165" fontId="53" fillId="0" borderId="58" xfId="0" applyNumberFormat="1" applyFont="1" applyBorder="1" applyAlignment="1">
      <alignment horizontal="center"/>
    </xf>
    <xf numFmtId="0" fontId="55" fillId="0" borderId="12" xfId="4" applyFont="1" applyBorder="1" applyAlignment="1">
      <alignment horizontal="center"/>
    </xf>
    <xf numFmtId="174" fontId="55" fillId="0" borderId="12" xfId="4" applyNumberFormat="1" applyFont="1" applyBorder="1" applyAlignment="1">
      <alignment horizontal="center"/>
    </xf>
    <xf numFmtId="0" fontId="53" fillId="0" borderId="58" xfId="0" applyFont="1" applyBorder="1" applyAlignment="1">
      <alignment horizontal="center"/>
    </xf>
    <xf numFmtId="0" fontId="53" fillId="0" borderId="19" xfId="4" applyFont="1" applyBorder="1" applyAlignment="1">
      <alignment horizontal="center"/>
    </xf>
    <xf numFmtId="0" fontId="53" fillId="0" borderId="12" xfId="4" applyFont="1" applyBorder="1" applyAlignment="1">
      <alignment horizontal="center"/>
    </xf>
    <xf numFmtId="174" fontId="53" fillId="0" borderId="12" xfId="4" applyNumberFormat="1" applyFont="1" applyBorder="1" applyAlignment="1">
      <alignment horizontal="center"/>
    </xf>
    <xf numFmtId="0" fontId="56" fillId="0" borderId="19" xfId="0" applyFont="1" applyBorder="1" applyAlignment="1">
      <alignment horizontal="center" vertical="center" wrapText="1"/>
    </xf>
    <xf numFmtId="0" fontId="56" fillId="0" borderId="58" xfId="0" applyFont="1" applyBorder="1" applyAlignment="1">
      <alignment horizontal="center" vertical="center" wrapText="1"/>
    </xf>
    <xf numFmtId="0" fontId="53" fillId="0" borderId="59" xfId="0" applyFont="1" applyBorder="1" applyAlignment="1">
      <alignment horizontal="center"/>
    </xf>
    <xf numFmtId="0" fontId="53" fillId="0" borderId="72" xfId="0" applyFont="1" applyBorder="1" applyAlignment="1">
      <alignment horizontal="center"/>
    </xf>
    <xf numFmtId="165" fontId="53" fillId="0" borderId="72" xfId="0" applyNumberFormat="1" applyFont="1" applyBorder="1" applyAlignment="1">
      <alignment horizontal="center"/>
    </xf>
    <xf numFmtId="175" fontId="53" fillId="0" borderId="72" xfId="6" applyNumberFormat="1" applyFont="1" applyBorder="1" applyAlignment="1">
      <alignment horizontal="center"/>
    </xf>
    <xf numFmtId="174" fontId="53" fillId="0" borderId="72" xfId="0" applyNumberFormat="1" applyFont="1" applyBorder="1" applyAlignment="1">
      <alignment horizontal="center"/>
    </xf>
    <xf numFmtId="165" fontId="53" fillId="0" borderId="27" xfId="0" applyNumberFormat="1" applyFont="1" applyBorder="1" applyAlignment="1">
      <alignment horizontal="center"/>
    </xf>
    <xf numFmtId="0" fontId="53" fillId="0" borderId="0" xfId="4" applyFont="1" applyAlignment="1">
      <alignment horizontal="center"/>
    </xf>
    <xf numFmtId="174" fontId="53" fillId="0" borderId="0" xfId="4" applyNumberFormat="1" applyFont="1" applyAlignment="1">
      <alignment horizontal="center"/>
    </xf>
    <xf numFmtId="0" fontId="59" fillId="26" borderId="120" xfId="4" applyFont="1" applyFill="1" applyBorder="1" applyAlignment="1" applyProtection="1">
      <alignment horizontal="center"/>
      <protection locked="0"/>
    </xf>
    <xf numFmtId="0" fontId="57" fillId="26" borderId="126" xfId="4" applyFont="1" applyFill="1" applyBorder="1" applyAlignment="1" applyProtection="1">
      <alignment horizontal="center"/>
      <protection locked="0"/>
    </xf>
    <xf numFmtId="0" fontId="59" fillId="26" borderId="131" xfId="4" applyFont="1" applyFill="1" applyBorder="1" applyAlignment="1" applyProtection="1">
      <alignment horizontal="center"/>
      <protection locked="0"/>
    </xf>
    <xf numFmtId="0" fontId="59" fillId="26" borderId="132" xfId="4" applyFont="1" applyFill="1" applyBorder="1" applyAlignment="1" applyProtection="1">
      <alignment horizontal="center"/>
      <protection locked="0"/>
    </xf>
    <xf numFmtId="0" fontId="57" fillId="26" borderId="133" xfId="4" applyFont="1" applyFill="1" applyBorder="1" applyAlignment="1" applyProtection="1">
      <alignment horizontal="center"/>
      <protection locked="0"/>
    </xf>
    <xf numFmtId="0" fontId="57" fillId="26" borderId="131" xfId="4" applyFont="1" applyFill="1" applyBorder="1" applyAlignment="1" applyProtection="1">
      <alignment horizontal="center"/>
      <protection locked="0"/>
    </xf>
    <xf numFmtId="0" fontId="57" fillId="26" borderId="131" xfId="4" applyFont="1" applyFill="1" applyBorder="1" applyAlignment="1">
      <alignment horizontal="center"/>
    </xf>
    <xf numFmtId="0" fontId="57" fillId="26" borderId="134" xfId="4" applyFont="1" applyFill="1" applyBorder="1" applyAlignment="1" applyProtection="1">
      <alignment horizontal="center"/>
      <protection locked="0"/>
    </xf>
    <xf numFmtId="0" fontId="57" fillId="26" borderId="128" xfId="4" applyFont="1" applyFill="1" applyBorder="1" applyAlignment="1" applyProtection="1">
      <alignment horizontal="center"/>
      <protection locked="0"/>
    </xf>
    <xf numFmtId="0" fontId="58" fillId="26" borderId="129" xfId="4" applyFont="1" applyFill="1" applyBorder="1" applyAlignment="1" applyProtection="1">
      <alignment horizontal="center"/>
      <protection locked="0"/>
    </xf>
    <xf numFmtId="0" fontId="59" fillId="26" borderId="136" xfId="4" applyFont="1" applyFill="1" applyBorder="1" applyAlignment="1" applyProtection="1">
      <alignment horizontal="center"/>
      <protection locked="0"/>
    </xf>
    <xf numFmtId="0" fontId="59" fillId="26" borderId="137" xfId="4" applyFont="1" applyFill="1" applyBorder="1" applyAlignment="1" applyProtection="1">
      <alignment horizontal="center"/>
      <protection locked="0"/>
    </xf>
    <xf numFmtId="0" fontId="59" fillId="26" borderId="138" xfId="4" applyFont="1" applyFill="1" applyBorder="1" applyAlignment="1" applyProtection="1">
      <alignment horizontal="center"/>
      <protection locked="0"/>
    </xf>
    <xf numFmtId="0" fontId="57" fillId="26" borderId="134" xfId="4" applyFont="1" applyFill="1" applyBorder="1" applyAlignment="1">
      <alignment horizontal="center"/>
    </xf>
    <xf numFmtId="0" fontId="57" fillId="26" borderId="135" xfId="4" applyFont="1" applyFill="1" applyBorder="1" applyAlignment="1" applyProtection="1">
      <alignment horizontal="center"/>
      <protection locked="0"/>
    </xf>
    <xf numFmtId="0" fontId="61" fillId="27" borderId="7" xfId="4" applyFont="1" applyFill="1" applyBorder="1" applyAlignment="1" applyProtection="1">
      <alignment horizontal="center" vertical="center" wrapText="1"/>
      <protection locked="0"/>
    </xf>
    <xf numFmtId="2" fontId="62" fillId="3" borderId="104" xfId="4" applyNumberFormat="1" applyFont="1" applyFill="1" applyBorder="1" applyAlignment="1" applyProtection="1">
      <alignment horizontal="center" vertical="center" wrapText="1"/>
      <protection locked="0"/>
    </xf>
    <xf numFmtId="0" fontId="48" fillId="27" borderId="16" xfId="4" applyFill="1" applyBorder="1" applyAlignment="1" applyProtection="1">
      <alignment horizontal="center" vertical="center" wrapText="1"/>
      <protection locked="0"/>
    </xf>
    <xf numFmtId="0" fontId="48" fillId="27" borderId="17" xfId="4" applyFill="1" applyBorder="1" applyAlignment="1" applyProtection="1">
      <alignment horizontal="center" vertical="center" wrapText="1"/>
      <protection locked="0"/>
    </xf>
    <xf numFmtId="176" fontId="63" fillId="27" borderId="17" xfId="6" applyNumberFormat="1" applyFont="1" applyFill="1" applyBorder="1" applyAlignment="1" applyProtection="1">
      <alignment horizontal="center" vertical="center" wrapText="1"/>
      <protection locked="0"/>
    </xf>
    <xf numFmtId="0" fontId="63" fillId="27" borderId="18" xfId="6" applyNumberFormat="1" applyFont="1" applyFill="1" applyBorder="1" applyAlignment="1" applyProtection="1">
      <alignment horizontal="center" vertical="center" wrapText="1"/>
      <protection locked="0"/>
    </xf>
    <xf numFmtId="0" fontId="48" fillId="27" borderId="9" xfId="4" applyFill="1" applyBorder="1" applyAlignment="1" applyProtection="1">
      <alignment horizontal="center" vertical="center" wrapText="1"/>
      <protection locked="0"/>
    </xf>
    <xf numFmtId="176" fontId="63" fillId="27" borderId="12" xfId="6" applyNumberFormat="1" applyFont="1" applyFill="1" applyBorder="1" applyAlignment="1" applyProtection="1">
      <alignment horizontal="center" vertical="center" wrapText="1"/>
      <protection locked="0"/>
    </xf>
    <xf numFmtId="171" fontId="63" fillId="27" borderId="12" xfId="6" applyFont="1" applyFill="1" applyBorder="1" applyAlignment="1" applyProtection="1">
      <alignment horizontal="center" vertical="center" wrapText="1"/>
      <protection locked="0"/>
    </xf>
    <xf numFmtId="177" fontId="63" fillId="27" borderId="12" xfId="6" applyNumberFormat="1" applyFont="1" applyFill="1" applyBorder="1" applyAlignment="1" applyProtection="1">
      <alignment horizontal="center" vertical="center" wrapText="1"/>
      <protection locked="0"/>
    </xf>
    <xf numFmtId="178" fontId="48" fillId="27" borderId="12" xfId="6" applyNumberFormat="1" applyFont="1" applyFill="1" applyBorder="1" applyAlignment="1" applyProtection="1">
      <alignment horizontal="center" vertical="center" wrapText="1"/>
      <protection locked="0"/>
    </xf>
    <xf numFmtId="0" fontId="48" fillId="27" borderId="12" xfId="4" applyFill="1" applyBorder="1" applyAlignment="1" applyProtection="1">
      <alignment horizontal="center" vertical="center" wrapText="1"/>
      <protection locked="0"/>
    </xf>
    <xf numFmtId="177" fontId="63" fillId="27" borderId="12" xfId="6" applyNumberFormat="1" applyFont="1" applyFill="1" applyBorder="1" applyAlignment="1" applyProtection="1">
      <alignment horizontal="center" vertical="center" wrapText="1"/>
    </xf>
    <xf numFmtId="171" fontId="63" fillId="27" borderId="12" xfId="6" applyFont="1" applyFill="1" applyBorder="1" applyAlignment="1" applyProtection="1">
      <alignment horizontal="center" vertical="center" wrapText="1"/>
    </xf>
    <xf numFmtId="0" fontId="63" fillId="27" borderId="12" xfId="4" applyFont="1" applyFill="1" applyBorder="1" applyAlignment="1" applyProtection="1">
      <alignment horizontal="center" vertical="center" wrapText="1"/>
      <protection locked="0"/>
    </xf>
    <xf numFmtId="0" fontId="61" fillId="0" borderId="7" xfId="4" applyFont="1" applyBorder="1" applyAlignment="1" applyProtection="1">
      <alignment horizontal="center" vertical="center" wrapText="1"/>
      <protection locked="0"/>
    </xf>
    <xf numFmtId="0" fontId="48" fillId="0" borderId="19" xfId="4" applyBorder="1" applyAlignment="1" applyProtection="1">
      <alignment horizontal="center" vertical="center" wrapText="1"/>
      <protection locked="0"/>
    </xf>
    <xf numFmtId="0" fontId="48" fillId="0" borderId="12" xfId="4" applyBorder="1" applyAlignment="1" applyProtection="1">
      <alignment horizontal="center" vertical="center" wrapText="1"/>
      <protection locked="0"/>
    </xf>
    <xf numFmtId="176" fontId="63" fillId="0" borderId="12" xfId="6" applyNumberFormat="1" applyFont="1" applyBorder="1" applyAlignment="1" applyProtection="1">
      <alignment horizontal="center" vertical="center" wrapText="1"/>
      <protection locked="0"/>
    </xf>
    <xf numFmtId="176" fontId="63" fillId="28" borderId="12" xfId="6" applyNumberFormat="1" applyFont="1" applyFill="1" applyBorder="1" applyAlignment="1" applyProtection="1">
      <alignment horizontal="center" vertical="center" wrapText="1"/>
      <protection locked="0"/>
    </xf>
    <xf numFmtId="0" fontId="63" fillId="28" borderId="58" xfId="6" applyNumberFormat="1" applyFont="1" applyFill="1" applyBorder="1" applyAlignment="1" applyProtection="1">
      <alignment horizontal="center" vertical="center" wrapText="1"/>
      <protection locked="0"/>
    </xf>
    <xf numFmtId="0" fontId="48" fillId="0" borderId="9" xfId="4" applyBorder="1" applyAlignment="1" applyProtection="1">
      <alignment horizontal="center" vertical="center" wrapText="1"/>
      <protection locked="0"/>
    </xf>
    <xf numFmtId="171" fontId="63" fillId="0" borderId="12" xfId="6" applyFont="1" applyBorder="1" applyAlignment="1" applyProtection="1">
      <alignment horizontal="center" vertical="center" wrapText="1"/>
      <protection locked="0"/>
    </xf>
    <xf numFmtId="177" fontId="63" fillId="0" borderId="12" xfId="6" applyNumberFormat="1" applyFont="1" applyBorder="1" applyAlignment="1" applyProtection="1">
      <alignment horizontal="center" vertical="center" wrapText="1"/>
      <protection locked="0"/>
    </xf>
    <xf numFmtId="178" fontId="48" fillId="0" borderId="12" xfId="6" applyNumberFormat="1" applyFont="1" applyBorder="1" applyAlignment="1" applyProtection="1">
      <alignment horizontal="center" vertical="center" wrapText="1"/>
      <protection locked="0"/>
    </xf>
    <xf numFmtId="177" fontId="63" fillId="0" borderId="12" xfId="6" applyNumberFormat="1" applyFont="1" applyBorder="1" applyAlignment="1" applyProtection="1">
      <alignment horizontal="center" vertical="center" wrapText="1"/>
    </xf>
    <xf numFmtId="171" fontId="63" fillId="0" borderId="12" xfId="6" applyFont="1" applyBorder="1" applyAlignment="1" applyProtection="1">
      <alignment horizontal="center" vertical="center" wrapText="1"/>
    </xf>
    <xf numFmtId="0" fontId="63" fillId="0" borderId="12" xfId="4" applyFont="1" applyBorder="1" applyAlignment="1" applyProtection="1">
      <alignment horizontal="center" vertical="center" wrapText="1"/>
      <protection locked="0"/>
    </xf>
    <xf numFmtId="0" fontId="48" fillId="27" borderId="19" xfId="4" applyFill="1" applyBorder="1" applyAlignment="1" applyProtection="1">
      <alignment horizontal="center" vertical="center" wrapText="1"/>
      <protection locked="0"/>
    </xf>
    <xf numFmtId="0" fontId="63" fillId="27" borderId="58" xfId="6" applyNumberFormat="1" applyFont="1" applyFill="1" applyBorder="1" applyAlignment="1" applyProtection="1">
      <alignment horizontal="center" vertical="center" wrapText="1"/>
      <protection locked="0"/>
    </xf>
    <xf numFmtId="2" fontId="62" fillId="3" borderId="105" xfId="4" applyNumberFormat="1" applyFont="1" applyFill="1" applyBorder="1" applyAlignment="1" applyProtection="1">
      <alignment horizontal="center" vertical="center" wrapText="1"/>
      <protection locked="0"/>
    </xf>
    <xf numFmtId="0" fontId="48" fillId="0" borderId="59" xfId="4" applyBorder="1" applyAlignment="1" applyProtection="1">
      <alignment horizontal="center" vertical="center" wrapText="1"/>
      <protection locked="0"/>
    </xf>
    <xf numFmtId="0" fontId="48" fillId="0" borderId="72" xfId="4" applyBorder="1" applyAlignment="1" applyProtection="1">
      <alignment horizontal="center" vertical="center" wrapText="1"/>
      <protection locked="0"/>
    </xf>
    <xf numFmtId="176" fontId="63" fillId="0" borderId="72" xfId="6" applyNumberFormat="1" applyFont="1" applyBorder="1" applyAlignment="1" applyProtection="1">
      <alignment horizontal="center" vertical="center" wrapText="1"/>
      <protection locked="0"/>
    </xf>
    <xf numFmtId="0" fontId="63" fillId="28" borderId="27" xfId="6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/>
    <xf numFmtId="173" fontId="49" fillId="0" borderId="84" xfId="4" applyNumberFormat="1" applyFont="1" applyBorder="1" applyAlignment="1">
      <alignment horizontal="center"/>
    </xf>
    <xf numFmtId="173" fontId="49" fillId="0" borderId="67" xfId="4" applyNumberFormat="1" applyFont="1" applyBorder="1" applyAlignment="1">
      <alignment horizontal="center"/>
    </xf>
    <xf numFmtId="0" fontId="51" fillId="0" borderId="15" xfId="4" applyFont="1" applyBorder="1" applyAlignment="1">
      <alignment horizontal="center"/>
    </xf>
    <xf numFmtId="0" fontId="49" fillId="20" borderId="1" xfId="4" applyFont="1" applyFill="1" applyBorder="1"/>
    <xf numFmtId="0" fontId="49" fillId="20" borderId="1" xfId="4" applyFont="1" applyFill="1" applyBorder="1" applyAlignment="1">
      <alignment horizontal="center" vertical="center" wrapText="1"/>
    </xf>
    <xf numFmtId="0" fontId="51" fillId="20" borderId="23" xfId="4" applyFont="1" applyFill="1" applyBorder="1" applyAlignment="1">
      <alignment horizontal="center"/>
    </xf>
    <xf numFmtId="173" fontId="51" fillId="0" borderId="25" xfId="4" applyNumberFormat="1" applyFont="1" applyBorder="1" applyAlignment="1">
      <alignment horizontal="center"/>
    </xf>
    <xf numFmtId="0" fontId="49" fillId="0" borderId="114" xfId="4" applyFont="1" applyBorder="1" applyAlignment="1">
      <alignment horizontal="center"/>
    </xf>
    <xf numFmtId="0" fontId="49" fillId="0" borderId="129" xfId="4" applyFont="1" applyBorder="1"/>
    <xf numFmtId="0" fontId="49" fillId="15" borderId="0" xfId="4" applyFont="1" applyFill="1" applyBorder="1"/>
    <xf numFmtId="0" fontId="59" fillId="29" borderId="143" xfId="0" applyFont="1" applyFill="1" applyBorder="1" applyAlignment="1">
      <alignment horizontal="center"/>
    </xf>
    <xf numFmtId="0" fontId="67" fillId="29" borderId="126" xfId="0" applyFont="1" applyFill="1" applyBorder="1" applyAlignment="1">
      <alignment horizontal="center"/>
    </xf>
    <xf numFmtId="0" fontId="59" fillId="29" borderId="131" xfId="0" applyFont="1" applyFill="1" applyBorder="1" applyAlignment="1">
      <alignment horizontal="center"/>
    </xf>
    <xf numFmtId="0" fontId="59" fillId="29" borderId="146" xfId="0" applyFont="1" applyFill="1" applyBorder="1" applyAlignment="1">
      <alignment horizontal="center"/>
    </xf>
    <xf numFmtId="0" fontId="67" fillId="29" borderId="133" xfId="0" applyFont="1" applyFill="1" applyBorder="1" applyAlignment="1">
      <alignment horizontal="center"/>
    </xf>
    <xf numFmtId="0" fontId="67" fillId="29" borderId="131" xfId="0" applyFont="1" applyFill="1" applyBorder="1" applyAlignment="1">
      <alignment horizontal="center"/>
    </xf>
    <xf numFmtId="0" fontId="67" fillId="29" borderId="134" xfId="0" applyFont="1" applyFill="1" applyBorder="1" applyAlignment="1">
      <alignment horizontal="center"/>
    </xf>
    <xf numFmtId="0" fontId="67" fillId="29" borderId="128" xfId="0" applyFont="1" applyFill="1" applyBorder="1" applyAlignment="1">
      <alignment horizontal="center"/>
    </xf>
    <xf numFmtId="0" fontId="58" fillId="29" borderId="144" xfId="0" applyFont="1" applyFill="1" applyBorder="1" applyAlignment="1">
      <alignment horizontal="center"/>
    </xf>
    <xf numFmtId="0" fontId="59" fillId="29" borderId="147" xfId="0" applyFont="1" applyFill="1" applyBorder="1" applyAlignment="1">
      <alignment horizontal="center"/>
    </xf>
    <xf numFmtId="0" fontId="59" fillId="29" borderId="148" xfId="0" applyFont="1" applyFill="1" applyBorder="1" applyAlignment="1">
      <alignment horizontal="center"/>
    </xf>
    <xf numFmtId="0" fontId="59" fillId="29" borderId="149" xfId="0" applyFont="1" applyFill="1" applyBorder="1" applyAlignment="1">
      <alignment horizontal="center"/>
    </xf>
    <xf numFmtId="0" fontId="67" fillId="29" borderId="135" xfId="0" applyFont="1" applyFill="1" applyBorder="1" applyAlignment="1">
      <alignment horizontal="center"/>
    </xf>
    <xf numFmtId="0" fontId="61" fillId="30" borderId="86" xfId="0" applyFont="1" applyFill="1" applyBorder="1" applyAlignment="1">
      <alignment horizontal="center" vertical="center" wrapText="1"/>
    </xf>
    <xf numFmtId="2" fontId="62" fillId="10" borderId="150" xfId="0" applyNumberFormat="1" applyFont="1" applyFill="1" applyBorder="1" applyAlignment="1">
      <alignment horizontal="center" vertical="center" wrapText="1"/>
    </xf>
    <xf numFmtId="0" fontId="48" fillId="30" borderId="51" xfId="0" applyFont="1" applyFill="1" applyBorder="1" applyAlignment="1">
      <alignment horizontal="center" vertical="center" wrapText="1"/>
    </xf>
    <xf numFmtId="0" fontId="48" fillId="30" borderId="32" xfId="0" applyFont="1" applyFill="1" applyBorder="1" applyAlignment="1">
      <alignment horizontal="center" vertical="center" wrapText="1"/>
    </xf>
    <xf numFmtId="179" fontId="63" fillId="30" borderId="32" xfId="0" applyNumberFormat="1" applyFont="1" applyFill="1" applyBorder="1" applyAlignment="1">
      <alignment horizontal="center" vertical="center" wrapText="1"/>
    </xf>
    <xf numFmtId="0" fontId="63" fillId="30" borderId="49" xfId="0" applyFont="1" applyFill="1" applyBorder="1" applyAlignment="1">
      <alignment horizontal="center" vertical="center" wrapText="1"/>
    </xf>
    <xf numFmtId="0" fontId="48" fillId="30" borderId="151" xfId="0" applyFont="1" applyFill="1" applyBorder="1" applyAlignment="1">
      <alignment horizontal="center" vertical="center" wrapText="1"/>
    </xf>
    <xf numFmtId="179" fontId="63" fillId="30" borderId="35" xfId="0" applyNumberFormat="1" applyFont="1" applyFill="1" applyBorder="1" applyAlignment="1">
      <alignment horizontal="center" vertical="center" wrapText="1"/>
    </xf>
    <xf numFmtId="171" fontId="63" fillId="30" borderId="35" xfId="0" applyNumberFormat="1" applyFont="1" applyFill="1" applyBorder="1" applyAlignment="1">
      <alignment horizontal="center" vertical="center" wrapText="1"/>
    </xf>
    <xf numFmtId="177" fontId="63" fillId="30" borderId="35" xfId="0" applyNumberFormat="1" applyFont="1" applyFill="1" applyBorder="1" applyAlignment="1">
      <alignment horizontal="center" vertical="center" wrapText="1"/>
    </xf>
    <xf numFmtId="178" fontId="48" fillId="30" borderId="35" xfId="0" applyNumberFormat="1" applyFont="1" applyFill="1" applyBorder="1" applyAlignment="1">
      <alignment horizontal="center" vertical="center" wrapText="1"/>
    </xf>
    <xf numFmtId="0" fontId="48" fillId="30" borderId="35" xfId="0" applyFont="1" applyFill="1" applyBorder="1" applyAlignment="1">
      <alignment horizontal="center" vertical="center" wrapText="1"/>
    </xf>
    <xf numFmtId="0" fontId="63" fillId="30" borderId="35" xfId="0" applyFont="1" applyFill="1" applyBorder="1" applyAlignment="1">
      <alignment horizontal="center" vertical="center" wrapText="1"/>
    </xf>
    <xf numFmtId="0" fontId="61" fillId="0" borderId="86" xfId="0" applyFont="1" applyBorder="1" applyAlignment="1">
      <alignment horizontal="center" vertical="center" wrapText="1"/>
    </xf>
    <xf numFmtId="0" fontId="48" fillId="0" borderId="34" xfId="0" applyFont="1" applyBorder="1" applyAlignment="1">
      <alignment horizontal="center" vertical="center" wrapText="1"/>
    </xf>
    <xf numFmtId="0" fontId="48" fillId="0" borderId="35" xfId="0" applyFont="1" applyBorder="1" applyAlignment="1">
      <alignment horizontal="center" vertical="center" wrapText="1"/>
    </xf>
    <xf numFmtId="179" fontId="63" fillId="0" borderId="35" xfId="0" applyNumberFormat="1" applyFont="1" applyBorder="1" applyAlignment="1">
      <alignment horizontal="center" vertical="center" wrapText="1"/>
    </xf>
    <xf numFmtId="179" fontId="63" fillId="4" borderId="35" xfId="0" applyNumberFormat="1" applyFont="1" applyFill="1" applyBorder="1" applyAlignment="1">
      <alignment horizontal="center" vertical="center" wrapText="1"/>
    </xf>
    <xf numFmtId="0" fontId="63" fillId="4" borderId="36" xfId="0" applyFont="1" applyFill="1" applyBorder="1" applyAlignment="1">
      <alignment horizontal="center" vertical="center" wrapText="1"/>
    </xf>
    <xf numFmtId="0" fontId="48" fillId="0" borderId="151" xfId="0" applyFont="1" applyBorder="1" applyAlignment="1">
      <alignment horizontal="center" vertical="center" wrapText="1"/>
    </xf>
    <xf numFmtId="171" fontId="63" fillId="0" borderId="35" xfId="0" applyNumberFormat="1" applyFont="1" applyBorder="1" applyAlignment="1">
      <alignment horizontal="center" vertical="center" wrapText="1"/>
    </xf>
    <xf numFmtId="177" fontId="63" fillId="0" borderId="35" xfId="0" applyNumberFormat="1" applyFont="1" applyBorder="1" applyAlignment="1">
      <alignment horizontal="center" vertical="center" wrapText="1"/>
    </xf>
    <xf numFmtId="178" fontId="48" fillId="0" borderId="35" xfId="0" applyNumberFormat="1" applyFont="1" applyBorder="1" applyAlignment="1">
      <alignment horizontal="center" vertical="center" wrapText="1"/>
    </xf>
    <xf numFmtId="0" fontId="63" fillId="0" borderId="35" xfId="0" applyFont="1" applyBorder="1" applyAlignment="1">
      <alignment horizontal="center" vertical="center" wrapText="1"/>
    </xf>
    <xf numFmtId="0" fontId="48" fillId="30" borderId="34" xfId="0" applyFont="1" applyFill="1" applyBorder="1" applyAlignment="1">
      <alignment horizontal="center" vertical="center" wrapText="1"/>
    </xf>
    <xf numFmtId="0" fontId="63" fillId="30" borderId="36" xfId="0" applyFont="1" applyFill="1" applyBorder="1" applyAlignment="1">
      <alignment horizontal="center" vertical="center" wrapText="1"/>
    </xf>
    <xf numFmtId="2" fontId="62" fillId="10" borderId="152" xfId="0" applyNumberFormat="1" applyFont="1" applyFill="1" applyBorder="1" applyAlignment="1">
      <alignment horizontal="center" vertical="center" wrapText="1"/>
    </xf>
    <xf numFmtId="0" fontId="48" fillId="0" borderId="37" xfId="0" applyFont="1" applyBorder="1" applyAlignment="1">
      <alignment horizontal="center" vertical="center" wrapText="1"/>
    </xf>
    <xf numFmtId="0" fontId="48" fillId="0" borderId="38" xfId="0" applyFont="1" applyBorder="1" applyAlignment="1">
      <alignment horizontal="center" vertical="center" wrapText="1"/>
    </xf>
    <xf numFmtId="179" fontId="63" fillId="0" borderId="38" xfId="0" applyNumberFormat="1" applyFont="1" applyBorder="1" applyAlignment="1">
      <alignment horizontal="center" vertical="center" wrapText="1"/>
    </xf>
    <xf numFmtId="0" fontId="63" fillId="4" borderId="39" xfId="0" applyFont="1" applyFill="1" applyBorder="1" applyAlignment="1">
      <alignment horizontal="center" vertical="center" wrapText="1"/>
    </xf>
    <xf numFmtId="0" fontId="6" fillId="0" borderId="0" xfId="0" applyFont="1" applyAlignment="1"/>
    <xf numFmtId="0" fontId="31" fillId="15" borderId="9" xfId="0" applyFont="1" applyFill="1" applyBorder="1" applyAlignment="1">
      <alignment horizontal="center" vertical="center" wrapText="1"/>
    </xf>
    <xf numFmtId="0" fontId="31" fillId="15" borderId="7" xfId="0" applyFont="1" applyFill="1" applyBorder="1" applyAlignment="1">
      <alignment horizontal="center" vertical="center" wrapText="1"/>
    </xf>
    <xf numFmtId="0" fontId="31" fillId="15" borderId="8" xfId="0" applyFont="1" applyFill="1" applyBorder="1" applyAlignment="1">
      <alignment horizontal="center" vertical="center" wrapText="1"/>
    </xf>
    <xf numFmtId="0" fontId="34" fillId="15" borderId="0" xfId="0" applyFont="1" applyFill="1" applyAlignment="1">
      <alignment horizontal="right" vertical="center" indent="1"/>
    </xf>
    <xf numFmtId="0" fontId="51" fillId="3" borderId="15" xfId="4" applyFont="1" applyFill="1" applyBorder="1" applyAlignment="1">
      <alignment horizontal="center" vertical="center" wrapText="1"/>
    </xf>
    <xf numFmtId="0" fontId="65" fillId="2" borderId="15" xfId="4" applyFont="1" applyFill="1" applyBorder="1" applyAlignment="1">
      <alignment horizontal="center" vertical="center" wrapText="1"/>
    </xf>
    <xf numFmtId="0" fontId="0" fillId="15" borderId="0" xfId="0" applyFill="1" applyBorder="1">
      <alignment vertical="center"/>
    </xf>
    <xf numFmtId="0" fontId="33" fillId="15" borderId="0" xfId="0" applyFont="1" applyFill="1" applyBorder="1" applyAlignment="1">
      <alignment vertical="center" wrapText="1"/>
    </xf>
    <xf numFmtId="0" fontId="32" fillId="15" borderId="0" xfId="0" applyFont="1" applyFill="1" applyBorder="1" applyAlignment="1">
      <alignment horizontal="center" vertical="center" wrapText="1"/>
    </xf>
    <xf numFmtId="0" fontId="31" fillId="15" borderId="0" xfId="0" applyFont="1" applyFill="1" applyBorder="1" applyAlignment="1">
      <alignment horizontal="center" vertical="center" wrapText="1"/>
    </xf>
    <xf numFmtId="168" fontId="72" fillId="15" borderId="15" xfId="0" applyNumberFormat="1" applyFont="1" applyFill="1" applyBorder="1" applyAlignment="1">
      <alignment horizontal="center" vertical="center"/>
    </xf>
    <xf numFmtId="9" fontId="15" fillId="0" borderId="15" xfId="2" applyFont="1" applyBorder="1" applyAlignment="1">
      <alignment horizontal="center" vertical="top"/>
      <protection locked="0"/>
    </xf>
    <xf numFmtId="167" fontId="1" fillId="0" borderId="0" xfId="1" applyNumberFormat="1" applyFont="1" applyAlignment="1" applyProtection="1">
      <alignment horizontal="center"/>
    </xf>
    <xf numFmtId="173" fontId="51" fillId="0" borderId="129" xfId="4" applyNumberFormat="1" applyFont="1" applyBorder="1" applyAlignment="1">
      <alignment horizontal="center"/>
    </xf>
    <xf numFmtId="0" fontId="51" fillId="0" borderId="129" xfId="4" applyFont="1" applyBorder="1" applyAlignment="1">
      <alignment horizontal="center"/>
    </xf>
    <xf numFmtId="173" fontId="52" fillId="0" borderId="14" xfId="4" applyNumberFormat="1" applyFont="1" applyBorder="1" applyAlignment="1">
      <alignment horizontal="center"/>
    </xf>
    <xf numFmtId="0" fontId="49" fillId="0" borderId="63" xfId="4" applyFont="1" applyBorder="1" applyAlignment="1">
      <alignment horizontal="center"/>
    </xf>
    <xf numFmtId="0" fontId="49" fillId="0" borderId="12" xfId="4" applyFont="1" applyBorder="1"/>
    <xf numFmtId="173" fontId="50" fillId="0" borderId="67" xfId="4" applyNumberFormat="1" applyFont="1" applyBorder="1" applyAlignment="1">
      <alignment horizontal="center"/>
    </xf>
    <xf numFmtId="0" fontId="49" fillId="0" borderId="8" xfId="4" applyFont="1" applyBorder="1" applyAlignment="1">
      <alignment horizontal="center"/>
    </xf>
    <xf numFmtId="167" fontId="49" fillId="0" borderId="103" xfId="4" applyNumberFormat="1" applyFont="1" applyBorder="1" applyAlignment="1">
      <alignment horizontal="center"/>
    </xf>
    <xf numFmtId="0" fontId="49" fillId="0" borderId="84" xfId="4" applyFont="1" applyBorder="1" applyAlignment="1">
      <alignment horizontal="center"/>
    </xf>
    <xf numFmtId="0" fontId="49" fillId="0" borderId="66" xfId="4" applyFont="1" applyBorder="1" applyAlignment="1">
      <alignment horizontal="center"/>
    </xf>
    <xf numFmtId="173" fontId="49" fillId="0" borderId="114" xfId="4" applyNumberFormat="1" applyFont="1" applyBorder="1" applyAlignment="1">
      <alignment horizontal="center"/>
    </xf>
    <xf numFmtId="167" fontId="49" fillId="0" borderId="8" xfId="4" applyNumberFormat="1" applyFont="1" applyBorder="1" applyAlignment="1">
      <alignment horizontal="center"/>
    </xf>
    <xf numFmtId="0" fontId="49" fillId="0" borderId="105" xfId="4" applyFont="1" applyBorder="1" applyAlignment="1">
      <alignment horizontal="center"/>
    </xf>
    <xf numFmtId="0" fontId="49" fillId="0" borderId="17" xfId="4" applyFont="1" applyBorder="1"/>
    <xf numFmtId="173" fontId="51" fillId="0" borderId="15" xfId="4" applyNumberFormat="1" applyFont="1" applyBorder="1" applyAlignment="1">
      <alignment horizontal="center"/>
    </xf>
    <xf numFmtId="0" fontId="49" fillId="0" borderId="11" xfId="4" applyFont="1" applyBorder="1" applyAlignment="1">
      <alignment horizontal="center"/>
    </xf>
    <xf numFmtId="0" fontId="49" fillId="0" borderId="112" xfId="4" applyFont="1" applyBorder="1" applyAlignment="1">
      <alignment horizontal="center"/>
    </xf>
    <xf numFmtId="4" fontId="5" fillId="15" borderId="115" xfId="0" applyNumberFormat="1" applyFont="1" applyFill="1" applyBorder="1" applyAlignment="1">
      <alignment horizontal="center"/>
    </xf>
    <xf numFmtId="1" fontId="3" fillId="31" borderId="13" xfId="0" applyNumberFormat="1" applyFont="1" applyFill="1" applyBorder="1" applyAlignment="1">
      <alignment horizontal="center" vertical="top"/>
    </xf>
    <xf numFmtId="1" fontId="3" fillId="31" borderId="14" xfId="0" applyNumberFormat="1" applyFont="1" applyFill="1" applyBorder="1" applyAlignment="1">
      <alignment horizontal="center" vertical="top"/>
    </xf>
    <xf numFmtId="0" fontId="6" fillId="0" borderId="0" xfId="0" applyFont="1">
      <alignment vertical="center"/>
    </xf>
    <xf numFmtId="0" fontId="71" fillId="15" borderId="0" xfId="0" applyFont="1" applyFill="1" applyAlignment="1">
      <alignment horizontal="center" vertical="center" wrapText="1"/>
    </xf>
    <xf numFmtId="0" fontId="33" fillId="3" borderId="102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33" fillId="3" borderId="5" xfId="0" applyFont="1" applyFill="1" applyBorder="1" applyAlignment="1">
      <alignment horizontal="center" vertical="center" wrapText="1"/>
    </xf>
    <xf numFmtId="0" fontId="33" fillId="3" borderId="23" xfId="0" applyFont="1" applyFill="1" applyBorder="1" applyAlignment="1">
      <alignment horizontal="center" vertical="center" wrapText="1"/>
    </xf>
    <xf numFmtId="0" fontId="33" fillId="3" borderId="24" xfId="0" applyFont="1" applyFill="1" applyBorder="1" applyAlignment="1">
      <alignment horizontal="center" vertical="center" wrapText="1"/>
    </xf>
    <xf numFmtId="0" fontId="33" fillId="3" borderId="25" xfId="0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vertical="center"/>
    </xf>
    <xf numFmtId="0" fontId="33" fillId="17" borderId="2" xfId="0" applyFont="1" applyFill="1" applyBorder="1" applyAlignment="1">
      <alignment horizontal="center" vertical="center"/>
    </xf>
    <xf numFmtId="0" fontId="33" fillId="17" borderId="3" xfId="0" applyFont="1" applyFill="1" applyBorder="1" applyAlignment="1">
      <alignment horizontal="center" vertical="center"/>
    </xf>
    <xf numFmtId="164" fontId="35" fillId="19" borderId="1" xfId="0" applyNumberFormat="1" applyFont="1" applyFill="1" applyBorder="1" applyAlignment="1">
      <alignment horizontal="center" vertical="center"/>
    </xf>
    <xf numFmtId="164" fontId="35" fillId="19" borderId="2" xfId="0" applyNumberFormat="1" applyFont="1" applyFill="1" applyBorder="1" applyAlignment="1">
      <alignment horizontal="center" vertical="center"/>
    </xf>
    <xf numFmtId="164" fontId="35" fillId="19" borderId="3" xfId="0" applyNumberFormat="1" applyFont="1" applyFill="1" applyBorder="1" applyAlignment="1">
      <alignment horizontal="center" vertical="center"/>
    </xf>
    <xf numFmtId="0" fontId="35" fillId="15" borderId="0" xfId="0" applyFont="1" applyFill="1" applyAlignment="1">
      <alignment horizontal="center" vertical="center" wrapText="1"/>
    </xf>
    <xf numFmtId="0" fontId="31" fillId="15" borderId="0" xfId="0" applyFont="1" applyFill="1" applyBorder="1" applyAlignment="1">
      <alignment horizontal="left" vertical="center" indent="2"/>
    </xf>
    <xf numFmtId="0" fontId="31" fillId="15" borderId="59" xfId="0" applyFont="1" applyFill="1" applyBorder="1" applyAlignment="1">
      <alignment horizontal="left" vertical="center" wrapText="1" indent="1"/>
    </xf>
    <xf numFmtId="0" fontId="31" fillId="15" borderId="70" xfId="0" applyFont="1" applyFill="1" applyBorder="1" applyAlignment="1">
      <alignment horizontal="left" vertical="center" wrapText="1" indent="1"/>
    </xf>
    <xf numFmtId="0" fontId="31" fillId="15" borderId="111" xfId="0" applyFont="1" applyFill="1" applyBorder="1" applyAlignment="1">
      <alignment horizontal="left" vertical="center" wrapText="1" indent="1"/>
    </xf>
    <xf numFmtId="0" fontId="43" fillId="15" borderId="59" xfId="0" applyFont="1" applyFill="1" applyBorder="1" applyAlignment="1">
      <alignment horizontal="center" vertical="center"/>
    </xf>
    <xf numFmtId="0" fontId="43" fillId="15" borderId="72" xfId="0" applyFont="1" applyFill="1" applyBorder="1" applyAlignment="1">
      <alignment horizontal="center" vertical="center"/>
    </xf>
    <xf numFmtId="0" fontId="43" fillId="15" borderId="27" xfId="0" applyFont="1" applyFill="1" applyBorder="1" applyAlignment="1">
      <alignment horizontal="center" vertical="center"/>
    </xf>
    <xf numFmtId="0" fontId="32" fillId="15" borderId="0" xfId="0" applyFont="1" applyFill="1" applyAlignment="1">
      <alignment horizontal="center" vertical="center" wrapText="1"/>
    </xf>
    <xf numFmtId="0" fontId="35" fillId="15" borderId="0" xfId="0" applyFont="1" applyFill="1" applyAlignment="1">
      <alignment horizontal="center" vertical="center"/>
    </xf>
    <xf numFmtId="0" fontId="31" fillId="15" borderId="19" xfId="0" applyFont="1" applyFill="1" applyBorder="1" applyAlignment="1">
      <alignment horizontal="left" vertical="center" wrapText="1" indent="1"/>
    </xf>
    <xf numFmtId="0" fontId="31" fillId="15" borderId="8" xfId="0" applyFont="1" applyFill="1" applyBorder="1" applyAlignment="1">
      <alignment horizontal="left" vertical="center" wrapText="1" indent="1"/>
    </xf>
    <xf numFmtId="0" fontId="31" fillId="15" borderId="67" xfId="0" applyFont="1" applyFill="1" applyBorder="1" applyAlignment="1">
      <alignment horizontal="left" vertical="center" wrapText="1" indent="1"/>
    </xf>
    <xf numFmtId="0" fontId="43" fillId="15" borderId="19" xfId="0" applyFont="1" applyFill="1" applyBorder="1" applyAlignment="1">
      <alignment horizontal="center" vertical="center"/>
    </xf>
    <xf numFmtId="0" fontId="43" fillId="15" borderId="12" xfId="0" applyFont="1" applyFill="1" applyBorder="1" applyAlignment="1">
      <alignment horizontal="center" vertical="center"/>
    </xf>
    <xf numFmtId="0" fontId="43" fillId="15" borderId="58" xfId="0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horizontal="center" vertical="center" wrapText="1"/>
    </xf>
    <xf numFmtId="0" fontId="33" fillId="17" borderId="2" xfId="0" applyFont="1" applyFill="1" applyBorder="1" applyAlignment="1">
      <alignment horizontal="center" vertical="center" wrapText="1"/>
    </xf>
    <xf numFmtId="0" fontId="33" fillId="17" borderId="60" xfId="0" applyFont="1" applyFill="1" applyBorder="1" applyAlignment="1">
      <alignment horizontal="center" vertical="center" wrapText="1"/>
    </xf>
    <xf numFmtId="0" fontId="33" fillId="17" borderId="75" xfId="0" applyFont="1" applyFill="1" applyBorder="1" applyAlignment="1">
      <alignment horizontal="center" vertical="center" wrapText="1"/>
    </xf>
    <xf numFmtId="0" fontId="33" fillId="17" borderId="61" xfId="0" applyFont="1" applyFill="1" applyBorder="1" applyAlignment="1">
      <alignment horizontal="center" vertical="center" wrapText="1"/>
    </xf>
    <xf numFmtId="0" fontId="30" fillId="17" borderId="60" xfId="0" applyFont="1" applyFill="1" applyBorder="1" applyAlignment="1">
      <alignment horizontal="center" vertical="center" wrapText="1"/>
    </xf>
    <xf numFmtId="0" fontId="30" fillId="17" borderId="75" xfId="0" applyFont="1" applyFill="1" applyBorder="1" applyAlignment="1">
      <alignment horizontal="center" vertical="center" wrapText="1"/>
    </xf>
    <xf numFmtId="0" fontId="30" fillId="17" borderId="61" xfId="0" applyFont="1" applyFill="1" applyBorder="1" applyAlignment="1">
      <alignment horizontal="center" vertical="center" wrapText="1"/>
    </xf>
    <xf numFmtId="0" fontId="31" fillId="15" borderId="57" xfId="0" applyFont="1" applyFill="1" applyBorder="1" applyAlignment="1">
      <alignment horizontal="left" vertical="center" wrapText="1" indent="1"/>
    </xf>
    <xf numFmtId="0" fontId="31" fillId="15" borderId="65" xfId="0" applyFont="1" applyFill="1" applyBorder="1" applyAlignment="1">
      <alignment horizontal="left" vertical="center" wrapText="1" indent="1"/>
    </xf>
    <xf numFmtId="0" fontId="31" fillId="15" borderId="22" xfId="0" applyFont="1" applyFill="1" applyBorder="1" applyAlignment="1">
      <alignment horizontal="left" vertical="center" wrapText="1" indent="1"/>
    </xf>
    <xf numFmtId="0" fontId="47" fillId="15" borderId="0" xfId="3" applyFont="1" applyFill="1" applyBorder="1" applyAlignment="1">
      <alignment horizontal="left" vertical="center" indent="2"/>
    </xf>
    <xf numFmtId="0" fontId="46" fillId="15" borderId="0" xfId="0" applyFont="1" applyFill="1" applyBorder="1" applyAlignment="1">
      <alignment horizontal="left" vertical="center" indent="2"/>
    </xf>
    <xf numFmtId="0" fontId="46" fillId="15" borderId="0" xfId="0" applyFont="1" applyFill="1" applyBorder="1" applyAlignment="1">
      <alignment horizontal="left" vertical="center" indent="1"/>
    </xf>
    <xf numFmtId="0" fontId="29" fillId="15" borderId="0" xfId="0" applyFont="1" applyFill="1" applyAlignment="1">
      <alignment horizontal="left" vertical="center"/>
    </xf>
    <xf numFmtId="0" fontId="30" fillId="17" borderId="60" xfId="0" applyFont="1" applyFill="1" applyBorder="1" applyAlignment="1">
      <alignment horizontal="center" vertical="center"/>
    </xf>
    <xf numFmtId="0" fontId="30" fillId="17" borderId="75" xfId="0" applyFont="1" applyFill="1" applyBorder="1" applyAlignment="1">
      <alignment horizontal="center" vertical="center"/>
    </xf>
    <xf numFmtId="0" fontId="30" fillId="17" borderId="61" xfId="0" applyFont="1" applyFill="1" applyBorder="1" applyAlignment="1">
      <alignment horizontal="center" vertical="center"/>
    </xf>
    <xf numFmtId="0" fontId="31" fillId="15" borderId="17" xfId="0" applyFont="1" applyFill="1" applyBorder="1" applyAlignment="1">
      <alignment horizontal="center" vertical="center" wrapText="1"/>
    </xf>
    <xf numFmtId="0" fontId="31" fillId="15" borderId="18" xfId="0" applyFont="1" applyFill="1" applyBorder="1" applyAlignment="1">
      <alignment horizontal="center" vertical="center" wrapText="1"/>
    </xf>
    <xf numFmtId="0" fontId="31" fillId="15" borderId="72" xfId="0" applyFont="1" applyFill="1" applyBorder="1" applyAlignment="1">
      <alignment horizontal="center" vertical="center"/>
    </xf>
    <xf numFmtId="0" fontId="31" fillId="15" borderId="27" xfId="0" applyFont="1" applyFill="1" applyBorder="1" applyAlignment="1">
      <alignment horizontal="center" vertical="center"/>
    </xf>
    <xf numFmtId="0" fontId="43" fillId="15" borderId="16" xfId="0" applyFont="1" applyFill="1" applyBorder="1" applyAlignment="1">
      <alignment horizontal="center" vertical="center"/>
    </xf>
    <xf numFmtId="0" fontId="43" fillId="15" borderId="17" xfId="0" applyFont="1" applyFill="1" applyBorder="1" applyAlignment="1">
      <alignment horizontal="center" vertical="center"/>
    </xf>
    <xf numFmtId="0" fontId="43" fillId="15" borderId="18" xfId="0" applyFont="1" applyFill="1" applyBorder="1" applyAlignment="1">
      <alignment horizontal="center" vertical="center"/>
    </xf>
    <xf numFmtId="0" fontId="31" fillId="15" borderId="12" xfId="0" applyFont="1" applyFill="1" applyBorder="1" applyAlignment="1">
      <alignment horizontal="left" vertical="center" wrapText="1" indent="1"/>
    </xf>
    <xf numFmtId="0" fontId="31" fillId="15" borderId="7" xfId="0" applyFont="1" applyFill="1" applyBorder="1" applyAlignment="1">
      <alignment horizontal="left" vertical="center" wrapText="1" indent="1"/>
    </xf>
    <xf numFmtId="0" fontId="31" fillId="15" borderId="16" xfId="0" applyFont="1" applyFill="1" applyBorder="1" applyAlignment="1">
      <alignment horizontal="left" vertical="center" wrapText="1" indent="1"/>
    </xf>
    <xf numFmtId="0" fontId="31" fillId="15" borderId="17" xfId="0" applyFont="1" applyFill="1" applyBorder="1" applyAlignment="1">
      <alignment horizontal="left" vertical="center" wrapText="1" indent="1"/>
    </xf>
    <xf numFmtId="0" fontId="31" fillId="15" borderId="109" xfId="0" applyFont="1" applyFill="1" applyBorder="1" applyAlignment="1">
      <alignment horizontal="left" vertical="center" wrapText="1" indent="1"/>
    </xf>
    <xf numFmtId="0" fontId="44" fillId="15" borderId="19" xfId="0" applyFont="1" applyFill="1" applyBorder="1" applyAlignment="1">
      <alignment horizontal="left" vertical="center" wrapText="1" indent="1"/>
    </xf>
    <xf numFmtId="0" fontId="44" fillId="15" borderId="12" xfId="0" applyFont="1" applyFill="1" applyBorder="1" applyAlignment="1">
      <alignment horizontal="left" vertical="center" wrapText="1" indent="1"/>
    </xf>
    <xf numFmtId="0" fontId="44" fillId="15" borderId="7" xfId="0" applyFont="1" applyFill="1" applyBorder="1" applyAlignment="1">
      <alignment horizontal="left" vertical="center" wrapText="1" indent="1"/>
    </xf>
    <xf numFmtId="0" fontId="31" fillId="15" borderId="16" xfId="0" applyFont="1" applyFill="1" applyBorder="1" applyAlignment="1">
      <alignment horizontal="left" vertical="center" indent="2"/>
    </xf>
    <xf numFmtId="0" fontId="31" fillId="15" borderId="17" xfId="0" applyFont="1" applyFill="1" applyBorder="1" applyAlignment="1">
      <alignment horizontal="left" vertical="center" indent="2"/>
    </xf>
    <xf numFmtId="0" fontId="31" fillId="15" borderId="59" xfId="0" applyFont="1" applyFill="1" applyBorder="1" applyAlignment="1">
      <alignment horizontal="left" vertical="center" indent="2"/>
    </xf>
    <xf numFmtId="0" fontId="31" fillId="15" borderId="72" xfId="0" applyFont="1" applyFill="1" applyBorder="1" applyAlignment="1">
      <alignment horizontal="left" vertical="center" indent="2"/>
    </xf>
    <xf numFmtId="0" fontId="41" fillId="19" borderId="75" xfId="0" applyFont="1" applyFill="1" applyBorder="1" applyAlignment="1">
      <alignment horizontal="center" vertical="center"/>
    </xf>
    <xf numFmtId="0" fontId="41" fillId="19" borderId="61" xfId="0" applyFont="1" applyFill="1" applyBorder="1" applyAlignment="1">
      <alignment horizontal="center" vertical="center"/>
    </xf>
    <xf numFmtId="0" fontId="31" fillId="15" borderId="65" xfId="0" applyFont="1" applyFill="1" applyBorder="1" applyAlignment="1">
      <alignment horizontal="center" vertical="center"/>
    </xf>
    <xf numFmtId="0" fontId="31" fillId="15" borderId="22" xfId="0" applyFont="1" applyFill="1" applyBorder="1" applyAlignment="1">
      <alignment horizontal="center" vertical="center"/>
    </xf>
    <xf numFmtId="0" fontId="31" fillId="15" borderId="12" xfId="0" applyFont="1" applyFill="1" applyBorder="1" applyAlignment="1">
      <alignment horizontal="center" vertical="center"/>
    </xf>
    <xf numFmtId="0" fontId="31" fillId="15" borderId="58" xfId="0" applyFont="1" applyFill="1" applyBorder="1" applyAlignment="1">
      <alignment horizontal="center" vertical="center"/>
    </xf>
    <xf numFmtId="0" fontId="34" fillId="15" borderId="12" xfId="0" applyFont="1" applyFill="1" applyBorder="1" applyAlignment="1">
      <alignment horizontal="center" vertical="center" wrapText="1"/>
    </xf>
    <xf numFmtId="3" fontId="34" fillId="15" borderId="12" xfId="0" applyNumberFormat="1" applyFont="1" applyFill="1" applyBorder="1" applyAlignment="1">
      <alignment horizontal="center" vertical="center" wrapText="1"/>
    </xf>
    <xf numFmtId="0" fontId="36" fillId="15" borderId="12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0" fillId="17" borderId="3" xfId="0" applyFont="1" applyFill="1" applyBorder="1" applyAlignment="1">
      <alignment horizontal="center" vertical="center"/>
    </xf>
    <xf numFmtId="4" fontId="31" fillId="15" borderId="59" xfId="0" applyNumberFormat="1" applyFont="1" applyFill="1" applyBorder="1" applyAlignment="1">
      <alignment horizontal="center" vertical="center" wrapText="1"/>
    </xf>
    <xf numFmtId="0" fontId="31" fillId="15" borderId="72" xfId="0" applyFont="1" applyFill="1" applyBorder="1" applyAlignment="1">
      <alignment horizontal="center" vertical="center" wrapText="1"/>
    </xf>
    <xf numFmtId="0" fontId="31" fillId="15" borderId="69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center" vertical="center" wrapText="1"/>
    </xf>
    <xf numFmtId="0" fontId="32" fillId="15" borderId="2" xfId="0" applyFont="1" applyFill="1" applyBorder="1" applyAlignment="1">
      <alignment horizontal="center" vertical="center" wrapText="1"/>
    </xf>
    <xf numFmtId="0" fontId="32" fillId="15" borderId="3" xfId="0" applyFont="1" applyFill="1" applyBorder="1" applyAlignment="1">
      <alignment horizontal="center" vertical="center" wrapText="1"/>
    </xf>
    <xf numFmtId="172" fontId="30" fillId="19" borderId="1" xfId="0" applyNumberFormat="1" applyFont="1" applyFill="1" applyBorder="1" applyAlignment="1">
      <alignment horizontal="center" vertical="center" wrapText="1"/>
    </xf>
    <xf numFmtId="172" fontId="30" fillId="19" borderId="2" xfId="0" applyNumberFormat="1" applyFont="1" applyFill="1" applyBorder="1" applyAlignment="1">
      <alignment horizontal="center" vertical="center" wrapText="1"/>
    </xf>
    <xf numFmtId="172" fontId="30" fillId="19" borderId="3" xfId="0" applyNumberFormat="1" applyFont="1" applyFill="1" applyBorder="1" applyAlignment="1">
      <alignment horizontal="center" vertical="center" wrapText="1"/>
    </xf>
    <xf numFmtId="0" fontId="31" fillId="15" borderId="7" xfId="0" applyFont="1" applyFill="1" applyBorder="1" applyAlignment="1">
      <alignment horizontal="center" vertical="center" wrapText="1"/>
    </xf>
    <xf numFmtId="0" fontId="31" fillId="15" borderId="8" xfId="0" applyFont="1" applyFill="1" applyBorder="1" applyAlignment="1">
      <alignment horizontal="center" vertical="center" wrapText="1"/>
    </xf>
    <xf numFmtId="0" fontId="31" fillId="15" borderId="9" xfId="0" applyFont="1" applyFill="1" applyBorder="1" applyAlignment="1">
      <alignment horizontal="center" vertical="center" wrapText="1"/>
    </xf>
    <xf numFmtId="0" fontId="30" fillId="17" borderId="81" xfId="0" applyFont="1" applyFill="1" applyBorder="1" applyAlignment="1">
      <alignment horizontal="center" vertical="center"/>
    </xf>
    <xf numFmtId="0" fontId="30" fillId="17" borderId="82" xfId="0" applyFont="1" applyFill="1" applyBorder="1" applyAlignment="1">
      <alignment horizontal="center" vertical="center"/>
    </xf>
    <xf numFmtId="0" fontId="30" fillId="17" borderId="83" xfId="0" applyFont="1" applyFill="1" applyBorder="1" applyAlignment="1">
      <alignment horizontal="center" vertical="center"/>
    </xf>
    <xf numFmtId="172" fontId="31" fillId="15" borderId="57" xfId="0" applyNumberFormat="1" applyFont="1" applyFill="1" applyBorder="1" applyAlignment="1">
      <alignment horizontal="center" vertical="center"/>
    </xf>
    <xf numFmtId="172" fontId="31" fillId="15" borderId="65" xfId="0" applyNumberFormat="1" applyFont="1" applyFill="1" applyBorder="1" applyAlignment="1">
      <alignment horizontal="center" vertical="center"/>
    </xf>
    <xf numFmtId="172" fontId="31" fillId="15" borderId="22" xfId="0" applyNumberFormat="1" applyFont="1" applyFill="1" applyBorder="1" applyAlignment="1">
      <alignment horizontal="center" vertical="center"/>
    </xf>
    <xf numFmtId="172" fontId="31" fillId="15" borderId="19" xfId="0" applyNumberFormat="1" applyFont="1" applyFill="1" applyBorder="1" applyAlignment="1">
      <alignment horizontal="center" vertical="center"/>
    </xf>
    <xf numFmtId="172" fontId="31" fillId="15" borderId="12" xfId="0" applyNumberFormat="1" applyFont="1" applyFill="1" applyBorder="1" applyAlignment="1">
      <alignment horizontal="center" vertical="center"/>
    </xf>
    <xf numFmtId="172" fontId="31" fillId="15" borderId="58" xfId="0" applyNumberFormat="1" applyFont="1" applyFill="1" applyBorder="1" applyAlignment="1">
      <alignment horizontal="center" vertical="center"/>
    </xf>
    <xf numFmtId="0" fontId="42" fillId="15" borderId="59" xfId="0" applyFont="1" applyFill="1" applyBorder="1" applyAlignment="1">
      <alignment horizontal="left" vertical="center" indent="1"/>
    </xf>
    <xf numFmtId="0" fontId="42" fillId="15" borderId="72" xfId="0" applyFont="1" applyFill="1" applyBorder="1" applyAlignment="1">
      <alignment horizontal="left" vertical="center" indent="1"/>
    </xf>
    <xf numFmtId="0" fontId="39" fillId="15" borderId="72" xfId="0" applyFont="1" applyFill="1" applyBorder="1" applyAlignment="1">
      <alignment horizontal="left" vertical="center"/>
    </xf>
    <xf numFmtId="0" fontId="42" fillId="15" borderId="57" xfId="0" applyFont="1" applyFill="1" applyBorder="1" applyAlignment="1">
      <alignment horizontal="left" vertical="center" indent="1"/>
    </xf>
    <xf numFmtId="0" fontId="42" fillId="15" borderId="65" xfId="0" applyFont="1" applyFill="1" applyBorder="1" applyAlignment="1">
      <alignment horizontal="left" vertical="center" indent="1"/>
    </xf>
    <xf numFmtId="0" fontId="39" fillId="15" borderId="65" xfId="0" applyFont="1" applyFill="1" applyBorder="1" applyAlignment="1">
      <alignment horizontal="left" vertical="center"/>
    </xf>
    <xf numFmtId="0" fontId="42" fillId="15" borderId="19" xfId="0" applyFont="1" applyFill="1" applyBorder="1" applyAlignment="1">
      <alignment horizontal="left" vertical="center" indent="1"/>
    </xf>
    <xf numFmtId="0" fontId="42" fillId="15" borderId="12" xfId="0" applyFont="1" applyFill="1" applyBorder="1" applyAlignment="1">
      <alignment horizontal="left" vertical="center" indent="1"/>
    </xf>
    <xf numFmtId="0" fontId="39" fillId="15" borderId="12" xfId="0" applyFont="1" applyFill="1" applyBorder="1" applyAlignment="1">
      <alignment horizontal="left" vertical="center"/>
    </xf>
    <xf numFmtId="0" fontId="35" fillId="15" borderId="0" xfId="0" applyFont="1" applyFill="1" applyAlignment="1">
      <alignment horizontal="left" vertical="center" wrapText="1"/>
    </xf>
    <xf numFmtId="0" fontId="40" fillId="19" borderId="60" xfId="0" applyFont="1" applyFill="1" applyBorder="1" applyAlignment="1">
      <alignment horizontal="center" vertical="center"/>
    </xf>
    <xf numFmtId="0" fontId="40" fillId="19" borderId="75" xfId="0" applyFont="1" applyFill="1" applyBorder="1" applyAlignment="1">
      <alignment horizontal="center" vertical="center"/>
    </xf>
    <xf numFmtId="0" fontId="30" fillId="17" borderId="62" xfId="0" applyFont="1" applyFill="1" applyBorder="1" applyAlignment="1">
      <alignment horizontal="center" vertical="center"/>
    </xf>
    <xf numFmtId="0" fontId="30" fillId="17" borderId="73" xfId="0" applyFont="1" applyFill="1" applyBorder="1" applyAlignment="1">
      <alignment horizontal="center" vertical="center"/>
    </xf>
    <xf numFmtId="0" fontId="30" fillId="17" borderId="78" xfId="0" applyFont="1" applyFill="1" applyBorder="1" applyAlignment="1">
      <alignment horizontal="center" vertical="center"/>
    </xf>
    <xf numFmtId="44" fontId="26" fillId="17" borderId="62" xfId="1" applyFont="1" applyFill="1" applyBorder="1" applyAlignment="1">
      <alignment horizontal="center" vertical="center" wrapText="1"/>
      <protection locked="0"/>
    </xf>
    <xf numFmtId="44" fontId="26" fillId="17" borderId="73" xfId="1" applyFont="1" applyFill="1" applyBorder="1" applyAlignment="1">
      <alignment horizontal="center" vertical="center" wrapText="1"/>
      <protection locked="0"/>
    </xf>
    <xf numFmtId="44" fontId="26" fillId="17" borderId="74" xfId="1" applyFont="1" applyFill="1" applyBorder="1" applyAlignment="1">
      <alignment horizontal="center" vertical="center" wrapText="1"/>
      <protection locked="0"/>
    </xf>
    <xf numFmtId="0" fontId="31" fillId="15" borderId="19" xfId="0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/>
    </xf>
    <xf numFmtId="0" fontId="31" fillId="15" borderId="19" xfId="0" applyFont="1" applyFill="1" applyBorder="1" applyAlignment="1">
      <alignment horizontal="left" vertical="center"/>
    </xf>
    <xf numFmtId="0" fontId="31" fillId="15" borderId="12" xfId="0" applyFont="1" applyFill="1" applyBorder="1" applyAlignment="1">
      <alignment horizontal="left" vertical="center"/>
    </xf>
    <xf numFmtId="0" fontId="31" fillId="15" borderId="58" xfId="0" applyFont="1" applyFill="1" applyBorder="1" applyAlignment="1">
      <alignment horizontal="left" vertical="center"/>
    </xf>
    <xf numFmtId="1" fontId="31" fillId="15" borderId="19" xfId="0" applyNumberFormat="1" applyFont="1" applyFill="1" applyBorder="1" applyAlignment="1">
      <alignment horizontal="center" vertical="center"/>
    </xf>
    <xf numFmtId="1" fontId="31" fillId="15" borderId="58" xfId="0" applyNumberFormat="1" applyFont="1" applyFill="1" applyBorder="1" applyAlignment="1">
      <alignment horizontal="center" vertical="center"/>
    </xf>
    <xf numFmtId="0" fontId="31" fillId="15" borderId="57" xfId="0" applyFont="1" applyFill="1" applyBorder="1" applyAlignment="1">
      <alignment horizontal="center" vertical="center"/>
    </xf>
    <xf numFmtId="0" fontId="31" fillId="15" borderId="21" xfId="0" applyFont="1" applyFill="1" applyBorder="1" applyAlignment="1">
      <alignment horizontal="center" vertical="center"/>
    </xf>
    <xf numFmtId="0" fontId="31" fillId="15" borderId="79" xfId="0" applyFont="1" applyFill="1" applyBorder="1" applyAlignment="1">
      <alignment horizontal="center" vertical="center"/>
    </xf>
    <xf numFmtId="0" fontId="31" fillId="15" borderId="57" xfId="0" applyFont="1" applyFill="1" applyBorder="1" applyAlignment="1">
      <alignment horizontal="left" vertical="center"/>
    </xf>
    <xf numFmtId="0" fontId="31" fillId="15" borderId="65" xfId="0" applyFont="1" applyFill="1" applyBorder="1" applyAlignment="1">
      <alignment horizontal="left" vertical="center"/>
    </xf>
    <xf numFmtId="0" fontId="31" fillId="15" borderId="22" xfId="0" applyFont="1" applyFill="1" applyBorder="1" applyAlignment="1">
      <alignment horizontal="left" vertical="center"/>
    </xf>
    <xf numFmtId="0" fontId="29" fillId="15" borderId="0" xfId="0" applyFont="1" applyFill="1">
      <alignment vertical="center"/>
    </xf>
    <xf numFmtId="0" fontId="30" fillId="17" borderId="102" xfId="0" applyFont="1" applyFill="1" applyBorder="1" applyAlignment="1">
      <alignment horizontal="center" vertical="center"/>
    </xf>
    <xf numFmtId="0" fontId="30" fillId="17" borderId="5" xfId="0" applyFont="1" applyFill="1" applyBorder="1" applyAlignment="1">
      <alignment horizontal="center" vertical="center"/>
    </xf>
    <xf numFmtId="0" fontId="30" fillId="17" borderId="4" xfId="0" applyFont="1" applyFill="1" applyBorder="1" applyAlignment="1">
      <alignment horizontal="center" vertical="center"/>
    </xf>
    <xf numFmtId="0" fontId="30" fillId="17" borderId="106" xfId="0" applyFont="1" applyFill="1" applyBorder="1" applyAlignment="1">
      <alignment horizontal="center" vertical="center"/>
    </xf>
    <xf numFmtId="0" fontId="32" fillId="31" borderId="0" xfId="0" applyFont="1" applyFill="1" applyAlignment="1">
      <alignment horizontal="center" vertical="justify" wrapText="1"/>
    </xf>
    <xf numFmtId="0" fontId="32" fillId="18" borderId="0" xfId="0" applyFont="1" applyFill="1" applyBorder="1" applyAlignment="1">
      <alignment horizontal="center" vertical="center" wrapText="1"/>
    </xf>
    <xf numFmtId="0" fontId="35" fillId="15" borderId="0" xfId="0" applyFont="1" applyFill="1" applyAlignment="1">
      <alignment horizontal="left" vertical="center"/>
    </xf>
    <xf numFmtId="0" fontId="39" fillId="0" borderId="63" xfId="0" applyFont="1" applyBorder="1" applyAlignment="1">
      <alignment horizontal="center" vertical="center"/>
    </xf>
    <xf numFmtId="0" fontId="39" fillId="0" borderId="64" xfId="0" applyFont="1" applyBorder="1" applyAlignment="1">
      <alignment horizontal="center" vertical="center"/>
    </xf>
    <xf numFmtId="0" fontId="39" fillId="0" borderId="84" xfId="0" applyFont="1" applyBorder="1" applyAlignment="1">
      <alignment horizontal="center" vertical="center"/>
    </xf>
    <xf numFmtId="0" fontId="39" fillId="2" borderId="68" xfId="0" applyFont="1" applyFill="1" applyBorder="1" applyAlignment="1">
      <alignment horizontal="center" vertical="center"/>
    </xf>
    <xf numFmtId="0" fontId="39" fillId="2" borderId="11" xfId="0" applyFont="1" applyFill="1" applyBorder="1" applyAlignment="1">
      <alignment horizontal="center" vertical="center"/>
    </xf>
    <xf numFmtId="0" fontId="39" fillId="2" borderId="71" xfId="0" applyFont="1" applyFill="1" applyBorder="1" applyAlignment="1">
      <alignment horizontal="center" vertical="center"/>
    </xf>
    <xf numFmtId="0" fontId="30" fillId="15" borderId="23" xfId="0" applyFont="1" applyFill="1" applyBorder="1" applyAlignment="1">
      <alignment horizontal="center" vertical="center"/>
    </xf>
    <xf numFmtId="0" fontId="30" fillId="15" borderId="24" xfId="0" applyFont="1" applyFill="1" applyBorder="1" applyAlignment="1">
      <alignment horizontal="center" vertical="center"/>
    </xf>
    <xf numFmtId="0" fontId="30" fillId="15" borderId="25" xfId="0" applyFont="1" applyFill="1" applyBorder="1" applyAlignment="1">
      <alignment horizontal="center" vertical="center"/>
    </xf>
    <xf numFmtId="2" fontId="40" fillId="15" borderId="23" xfId="0" applyNumberFormat="1" applyFont="1" applyFill="1" applyBorder="1" applyAlignment="1">
      <alignment horizontal="center" vertical="center" wrapText="1"/>
    </xf>
    <xf numFmtId="2" fontId="40" fillId="15" borderId="24" xfId="0" applyNumberFormat="1" applyFont="1" applyFill="1" applyBorder="1" applyAlignment="1">
      <alignment horizontal="center" vertical="center" wrapText="1"/>
    </xf>
    <xf numFmtId="2" fontId="40" fillId="15" borderId="25" xfId="0" applyNumberFormat="1" applyFont="1" applyFill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58" xfId="0" applyFont="1" applyBorder="1" applyAlignment="1">
      <alignment horizontal="center" vertical="center"/>
    </xf>
    <xf numFmtId="0" fontId="39" fillId="0" borderId="57" xfId="0" applyFont="1" applyBorder="1" applyAlignment="1">
      <alignment horizontal="center" vertical="center"/>
    </xf>
    <xf numFmtId="0" fontId="39" fillId="0" borderId="65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39" fillId="0" borderId="107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108" xfId="0" applyFont="1" applyBorder="1" applyAlignment="1">
      <alignment horizontal="center" vertical="center"/>
    </xf>
    <xf numFmtId="0" fontId="39" fillId="0" borderId="80" xfId="0" applyFont="1" applyBorder="1" applyAlignment="1">
      <alignment horizontal="center" vertical="center"/>
    </xf>
    <xf numFmtId="0" fontId="39" fillId="0" borderId="82" xfId="0" applyFont="1" applyBorder="1" applyAlignment="1">
      <alignment horizontal="center" vertical="center"/>
    </xf>
    <xf numFmtId="0" fontId="39" fillId="0" borderId="106" xfId="0" applyFont="1" applyBorder="1" applyAlignment="1">
      <alignment horizontal="center" vertical="center"/>
    </xf>
    <xf numFmtId="0" fontId="39" fillId="2" borderId="81" xfId="0" applyFont="1" applyFill="1" applyBorder="1" applyAlignment="1">
      <alignment horizontal="center" vertical="center"/>
    </xf>
    <xf numFmtId="0" fontId="39" fillId="2" borderId="82" xfId="0" applyFont="1" applyFill="1" applyBorder="1" applyAlignment="1">
      <alignment horizontal="center" vertical="center"/>
    </xf>
    <xf numFmtId="0" fontId="39" fillId="2" borderId="106" xfId="0" applyFont="1" applyFill="1" applyBorder="1" applyAlignment="1">
      <alignment horizontal="center" vertical="center"/>
    </xf>
    <xf numFmtId="0" fontId="39" fillId="0" borderId="102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0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1" fontId="31" fillId="15" borderId="12" xfId="0" applyNumberFormat="1" applyFont="1" applyFill="1" applyBorder="1" applyAlignment="1">
      <alignment horizontal="center" vertical="center"/>
    </xf>
    <xf numFmtId="4" fontId="31" fillId="15" borderId="12" xfId="0" applyNumberFormat="1" applyFont="1" applyFill="1" applyBorder="1" applyAlignment="1">
      <alignment horizontal="center" vertical="center"/>
    </xf>
    <xf numFmtId="1" fontId="31" fillId="15" borderId="65" xfId="0" applyNumberFormat="1" applyFont="1" applyFill="1" applyBorder="1" applyAlignment="1">
      <alignment horizontal="center" vertical="center"/>
    </xf>
    <xf numFmtId="4" fontId="31" fillId="15" borderId="65" xfId="0" applyNumberFormat="1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left" vertical="center" indent="3"/>
    </xf>
    <xf numFmtId="0" fontId="31" fillId="15" borderId="8" xfId="0" applyFont="1" applyFill="1" applyBorder="1" applyAlignment="1">
      <alignment horizontal="left" vertical="center" indent="3"/>
    </xf>
    <xf numFmtId="0" fontId="31" fillId="15" borderId="9" xfId="0" applyFont="1" applyFill="1" applyBorder="1" applyAlignment="1">
      <alignment horizontal="left" vertical="center" indent="3"/>
    </xf>
    <xf numFmtId="0" fontId="31" fillId="15" borderId="0" xfId="0" applyFont="1" applyFill="1" applyAlignment="1">
      <alignment horizontal="center" vertical="center"/>
    </xf>
    <xf numFmtId="0" fontId="34" fillId="15" borderId="7" xfId="0" applyFont="1" applyFill="1" applyBorder="1" applyAlignment="1">
      <alignment horizontal="left" vertical="center" indent="1"/>
    </xf>
    <xf numFmtId="0" fontId="34" fillId="15" borderId="8" xfId="0" applyFont="1" applyFill="1" applyBorder="1" applyAlignment="1">
      <alignment horizontal="left" vertical="center" indent="1"/>
    </xf>
    <xf numFmtId="0" fontId="34" fillId="15" borderId="9" xfId="0" applyFont="1" applyFill="1" applyBorder="1" applyAlignment="1">
      <alignment horizontal="left" vertical="center" indent="1"/>
    </xf>
    <xf numFmtId="0" fontId="34" fillId="15" borderId="0" xfId="0" applyFont="1" applyFill="1" applyBorder="1" applyAlignment="1">
      <alignment horizontal="center" vertical="center" wrapText="1"/>
    </xf>
    <xf numFmtId="0" fontId="38" fillId="15" borderId="0" xfId="0" applyFont="1" applyFill="1" applyAlignment="1">
      <alignment horizontal="left" vertical="center" wrapText="1"/>
    </xf>
    <xf numFmtId="0" fontId="31" fillId="15" borderId="12" xfId="0" applyFont="1" applyFill="1" applyBorder="1" applyAlignment="1">
      <alignment horizontal="left" vertical="center" indent="3"/>
    </xf>
    <xf numFmtId="0" fontId="32" fillId="15" borderId="0" xfId="0" applyFont="1" applyFill="1" applyAlignment="1">
      <alignment horizontal="left" vertical="center" wrapText="1"/>
    </xf>
    <xf numFmtId="14" fontId="27" fillId="15" borderId="12" xfId="0" applyNumberFormat="1" applyFont="1" applyFill="1" applyBorder="1" applyAlignment="1">
      <alignment horizontal="left" vertical="center" wrapText="1" indent="1"/>
    </xf>
    <xf numFmtId="0" fontId="27" fillId="15" borderId="7" xfId="0" applyFont="1" applyFill="1" applyBorder="1" applyAlignment="1">
      <alignment horizontal="center" vertical="center" wrapText="1"/>
    </xf>
    <xf numFmtId="0" fontId="27" fillId="15" borderId="8" xfId="0" applyFont="1" applyFill="1" applyBorder="1" applyAlignment="1">
      <alignment horizontal="center" vertical="center" wrapText="1"/>
    </xf>
    <xf numFmtId="0" fontId="27" fillId="15" borderId="9" xfId="0" applyFont="1" applyFill="1" applyBorder="1" applyAlignment="1">
      <alignment horizontal="center" vertical="center" wrapText="1"/>
    </xf>
    <xf numFmtId="0" fontId="26" fillId="15" borderId="12" xfId="0" applyFont="1" applyFill="1" applyBorder="1" applyAlignment="1">
      <alignment horizontal="left" vertical="center" wrapText="1" indent="1"/>
    </xf>
    <xf numFmtId="0" fontId="26" fillId="15" borderId="12" xfId="0" applyFont="1" applyFill="1" applyBorder="1" applyAlignment="1">
      <alignment horizontal="center" vertical="center" wrapText="1"/>
    </xf>
    <xf numFmtId="0" fontId="32" fillId="15" borderId="0" xfId="0" applyFont="1" applyFill="1" applyAlignment="1">
      <alignment horizontal="center" vertical="justify" wrapText="1"/>
    </xf>
    <xf numFmtId="0" fontId="34" fillId="15" borderId="0" xfId="0" applyFont="1" applyFill="1" applyAlignment="1">
      <alignment horizontal="center" vertical="center"/>
    </xf>
    <xf numFmtId="0" fontId="32" fillId="15" borderId="0" xfId="0" applyFont="1" applyFill="1" applyAlignment="1">
      <alignment horizontal="justify" vertical="justify" wrapText="1"/>
    </xf>
    <xf numFmtId="0" fontId="26" fillId="15" borderId="7" xfId="0" applyFont="1" applyFill="1" applyBorder="1" applyAlignment="1">
      <alignment horizontal="center" vertical="center" wrapText="1"/>
    </xf>
    <xf numFmtId="0" fontId="26" fillId="15" borderId="8" xfId="0" applyFont="1" applyFill="1" applyBorder="1" applyAlignment="1">
      <alignment horizontal="center" vertical="center" wrapText="1"/>
    </xf>
    <xf numFmtId="0" fontId="26" fillId="15" borderId="9" xfId="0" applyFont="1" applyFill="1" applyBorder="1" applyAlignment="1">
      <alignment horizontal="center" vertical="center" wrapText="1"/>
    </xf>
    <xf numFmtId="0" fontId="27" fillId="15" borderId="7" xfId="0" applyFont="1" applyFill="1" applyBorder="1" applyAlignment="1">
      <alignment horizontal="left" vertical="center" wrapText="1" indent="1"/>
    </xf>
    <xf numFmtId="0" fontId="27" fillId="15" borderId="8" xfId="0" applyFont="1" applyFill="1" applyBorder="1" applyAlignment="1">
      <alignment horizontal="left" vertical="center" wrapText="1" indent="1"/>
    </xf>
    <xf numFmtId="0" fontId="27" fillId="15" borderId="9" xfId="0" applyFont="1" applyFill="1" applyBorder="1" applyAlignment="1">
      <alignment horizontal="left" vertical="center" wrapText="1" indent="1"/>
    </xf>
    <xf numFmtId="0" fontId="34" fillId="15" borderId="0" xfId="0" applyFont="1" applyFill="1" applyAlignment="1">
      <alignment horizontal="right" vertical="center" wrapText="1" indent="1"/>
    </xf>
    <xf numFmtId="0" fontId="34" fillId="15" borderId="0" xfId="0" applyFont="1" applyFill="1" applyAlignment="1">
      <alignment horizontal="right" vertical="center" indent="1"/>
    </xf>
    <xf numFmtId="0" fontId="33" fillId="15" borderId="0" xfId="0" applyFont="1" applyFill="1" applyAlignment="1">
      <alignment horizontal="left" vertical="center"/>
    </xf>
    <xf numFmtId="0" fontId="28" fillId="15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9" fillId="8" borderId="1" xfId="0" applyNumberFormat="1" applyFont="1" applyFill="1" applyBorder="1" applyAlignment="1">
      <alignment horizontal="center" vertical="center" wrapText="1"/>
    </xf>
    <xf numFmtId="9" fontId="9" fillId="8" borderId="3" xfId="0" applyNumberFormat="1" applyFont="1" applyFill="1" applyBorder="1" applyAlignment="1">
      <alignment horizontal="center" vertical="center" wrapText="1"/>
    </xf>
    <xf numFmtId="170" fontId="9" fillId="8" borderId="60" xfId="0" applyNumberFormat="1" applyFont="1" applyFill="1" applyBorder="1" applyAlignment="1">
      <alignment horizontal="center" vertical="center" wrapText="1"/>
    </xf>
    <xf numFmtId="170" fontId="9" fillId="8" borderId="75" xfId="0" applyNumberFormat="1" applyFont="1" applyFill="1" applyBorder="1" applyAlignment="1">
      <alignment horizontal="center" vertical="center" wrapText="1"/>
    </xf>
    <xf numFmtId="170" fontId="9" fillId="8" borderId="61" xfId="0" applyNumberFormat="1" applyFont="1" applyFill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left" vertical="center" wrapText="1" indent="1"/>
    </xf>
    <xf numFmtId="0" fontId="9" fillId="9" borderId="24" xfId="0" applyFont="1" applyFill="1" applyBorder="1" applyAlignment="1">
      <alignment horizontal="left" vertical="center" wrapText="1" indent="1"/>
    </xf>
    <xf numFmtId="170" fontId="9" fillId="9" borderId="62" xfId="0" applyNumberFormat="1" applyFont="1" applyFill="1" applyBorder="1" applyAlignment="1">
      <alignment horizontal="center" vertical="center" wrapText="1"/>
    </xf>
    <xf numFmtId="170" fontId="9" fillId="9" borderId="73" xfId="0" applyNumberFormat="1" applyFont="1" applyFill="1" applyBorder="1" applyAlignment="1">
      <alignment horizontal="center" vertical="center" wrapText="1"/>
    </xf>
    <xf numFmtId="170" fontId="9" fillId="9" borderId="74" xfId="0" applyNumberFormat="1" applyFont="1" applyFill="1" applyBorder="1" applyAlignment="1">
      <alignment horizontal="center" vertical="center" wrapText="1"/>
    </xf>
    <xf numFmtId="0" fontId="31" fillId="15" borderId="59" xfId="0" applyFont="1" applyFill="1" applyBorder="1" applyAlignment="1">
      <alignment horizontal="center" vertical="center"/>
    </xf>
    <xf numFmtId="0" fontId="31" fillId="15" borderId="69" xfId="0" applyFont="1" applyFill="1" applyBorder="1" applyAlignment="1">
      <alignment horizontal="center" vertical="center"/>
    </xf>
    <xf numFmtId="0" fontId="31" fillId="15" borderId="26" xfId="0" applyFont="1" applyFill="1" applyBorder="1" applyAlignment="1">
      <alignment horizontal="center" vertical="center" wrapText="1"/>
    </xf>
    <xf numFmtId="172" fontId="31" fillId="15" borderId="26" xfId="0" applyNumberFormat="1" applyFont="1" applyFill="1" applyBorder="1" applyAlignment="1">
      <alignment horizontal="center" vertical="center"/>
    </xf>
    <xf numFmtId="172" fontId="31" fillId="15" borderId="27" xfId="0" applyNumberFormat="1" applyFont="1" applyFill="1" applyBorder="1" applyAlignment="1">
      <alignment horizontal="center" vertical="center"/>
    </xf>
    <xf numFmtId="0" fontId="30" fillId="17" borderId="77" xfId="0" applyFont="1" applyFill="1" applyBorder="1" applyAlignment="1">
      <alignment horizontal="center" vertical="center"/>
    </xf>
    <xf numFmtId="44" fontId="26" fillId="17" borderId="75" xfId="1" applyFont="1" applyFill="1" applyBorder="1" applyAlignment="1">
      <alignment horizontal="center" vertical="center" wrapText="1"/>
      <protection locked="0"/>
    </xf>
    <xf numFmtId="44" fontId="26" fillId="17" borderId="61" xfId="1" applyFont="1" applyFill="1" applyBorder="1" applyAlignment="1">
      <alignment horizontal="center" vertical="center" wrapText="1"/>
      <protection locked="0"/>
    </xf>
    <xf numFmtId="0" fontId="31" fillId="15" borderId="12" xfId="0" applyFont="1" applyFill="1" applyBorder="1" applyAlignment="1">
      <alignment horizontal="center" vertical="center" wrapText="1"/>
    </xf>
    <xf numFmtId="172" fontId="31" fillId="15" borderId="9" xfId="0" applyNumberFormat="1" applyFont="1" applyFill="1" applyBorder="1" applyAlignment="1">
      <alignment horizontal="center" vertical="center"/>
    </xf>
    <xf numFmtId="0" fontId="30" fillId="17" borderId="76" xfId="0" applyFont="1" applyFill="1" applyBorder="1" applyAlignment="1">
      <alignment horizontal="center" vertical="center"/>
    </xf>
    <xf numFmtId="4" fontId="31" fillId="15" borderId="57" xfId="0" applyNumberFormat="1" applyFont="1" applyFill="1" applyBorder="1" applyAlignment="1">
      <alignment horizontal="center" vertical="center"/>
    </xf>
    <xf numFmtId="0" fontId="31" fillId="15" borderId="21" xfId="0" applyFont="1" applyFill="1" applyBorder="1" applyAlignment="1">
      <alignment horizontal="center" vertical="center" wrapText="1"/>
    </xf>
    <xf numFmtId="0" fontId="31" fillId="15" borderId="65" xfId="0" applyFont="1" applyFill="1" applyBorder="1" applyAlignment="1">
      <alignment horizontal="center" vertical="center" wrapText="1"/>
    </xf>
    <xf numFmtId="0" fontId="31" fillId="15" borderId="79" xfId="0" applyFont="1" applyFill="1" applyBorder="1" applyAlignment="1">
      <alignment horizontal="center" vertical="center" wrapText="1"/>
    </xf>
    <xf numFmtId="172" fontId="31" fillId="15" borderId="21" xfId="0" applyNumberFormat="1" applyFont="1" applyFill="1" applyBorder="1" applyAlignment="1">
      <alignment horizontal="center" vertical="center"/>
    </xf>
    <xf numFmtId="0" fontId="31" fillId="15" borderId="66" xfId="0" applyFont="1" applyFill="1" applyBorder="1" applyAlignment="1">
      <alignment horizontal="center" vertical="center"/>
    </xf>
    <xf numFmtId="0" fontId="31" fillId="15" borderId="67" xfId="0" applyFont="1" applyFill="1" applyBorder="1" applyAlignment="1">
      <alignment horizontal="center" vertical="center"/>
    </xf>
    <xf numFmtId="0" fontId="31" fillId="15" borderId="9" xfId="0" applyFont="1" applyFill="1" applyBorder="1" applyAlignment="1">
      <alignment horizontal="left" vertical="center" indent="1"/>
    </xf>
    <xf numFmtId="0" fontId="31" fillId="15" borderId="12" xfId="0" applyFont="1" applyFill="1" applyBorder="1" applyAlignment="1">
      <alignment horizontal="left" vertical="center" indent="1"/>
    </xf>
    <xf numFmtId="0" fontId="31" fillId="15" borderId="7" xfId="0" applyFont="1" applyFill="1" applyBorder="1" applyAlignment="1">
      <alignment horizontal="left" vertical="center" indent="1"/>
    </xf>
    <xf numFmtId="1" fontId="31" fillId="15" borderId="66" xfId="0" applyNumberFormat="1" applyFont="1" applyFill="1" applyBorder="1" applyAlignment="1">
      <alignment horizontal="center" vertical="center"/>
    </xf>
    <xf numFmtId="1" fontId="31" fillId="15" borderId="67" xfId="0" applyNumberFormat="1" applyFont="1" applyFill="1" applyBorder="1" applyAlignment="1">
      <alignment horizontal="center" vertical="center"/>
    </xf>
    <xf numFmtId="172" fontId="31" fillId="15" borderId="66" xfId="0" applyNumberFormat="1" applyFont="1" applyFill="1" applyBorder="1" applyAlignment="1">
      <alignment horizontal="center" vertical="center"/>
    </xf>
    <xf numFmtId="172" fontId="31" fillId="15" borderId="8" xfId="0" applyNumberFormat="1" applyFont="1" applyFill="1" applyBorder="1" applyAlignment="1">
      <alignment horizontal="center" vertical="center"/>
    </xf>
    <xf numFmtId="172" fontId="31" fillId="15" borderId="67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5" fillId="3" borderId="3" xfId="0" applyFont="1" applyFill="1" applyBorder="1" applyAlignment="1">
      <alignment horizontal="left" indent="1"/>
    </xf>
    <xf numFmtId="0" fontId="5" fillId="3" borderId="102" xfId="0" applyFont="1" applyFill="1" applyBorder="1" applyAlignment="1">
      <alignment horizontal="left" indent="1"/>
    </xf>
    <xf numFmtId="0" fontId="5" fillId="3" borderId="4" xfId="0" applyFont="1" applyFill="1" applyBorder="1" applyAlignment="1">
      <alignment horizontal="left" indent="1"/>
    </xf>
    <xf numFmtId="0" fontId="5" fillId="3" borderId="5" xfId="0" applyFont="1" applyFill="1" applyBorder="1" applyAlignment="1">
      <alignment horizontal="left" indent="1"/>
    </xf>
    <xf numFmtId="43" fontId="5" fillId="3" borderId="1" xfId="7" applyFont="1" applyFill="1" applyBorder="1" applyAlignment="1" applyProtection="1">
      <alignment horizontal="center" vertical="center" wrapText="1"/>
    </xf>
    <xf numFmtId="43" fontId="5" fillId="3" borderId="3" xfId="7" applyFont="1" applyFill="1" applyBorder="1" applyAlignment="1" applyProtection="1">
      <alignment horizontal="center" vertical="center" wrapText="1"/>
    </xf>
    <xf numFmtId="0" fontId="5" fillId="15" borderId="1" xfId="0" applyFont="1" applyFill="1" applyBorder="1" applyAlignment="1">
      <alignment horizontal="left"/>
    </xf>
    <xf numFmtId="0" fontId="5" fillId="15" borderId="3" xfId="0" applyFont="1" applyFill="1" applyBorder="1" applyAlignment="1">
      <alignment horizontal="left"/>
    </xf>
    <xf numFmtId="168" fontId="5" fillId="15" borderId="6" xfId="0" applyNumberFormat="1" applyFont="1" applyFill="1" applyBorder="1" applyAlignment="1">
      <alignment horizontal="center" vertical="center"/>
    </xf>
    <xf numFmtId="168" fontId="5" fillId="15" borderId="0" xfId="0" applyNumberFormat="1" applyFont="1" applyFill="1" applyBorder="1" applyAlignment="1">
      <alignment horizontal="center" vertical="center"/>
    </xf>
    <xf numFmtId="168" fontId="5" fillId="15" borderId="10" xfId="0" applyNumberFormat="1" applyFont="1" applyFill="1" applyBorder="1" applyAlignment="1">
      <alignment horizontal="center" vertical="center"/>
    </xf>
    <xf numFmtId="168" fontId="5" fillId="15" borderId="23" xfId="0" applyNumberFormat="1" applyFont="1" applyFill="1" applyBorder="1" applyAlignment="1">
      <alignment horizontal="center" vertical="center"/>
    </xf>
    <xf numFmtId="168" fontId="5" fillId="15" borderId="24" xfId="0" applyNumberFormat="1" applyFont="1" applyFill="1" applyBorder="1" applyAlignment="1">
      <alignment horizontal="center" vertical="center"/>
    </xf>
    <xf numFmtId="168" fontId="5" fillId="15" borderId="25" xfId="0" applyNumberFormat="1" applyFont="1" applyFill="1" applyBorder="1" applyAlignment="1">
      <alignment horizontal="center" vertical="center"/>
    </xf>
    <xf numFmtId="168" fontId="5" fillId="15" borderId="8" xfId="0" applyNumberFormat="1" applyFont="1" applyFill="1" applyBorder="1" applyAlignment="1">
      <alignment horizontal="center" vertical="center"/>
    </xf>
    <xf numFmtId="168" fontId="5" fillId="15" borderId="9" xfId="0" applyNumberFormat="1" applyFont="1" applyFill="1" applyBorder="1" applyAlignment="1">
      <alignment horizontal="center" vertical="center"/>
    </xf>
    <xf numFmtId="168" fontId="5" fillId="15" borderId="70" xfId="0" applyNumberFormat="1" applyFont="1" applyFill="1" applyBorder="1" applyAlignment="1">
      <alignment horizontal="center" vertical="center"/>
    </xf>
    <xf numFmtId="168" fontId="5" fillId="15" borderId="26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/>
    </xf>
    <xf numFmtId="165" fontId="5" fillId="3" borderId="2" xfId="0" applyNumberFormat="1" applyFont="1" applyFill="1" applyBorder="1" applyAlignment="1">
      <alignment horizontal="center"/>
    </xf>
    <xf numFmtId="165" fontId="5" fillId="3" borderId="3" xfId="0" applyNumberFormat="1" applyFont="1" applyFill="1" applyBorder="1" applyAlignment="1">
      <alignment horizontal="center"/>
    </xf>
    <xf numFmtId="168" fontId="5" fillId="15" borderId="1" xfId="0" applyNumberFormat="1" applyFont="1" applyFill="1" applyBorder="1" applyAlignment="1">
      <alignment horizontal="center"/>
    </xf>
    <xf numFmtId="168" fontId="5" fillId="15" borderId="2" xfId="0" applyNumberFormat="1" applyFont="1" applyFill="1" applyBorder="1" applyAlignment="1">
      <alignment horizontal="center"/>
    </xf>
    <xf numFmtId="168" fontId="5" fillId="15" borderId="3" xfId="0" applyNumberFormat="1" applyFont="1" applyFill="1" applyBorder="1" applyAlignment="1">
      <alignment horizontal="center"/>
    </xf>
    <xf numFmtId="4" fontId="4" fillId="15" borderId="112" xfId="0" applyNumberFormat="1" applyFont="1" applyFill="1" applyBorder="1" applyAlignment="1">
      <alignment horizontal="center"/>
    </xf>
    <xf numFmtId="4" fontId="4" fillId="15" borderId="110" xfId="0" applyNumberFormat="1" applyFont="1" applyFill="1" applyBorder="1" applyAlignment="1">
      <alignment horizontal="center"/>
    </xf>
    <xf numFmtId="0" fontId="9" fillId="7" borderId="102" xfId="0" applyFont="1" applyFill="1" applyBorder="1" applyAlignment="1">
      <alignment horizontal="left" vertical="center" wrapText="1" indent="1"/>
    </xf>
    <xf numFmtId="0" fontId="9" fillId="7" borderId="4" xfId="0" applyFont="1" applyFill="1" applyBorder="1" applyAlignment="1">
      <alignment horizontal="left" vertical="center" wrapText="1" indent="1"/>
    </xf>
    <xf numFmtId="170" fontId="9" fillId="7" borderId="81" xfId="0" applyNumberFormat="1" applyFont="1" applyFill="1" applyBorder="1" applyAlignment="1">
      <alignment horizontal="center" vertical="center" wrapText="1"/>
    </xf>
    <xf numFmtId="170" fontId="9" fillId="7" borderId="82" xfId="0" applyNumberFormat="1" applyFont="1" applyFill="1" applyBorder="1" applyAlignment="1">
      <alignment horizontal="center" vertical="center" wrapText="1"/>
    </xf>
    <xf numFmtId="170" fontId="9" fillId="7" borderId="83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 indent="1"/>
    </xf>
    <xf numFmtId="0" fontId="9" fillId="8" borderId="3" xfId="0" applyFont="1" applyFill="1" applyBorder="1" applyAlignment="1">
      <alignment horizontal="left" vertical="center" wrapText="1" indent="1"/>
    </xf>
    <xf numFmtId="0" fontId="26" fillId="15" borderId="57" xfId="0" applyFont="1" applyFill="1" applyBorder="1" applyAlignment="1">
      <alignment horizontal="center" vertical="center" wrapText="1"/>
    </xf>
    <xf numFmtId="0" fontId="26" fillId="15" borderId="65" xfId="0" applyFont="1" applyFill="1" applyBorder="1" applyAlignment="1">
      <alignment horizontal="center" vertical="center" wrapText="1"/>
    </xf>
    <xf numFmtId="0" fontId="26" fillId="15" borderId="22" xfId="0" applyFont="1" applyFill="1" applyBorder="1" applyAlignment="1">
      <alignment horizontal="center" vertical="center" wrapText="1"/>
    </xf>
    <xf numFmtId="14" fontId="27" fillId="3" borderId="21" xfId="0" applyNumberFormat="1" applyFont="1" applyFill="1" applyBorder="1" applyAlignment="1">
      <alignment horizontal="left" vertical="center" wrapText="1" indent="2"/>
    </xf>
    <xf numFmtId="14" fontId="27" fillId="3" borderId="65" xfId="0" applyNumberFormat="1" applyFont="1" applyFill="1" applyBorder="1" applyAlignment="1">
      <alignment horizontal="left" vertical="center" wrapText="1" indent="2"/>
    </xf>
    <xf numFmtId="14" fontId="27" fillId="3" borderId="22" xfId="0" applyNumberFormat="1" applyFont="1" applyFill="1" applyBorder="1" applyAlignment="1">
      <alignment horizontal="left" vertical="center" wrapText="1" indent="2"/>
    </xf>
    <xf numFmtId="0" fontId="26" fillId="15" borderId="19" xfId="0" applyFont="1" applyFill="1" applyBorder="1" applyAlignment="1">
      <alignment horizontal="center" vertical="center" wrapText="1"/>
    </xf>
    <xf numFmtId="0" fontId="26" fillId="15" borderId="58" xfId="0" applyFont="1" applyFill="1" applyBorder="1" applyAlignment="1">
      <alignment horizontal="center" vertical="center" wrapText="1"/>
    </xf>
    <xf numFmtId="0" fontId="27" fillId="3" borderId="9" xfId="0" applyFont="1" applyFill="1" applyBorder="1" applyAlignment="1">
      <alignment horizontal="left" vertical="center" wrapText="1" indent="2"/>
    </xf>
    <xf numFmtId="0" fontId="27" fillId="3" borderId="12" xfId="0" applyFont="1" applyFill="1" applyBorder="1" applyAlignment="1">
      <alignment horizontal="left" vertical="center" wrapText="1" indent="2"/>
    </xf>
    <xf numFmtId="0" fontId="27" fillId="3" borderId="20" xfId="0" applyFont="1" applyFill="1" applyBorder="1" applyAlignment="1">
      <alignment horizontal="left" vertical="center" wrapText="1" indent="2"/>
    </xf>
    <xf numFmtId="0" fontId="27" fillId="3" borderId="58" xfId="0" applyFont="1" applyFill="1" applyBorder="1" applyAlignment="1">
      <alignment horizontal="left" vertical="center" wrapText="1" indent="2"/>
    </xf>
    <xf numFmtId="0" fontId="27" fillId="3" borderId="7" xfId="0" applyFont="1" applyFill="1" applyBorder="1" applyAlignment="1">
      <alignment horizontal="left" vertical="center" wrapText="1" indent="2"/>
    </xf>
    <xf numFmtId="0" fontId="26" fillId="15" borderId="60" xfId="0" applyFont="1" applyFill="1" applyBorder="1" applyAlignment="1">
      <alignment horizontal="center" vertical="center" wrapText="1"/>
    </xf>
    <xf numFmtId="0" fontId="26" fillId="15" borderId="75" xfId="0" applyFont="1" applyFill="1" applyBorder="1" applyAlignment="1">
      <alignment horizontal="center" vertical="center" wrapText="1"/>
    </xf>
    <xf numFmtId="0" fontId="26" fillId="15" borderId="61" xfId="0" applyFont="1" applyFill="1" applyBorder="1" applyAlignment="1">
      <alignment horizontal="center" vertical="center" wrapText="1"/>
    </xf>
    <xf numFmtId="3" fontId="27" fillId="3" borderId="9" xfId="0" applyNumberFormat="1" applyFont="1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center" vertical="center" wrapText="1"/>
    </xf>
    <xf numFmtId="0" fontId="27" fillId="3" borderId="58" xfId="0" applyFont="1" applyFill="1" applyBorder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top"/>
    </xf>
    <xf numFmtId="0" fontId="5" fillId="15" borderId="14" xfId="0" applyFont="1" applyFill="1" applyBorder="1" applyAlignment="1">
      <alignment horizontal="center" vertical="top"/>
    </xf>
    <xf numFmtId="0" fontId="5" fillId="15" borderId="2" xfId="0" applyFont="1" applyFill="1" applyBorder="1" applyAlignment="1">
      <alignment horizontal="center" vertical="top"/>
    </xf>
    <xf numFmtId="0" fontId="5" fillId="15" borderId="3" xfId="0" applyFont="1" applyFill="1" applyBorder="1" applyAlignment="1">
      <alignment horizontal="center" vertical="top"/>
    </xf>
    <xf numFmtId="165" fontId="5" fillId="15" borderId="1" xfId="0" applyNumberFormat="1" applyFont="1" applyFill="1" applyBorder="1" applyAlignment="1">
      <alignment horizontal="center"/>
    </xf>
    <xf numFmtId="165" fontId="5" fillId="15" borderId="2" xfId="0" applyNumberFormat="1" applyFont="1" applyFill="1" applyBorder="1" applyAlignment="1">
      <alignment horizontal="center"/>
    </xf>
    <xf numFmtId="165" fontId="5" fillId="15" borderId="3" xfId="0" applyNumberFormat="1" applyFont="1" applyFill="1" applyBorder="1" applyAlignment="1">
      <alignment horizontal="center"/>
    </xf>
    <xf numFmtId="0" fontId="27" fillId="3" borderId="17" xfId="0" applyFont="1" applyFill="1" applyBorder="1" applyAlignment="1">
      <alignment horizontal="left" vertical="center" wrapText="1" indent="2"/>
    </xf>
    <xf numFmtId="0" fontId="28" fillId="15" borderId="59" xfId="0" applyFont="1" applyFill="1" applyBorder="1" applyAlignment="1">
      <alignment horizontal="center" vertical="center" wrapText="1"/>
    </xf>
    <xf numFmtId="0" fontId="28" fillId="15" borderId="72" xfId="0" applyFont="1" applyFill="1" applyBorder="1" applyAlignment="1">
      <alignment horizontal="center" vertical="center" wrapText="1"/>
    </xf>
    <xf numFmtId="0" fontId="28" fillId="15" borderId="27" xfId="0" applyFont="1" applyFill="1" applyBorder="1" applyAlignment="1">
      <alignment horizontal="center" vertical="center" wrapText="1"/>
    </xf>
    <xf numFmtId="0" fontId="28" fillId="3" borderId="26" xfId="0" applyFont="1" applyFill="1" applyBorder="1" applyAlignment="1">
      <alignment horizontal="left" vertical="center" wrapText="1" indent="2"/>
    </xf>
    <xf numFmtId="0" fontId="28" fillId="3" borderId="72" xfId="0" applyFont="1" applyFill="1" applyBorder="1" applyAlignment="1">
      <alignment horizontal="left" vertical="center" wrapText="1" indent="2"/>
    </xf>
    <xf numFmtId="0" fontId="28" fillId="3" borderId="27" xfId="0" applyFont="1" applyFill="1" applyBorder="1" applyAlignment="1">
      <alignment horizontal="left" vertical="center" wrapText="1" indent="2"/>
    </xf>
    <xf numFmtId="0" fontId="24" fillId="16" borderId="1" xfId="0" applyFont="1" applyFill="1" applyBorder="1" applyAlignment="1">
      <alignment horizontal="center" vertical="center" wrapText="1"/>
    </xf>
    <xf numFmtId="0" fontId="24" fillId="16" borderId="2" xfId="0" applyFont="1" applyFill="1" applyBorder="1" applyAlignment="1">
      <alignment horizontal="center" vertical="center" wrapText="1"/>
    </xf>
    <xf numFmtId="0" fontId="24" fillId="16" borderId="3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11" fillId="0" borderId="29" xfId="0" applyFont="1" applyBorder="1" applyAlignment="1"/>
    <xf numFmtId="0" fontId="11" fillId="0" borderId="31" xfId="0" applyFont="1" applyBorder="1" applyAlignment="1"/>
    <xf numFmtId="0" fontId="9" fillId="5" borderId="28" xfId="0" applyFont="1" applyFill="1" applyBorder="1" applyAlignment="1">
      <alignment horizontal="center" vertical="center" wrapText="1"/>
    </xf>
    <xf numFmtId="4" fontId="9" fillId="4" borderId="0" xfId="0" applyNumberFormat="1" applyFont="1" applyFill="1" applyAlignment="1">
      <alignment horizontal="center" vertical="center" wrapText="1"/>
    </xf>
    <xf numFmtId="0" fontId="11" fillId="0" borderId="0" xfId="0" applyFont="1" applyAlignment="1"/>
    <xf numFmtId="0" fontId="11" fillId="0" borderId="33" xfId="0" applyFont="1" applyBorder="1" applyAlignment="1"/>
    <xf numFmtId="0" fontId="9" fillId="4" borderId="28" xfId="0" applyFont="1" applyFill="1" applyBorder="1" applyAlignment="1">
      <alignment horizontal="center" vertical="center" wrapText="1"/>
    </xf>
    <xf numFmtId="0" fontId="11" fillId="0" borderId="56" xfId="0" applyFont="1" applyBorder="1" applyAlignment="1"/>
    <xf numFmtId="44" fontId="50" fillId="23" borderId="1" xfId="5" applyFont="1" applyFill="1" applyBorder="1" applyAlignment="1">
      <alignment horizontal="center" vertical="center"/>
    </xf>
    <xf numFmtId="44" fontId="50" fillId="23" borderId="2" xfId="5" applyFont="1" applyFill="1" applyBorder="1" applyAlignment="1">
      <alignment horizontal="center" vertical="center"/>
    </xf>
    <xf numFmtId="44" fontId="50" fillId="23" borderId="3" xfId="5" applyFont="1" applyFill="1" applyBorder="1" applyAlignment="1">
      <alignment horizontal="center" vertical="center"/>
    </xf>
    <xf numFmtId="0" fontId="51" fillId="3" borderId="1" xfId="4" applyFont="1" applyFill="1" applyBorder="1" applyAlignment="1">
      <alignment horizontal="center" vertical="center" wrapText="1"/>
    </xf>
    <xf numFmtId="0" fontId="51" fillId="3" borderId="3" xfId="4" applyFont="1" applyFill="1" applyBorder="1" applyAlignment="1">
      <alignment horizontal="center" vertical="center" wrapText="1"/>
    </xf>
    <xf numFmtId="0" fontId="65" fillId="2" borderId="1" xfId="4" applyFont="1" applyFill="1" applyBorder="1" applyAlignment="1">
      <alignment horizontal="center" vertical="center" wrapText="1"/>
    </xf>
    <xf numFmtId="0" fontId="65" fillId="2" borderId="3" xfId="4" applyFont="1" applyFill="1" applyBorder="1" applyAlignment="1">
      <alignment horizontal="center" vertical="center" wrapText="1"/>
    </xf>
    <xf numFmtId="44" fontId="50" fillId="21" borderId="1" xfId="5" applyFont="1" applyFill="1" applyBorder="1" applyAlignment="1">
      <alignment horizontal="center" vertical="center"/>
    </xf>
    <xf numFmtId="44" fontId="50" fillId="21" borderId="2" xfId="5" applyFont="1" applyFill="1" applyBorder="1" applyAlignment="1">
      <alignment horizontal="center" vertical="center"/>
    </xf>
    <xf numFmtId="44" fontId="50" fillId="21" borderId="3" xfId="5" applyFont="1" applyFill="1" applyBorder="1" applyAlignment="1">
      <alignment horizontal="center" vertical="center"/>
    </xf>
    <xf numFmtId="0" fontId="51" fillId="3" borderId="2" xfId="4" applyFont="1" applyFill="1" applyBorder="1" applyAlignment="1">
      <alignment horizontal="center" vertical="center" wrapText="1"/>
    </xf>
    <xf numFmtId="44" fontId="50" fillId="32" borderId="1" xfId="5" applyFont="1" applyFill="1" applyBorder="1" applyAlignment="1">
      <alignment horizontal="center" vertical="center"/>
    </xf>
    <xf numFmtId="44" fontId="50" fillId="32" borderId="2" xfId="5" applyFont="1" applyFill="1" applyBorder="1" applyAlignment="1">
      <alignment horizontal="center" vertical="center"/>
    </xf>
    <xf numFmtId="44" fontId="50" fillId="32" borderId="3" xfId="5" applyFont="1" applyFill="1" applyBorder="1" applyAlignment="1">
      <alignment horizontal="center" vertical="center"/>
    </xf>
    <xf numFmtId="0" fontId="65" fillId="2" borderId="2" xfId="4" applyFont="1" applyFill="1" applyBorder="1" applyAlignment="1">
      <alignment horizontal="center" vertical="center" wrapText="1"/>
    </xf>
    <xf numFmtId="44" fontId="50" fillId="22" borderId="1" xfId="5" applyFont="1" applyFill="1" applyBorder="1" applyAlignment="1">
      <alignment horizontal="center" vertical="center" wrapText="1"/>
    </xf>
    <xf numFmtId="44" fontId="50" fillId="22" borderId="2" xfId="5" applyFont="1" applyFill="1" applyBorder="1" applyAlignment="1">
      <alignment horizontal="center" vertical="center" wrapText="1"/>
    </xf>
    <xf numFmtId="44" fontId="50" fillId="22" borderId="3" xfId="5" applyFont="1" applyFill="1" applyBorder="1" applyAlignment="1">
      <alignment horizontal="center" vertical="center" wrapText="1"/>
    </xf>
    <xf numFmtId="0" fontId="68" fillId="29" borderId="124" xfId="0" applyFont="1" applyFill="1" applyBorder="1" applyAlignment="1">
      <alignment horizontal="center"/>
    </xf>
    <xf numFmtId="0" fontId="6" fillId="0" borderId="125" xfId="0" applyFont="1" applyBorder="1">
      <alignment vertical="center"/>
    </xf>
    <xf numFmtId="0" fontId="6" fillId="0" borderId="121" xfId="0" applyFont="1" applyBorder="1">
      <alignment vertical="center"/>
    </xf>
    <xf numFmtId="0" fontId="67" fillId="29" borderId="123" xfId="0" applyFont="1" applyFill="1" applyBorder="1" applyAlignment="1">
      <alignment horizontal="center"/>
    </xf>
    <xf numFmtId="0" fontId="6" fillId="0" borderId="131" xfId="0" applyFont="1" applyBorder="1">
      <alignment vertical="center"/>
    </xf>
    <xf numFmtId="0" fontId="67" fillId="29" borderId="123" xfId="0" applyFont="1" applyFill="1" applyBorder="1" applyAlignment="1">
      <alignment horizontal="center" wrapText="1"/>
    </xf>
    <xf numFmtId="0" fontId="67" fillId="29" borderId="127" xfId="0" applyFont="1" applyFill="1" applyBorder="1" applyAlignment="1">
      <alignment horizontal="center"/>
    </xf>
    <xf numFmtId="0" fontId="6" fillId="0" borderId="135" xfId="0" applyFont="1" applyBorder="1">
      <alignment vertical="center"/>
    </xf>
    <xf numFmtId="0" fontId="67" fillId="29" borderId="116" xfId="0" applyFont="1" applyFill="1" applyBorder="1" applyAlignment="1">
      <alignment horizontal="center"/>
    </xf>
    <xf numFmtId="0" fontId="6" fillId="0" borderId="128" xfId="0" applyFont="1" applyBorder="1">
      <alignment vertical="center"/>
    </xf>
    <xf numFmtId="0" fontId="58" fillId="29" borderId="40" xfId="0" applyFont="1" applyFill="1" applyBorder="1" applyAlignment="1">
      <alignment horizontal="center" wrapText="1"/>
    </xf>
    <xf numFmtId="0" fontId="6" fillId="0" borderId="144" xfId="0" applyFont="1" applyBorder="1">
      <alignment vertical="center"/>
    </xf>
    <xf numFmtId="0" fontId="59" fillId="29" borderId="139" xfId="0" applyFont="1" applyFill="1" applyBorder="1" applyAlignment="1">
      <alignment horizontal="center"/>
    </xf>
    <xf numFmtId="0" fontId="6" fillId="0" borderId="145" xfId="0" applyFont="1" applyBorder="1">
      <alignment vertical="center"/>
    </xf>
    <xf numFmtId="0" fontId="59" fillId="29" borderId="140" xfId="0" applyFont="1" applyFill="1" applyBorder="1" applyAlignment="1">
      <alignment horizontal="center"/>
    </xf>
    <xf numFmtId="0" fontId="59" fillId="29" borderId="141" xfId="0" applyFont="1" applyFill="1" applyBorder="1" applyAlignment="1">
      <alignment horizontal="center"/>
    </xf>
    <xf numFmtId="0" fontId="6" fillId="0" borderId="142" xfId="0" applyFont="1" applyBorder="1">
      <alignment vertical="center"/>
    </xf>
    <xf numFmtId="0" fontId="68" fillId="29" borderId="125" xfId="0" applyFont="1" applyFill="1" applyBorder="1" applyAlignment="1">
      <alignment horizontal="center"/>
    </xf>
    <xf numFmtId="0" fontId="33" fillId="24" borderId="1" xfId="4" applyFont="1" applyFill="1" applyBorder="1" applyAlignment="1">
      <alignment horizontal="center" vertical="center"/>
    </xf>
    <xf numFmtId="0" fontId="33" fillId="24" borderId="2" xfId="4" applyFont="1" applyFill="1" applyBorder="1" applyAlignment="1">
      <alignment horizontal="center" vertical="center"/>
    </xf>
    <xf numFmtId="0" fontId="33" fillId="24" borderId="3" xfId="4" applyFont="1" applyFill="1" applyBorder="1" applyAlignment="1">
      <alignment horizontal="center" vertical="center"/>
    </xf>
    <xf numFmtId="0" fontId="57" fillId="26" borderId="123" xfId="4" applyFont="1" applyFill="1" applyBorder="1" applyAlignment="1" applyProtection="1">
      <alignment horizontal="center"/>
      <protection locked="0"/>
    </xf>
    <xf numFmtId="0" fontId="57" fillId="26" borderId="131" xfId="4" applyFont="1" applyFill="1" applyBorder="1" applyAlignment="1" applyProtection="1">
      <alignment horizontal="center"/>
      <protection locked="0"/>
    </xf>
    <xf numFmtId="0" fontId="57" fillId="26" borderId="116" xfId="4" applyFont="1" applyFill="1" applyBorder="1" applyAlignment="1" applyProtection="1">
      <alignment horizontal="center"/>
      <protection locked="0"/>
    </xf>
    <xf numFmtId="0" fontId="57" fillId="26" borderId="128" xfId="4" applyFont="1" applyFill="1" applyBorder="1" applyAlignment="1" applyProtection="1">
      <alignment horizontal="center"/>
      <protection locked="0"/>
    </xf>
    <xf numFmtId="0" fontId="58" fillId="26" borderId="13" xfId="4" applyFont="1" applyFill="1" applyBorder="1" applyAlignment="1" applyProtection="1">
      <alignment horizontal="center" wrapText="1"/>
      <protection locked="0"/>
    </xf>
    <xf numFmtId="0" fontId="58" fillId="26" borderId="129" xfId="4" applyFont="1" applyFill="1" applyBorder="1" applyAlignment="1" applyProtection="1">
      <alignment horizontal="center" wrapText="1"/>
      <protection locked="0"/>
    </xf>
    <xf numFmtId="0" fontId="59" fillId="26" borderId="117" xfId="4" applyFont="1" applyFill="1" applyBorder="1" applyAlignment="1" applyProtection="1">
      <alignment horizontal="center"/>
      <protection locked="0"/>
    </xf>
    <xf numFmtId="0" fontId="59" fillId="26" borderId="130" xfId="4" applyFont="1" applyFill="1" applyBorder="1" applyAlignment="1" applyProtection="1">
      <alignment horizontal="center"/>
      <protection locked="0"/>
    </xf>
    <xf numFmtId="0" fontId="59" fillId="26" borderId="118" xfId="4" applyFont="1" applyFill="1" applyBorder="1" applyAlignment="1" applyProtection="1">
      <alignment horizontal="center"/>
      <protection locked="0"/>
    </xf>
    <xf numFmtId="0" fontId="59" fillId="26" borderId="131" xfId="4" applyFont="1" applyFill="1" applyBorder="1" applyAlignment="1" applyProtection="1">
      <alignment horizontal="center"/>
      <protection locked="0"/>
    </xf>
    <xf numFmtId="0" fontId="59" fillId="26" borderId="119" xfId="4" applyFont="1" applyFill="1" applyBorder="1" applyAlignment="1" applyProtection="1">
      <alignment horizontal="center"/>
      <protection locked="0"/>
    </xf>
    <xf numFmtId="0" fontId="60" fillId="26" borderId="121" xfId="4" applyFont="1" applyFill="1" applyBorder="1" applyAlignment="1">
      <alignment horizontal="center"/>
    </xf>
    <xf numFmtId="0" fontId="60" fillId="26" borderId="122" xfId="4" applyFont="1" applyFill="1" applyBorder="1" applyAlignment="1">
      <alignment horizontal="center"/>
    </xf>
    <xf numFmtId="0" fontId="60" fillId="26" borderId="124" xfId="4" applyFont="1" applyFill="1" applyBorder="1" applyAlignment="1">
      <alignment horizontal="center"/>
    </xf>
    <xf numFmtId="0" fontId="60" fillId="26" borderId="125" xfId="4" applyFont="1" applyFill="1" applyBorder="1" applyAlignment="1">
      <alignment horizontal="center"/>
    </xf>
    <xf numFmtId="0" fontId="57" fillId="26" borderId="123" xfId="4" applyFont="1" applyFill="1" applyBorder="1" applyAlignment="1" applyProtection="1">
      <alignment horizontal="center" wrapText="1"/>
      <protection locked="0"/>
    </xf>
    <xf numFmtId="0" fontId="57" fillId="26" borderId="131" xfId="4" applyFont="1" applyFill="1" applyBorder="1" applyAlignment="1" applyProtection="1">
      <alignment horizontal="center" wrapText="1"/>
      <protection locked="0"/>
    </xf>
    <xf numFmtId="0" fontId="57" fillId="26" borderId="127" xfId="4" applyFont="1" applyFill="1" applyBorder="1" applyAlignment="1" applyProtection="1">
      <alignment horizontal="center"/>
      <protection locked="0"/>
    </xf>
    <xf numFmtId="0" fontId="57" fillId="26" borderId="135" xfId="4" applyFont="1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4" fontId="50" fillId="2" borderId="1" xfId="5" applyFont="1" applyFill="1" applyBorder="1" applyAlignment="1">
      <alignment horizontal="center" vertical="center"/>
    </xf>
    <xf numFmtId="44" fontId="50" fillId="3" borderId="1" xfId="5" applyFont="1" applyFill="1" applyBorder="1" applyAlignment="1">
      <alignment horizontal="center" vertical="center"/>
    </xf>
    <xf numFmtId="44" fontId="50" fillId="2" borderId="1" xfId="5" applyFont="1" applyFill="1" applyBorder="1" applyAlignment="1">
      <alignment vertical="center"/>
    </xf>
    <xf numFmtId="44" fontId="50" fillId="3" borderId="1" xfId="5" applyFont="1" applyFill="1" applyBorder="1" applyAlignment="1">
      <alignment vertical="center"/>
    </xf>
    <xf numFmtId="44" fontId="50" fillId="3" borderId="2" xfId="5" applyFont="1" applyFill="1" applyBorder="1" applyAlignment="1">
      <alignment vertical="center"/>
    </xf>
    <xf numFmtId="44" fontId="50" fillId="3" borderId="3" xfId="5" applyFont="1" applyFill="1" applyBorder="1" applyAlignment="1">
      <alignment vertical="center"/>
    </xf>
  </cellXfs>
  <cellStyles count="8">
    <cellStyle name="Hiperlink" xfId="3" builtinId="8"/>
    <cellStyle name="Moeda" xfId="1" builtinId="4"/>
    <cellStyle name="Moeda 2" xfId="5" xr:uid="{E6B0DCDC-9380-40A9-B094-696B8955141B}"/>
    <cellStyle name="Normal" xfId="0" builtinId="0"/>
    <cellStyle name="Normal 2" xfId="4" xr:uid="{15A0BEE8-6711-48AD-A548-984F92DB217B}"/>
    <cellStyle name="Porcentagem" xfId="2" builtinId="5"/>
    <cellStyle name="Vírgula" xfId="7" builtinId="3"/>
    <cellStyle name="Vírgula 2" xfId="6" xr:uid="{63996B75-5716-492E-8574-E21EC5A9B37C}"/>
  </cellStyles>
  <dxfs count="10"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14264534599561188"/>
                  <c:y val="-2.408315157788375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cat>
            <c:numRef>
              <c:f>'VIGAS 30'!$A$2:$A$72</c:f>
              <c:numCache>
                <c:formatCode>General</c:formatCode>
                <c:ptCount val="71"/>
                <c:pt idx="0">
                  <c:v>210</c:v>
                </c:pt>
                <c:pt idx="1">
                  <c:v>215</c:v>
                </c:pt>
                <c:pt idx="2">
                  <c:v>220</c:v>
                </c:pt>
                <c:pt idx="3">
                  <c:v>225</c:v>
                </c:pt>
                <c:pt idx="4">
                  <c:v>230</c:v>
                </c:pt>
                <c:pt idx="5">
                  <c:v>235</c:v>
                </c:pt>
                <c:pt idx="6">
                  <c:v>240</c:v>
                </c:pt>
                <c:pt idx="7">
                  <c:v>245</c:v>
                </c:pt>
                <c:pt idx="8">
                  <c:v>250</c:v>
                </c:pt>
                <c:pt idx="9">
                  <c:v>255</c:v>
                </c:pt>
                <c:pt idx="10">
                  <c:v>260</c:v>
                </c:pt>
                <c:pt idx="11">
                  <c:v>265</c:v>
                </c:pt>
                <c:pt idx="12">
                  <c:v>270</c:v>
                </c:pt>
                <c:pt idx="13">
                  <c:v>275</c:v>
                </c:pt>
                <c:pt idx="14">
                  <c:v>280</c:v>
                </c:pt>
                <c:pt idx="15">
                  <c:v>285</c:v>
                </c:pt>
                <c:pt idx="16">
                  <c:v>290</c:v>
                </c:pt>
                <c:pt idx="17">
                  <c:v>295</c:v>
                </c:pt>
                <c:pt idx="18">
                  <c:v>300</c:v>
                </c:pt>
                <c:pt idx="19">
                  <c:v>305</c:v>
                </c:pt>
                <c:pt idx="20">
                  <c:v>310</c:v>
                </c:pt>
                <c:pt idx="21">
                  <c:v>315</c:v>
                </c:pt>
                <c:pt idx="22">
                  <c:v>320</c:v>
                </c:pt>
                <c:pt idx="23">
                  <c:v>325</c:v>
                </c:pt>
                <c:pt idx="24">
                  <c:v>330</c:v>
                </c:pt>
              </c:numCache>
            </c:numRef>
          </c:cat>
          <c:val>
            <c:numRef>
              <c:f>'VIGAS 30'!$B$3:$B$72</c:f>
              <c:numCache>
                <c:formatCode>0.000</c:formatCode>
                <c:ptCount val="70"/>
                <c:pt idx="0">
                  <c:v>0.186</c:v>
                </c:pt>
                <c:pt idx="1">
                  <c:v>0.192</c:v>
                </c:pt>
                <c:pt idx="2">
                  <c:v>0.19800000000000001</c:v>
                </c:pt>
                <c:pt idx="3">
                  <c:v>0.20300000000000001</c:v>
                </c:pt>
                <c:pt idx="4">
                  <c:v>0.20899999999999999</c:v>
                </c:pt>
                <c:pt idx="5">
                  <c:v>0.215</c:v>
                </c:pt>
                <c:pt idx="6">
                  <c:v>0.221</c:v>
                </c:pt>
                <c:pt idx="7">
                  <c:v>0.22700000000000001</c:v>
                </c:pt>
                <c:pt idx="8">
                  <c:v>0.23200000000000001</c:v>
                </c:pt>
                <c:pt idx="9">
                  <c:v>0.23799999999999999</c:v>
                </c:pt>
                <c:pt idx="10">
                  <c:v>0.24399999999999999</c:v>
                </c:pt>
                <c:pt idx="11">
                  <c:v>0.25</c:v>
                </c:pt>
                <c:pt idx="12">
                  <c:v>0.255</c:v>
                </c:pt>
                <c:pt idx="13">
                  <c:v>0.26100000000000001</c:v>
                </c:pt>
                <c:pt idx="14">
                  <c:v>0.26700000000000002</c:v>
                </c:pt>
                <c:pt idx="15">
                  <c:v>0.27300000000000002</c:v>
                </c:pt>
                <c:pt idx="16">
                  <c:v>0.27800000000000002</c:v>
                </c:pt>
                <c:pt idx="17">
                  <c:v>0.28399999999999997</c:v>
                </c:pt>
                <c:pt idx="18">
                  <c:v>0.28999999999999998</c:v>
                </c:pt>
                <c:pt idx="19">
                  <c:v>0.29599999999999999</c:v>
                </c:pt>
                <c:pt idx="20">
                  <c:v>0.30199999999999999</c:v>
                </c:pt>
                <c:pt idx="21">
                  <c:v>0.307</c:v>
                </c:pt>
                <c:pt idx="22">
                  <c:v>0.313</c:v>
                </c:pt>
                <c:pt idx="23">
                  <c:v>0.31900000000000001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46-4E7F-B52A-F77F7D807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15424"/>
        <c:axId val="2122466880"/>
      </c:lineChart>
      <c:catAx>
        <c:axId val="205121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2466880"/>
        <c:crosses val="autoZero"/>
        <c:auto val="1"/>
        <c:lblAlgn val="ctr"/>
        <c:lblOffset val="100"/>
        <c:noMultiLvlLbl val="0"/>
      </c:catAx>
      <c:valAx>
        <c:axId val="212246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5121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'VIGAS 30'!$A$2:$A$26</c:f>
              <c:numCache>
                <c:formatCode>General</c:formatCode>
                <c:ptCount val="25"/>
                <c:pt idx="0">
                  <c:v>210</c:v>
                </c:pt>
                <c:pt idx="1">
                  <c:v>215</c:v>
                </c:pt>
                <c:pt idx="2">
                  <c:v>220</c:v>
                </c:pt>
                <c:pt idx="3">
                  <c:v>225</c:v>
                </c:pt>
                <c:pt idx="4">
                  <c:v>230</c:v>
                </c:pt>
                <c:pt idx="5">
                  <c:v>235</c:v>
                </c:pt>
                <c:pt idx="6">
                  <c:v>240</c:v>
                </c:pt>
                <c:pt idx="7">
                  <c:v>245</c:v>
                </c:pt>
                <c:pt idx="8">
                  <c:v>250</c:v>
                </c:pt>
                <c:pt idx="9">
                  <c:v>255</c:v>
                </c:pt>
                <c:pt idx="10">
                  <c:v>260</c:v>
                </c:pt>
                <c:pt idx="11">
                  <c:v>265</c:v>
                </c:pt>
                <c:pt idx="12">
                  <c:v>270</c:v>
                </c:pt>
                <c:pt idx="13">
                  <c:v>275</c:v>
                </c:pt>
                <c:pt idx="14">
                  <c:v>280</c:v>
                </c:pt>
                <c:pt idx="15">
                  <c:v>285</c:v>
                </c:pt>
                <c:pt idx="16">
                  <c:v>290</c:v>
                </c:pt>
                <c:pt idx="17">
                  <c:v>295</c:v>
                </c:pt>
                <c:pt idx="18">
                  <c:v>300</c:v>
                </c:pt>
                <c:pt idx="19">
                  <c:v>305</c:v>
                </c:pt>
                <c:pt idx="20">
                  <c:v>310</c:v>
                </c:pt>
                <c:pt idx="21">
                  <c:v>315</c:v>
                </c:pt>
                <c:pt idx="22">
                  <c:v>320</c:v>
                </c:pt>
                <c:pt idx="23">
                  <c:v>325</c:v>
                </c:pt>
                <c:pt idx="24">
                  <c:v>330</c:v>
                </c:pt>
              </c:numCache>
            </c:numRef>
          </c:xVal>
          <c:yVal>
            <c:numRef>
              <c:f>'VIGAS 30'!$B$2:$B$26</c:f>
              <c:numCache>
                <c:formatCode>0.000</c:formatCode>
                <c:ptCount val="25"/>
                <c:pt idx="0">
                  <c:v>0.18</c:v>
                </c:pt>
                <c:pt idx="1">
                  <c:v>0.186</c:v>
                </c:pt>
                <c:pt idx="2">
                  <c:v>0.192</c:v>
                </c:pt>
                <c:pt idx="3">
                  <c:v>0.19800000000000001</c:v>
                </c:pt>
                <c:pt idx="4">
                  <c:v>0.20300000000000001</c:v>
                </c:pt>
                <c:pt idx="5">
                  <c:v>0.20899999999999999</c:v>
                </c:pt>
                <c:pt idx="6">
                  <c:v>0.215</c:v>
                </c:pt>
                <c:pt idx="7">
                  <c:v>0.221</c:v>
                </c:pt>
                <c:pt idx="8">
                  <c:v>0.22700000000000001</c:v>
                </c:pt>
                <c:pt idx="9">
                  <c:v>0.23200000000000001</c:v>
                </c:pt>
                <c:pt idx="10">
                  <c:v>0.23799999999999999</c:v>
                </c:pt>
                <c:pt idx="11">
                  <c:v>0.24399999999999999</c:v>
                </c:pt>
                <c:pt idx="12">
                  <c:v>0.25</c:v>
                </c:pt>
                <c:pt idx="13">
                  <c:v>0.255</c:v>
                </c:pt>
                <c:pt idx="14">
                  <c:v>0.26100000000000001</c:v>
                </c:pt>
                <c:pt idx="15">
                  <c:v>0.26700000000000002</c:v>
                </c:pt>
                <c:pt idx="16">
                  <c:v>0.27300000000000002</c:v>
                </c:pt>
                <c:pt idx="17">
                  <c:v>0.27800000000000002</c:v>
                </c:pt>
                <c:pt idx="18">
                  <c:v>0.28399999999999997</c:v>
                </c:pt>
                <c:pt idx="19">
                  <c:v>0.28999999999999998</c:v>
                </c:pt>
                <c:pt idx="20">
                  <c:v>0.29599999999999999</c:v>
                </c:pt>
                <c:pt idx="21">
                  <c:v>0.30199999999999999</c:v>
                </c:pt>
                <c:pt idx="22">
                  <c:v>0.307</c:v>
                </c:pt>
                <c:pt idx="23">
                  <c:v>0.313</c:v>
                </c:pt>
                <c:pt idx="24">
                  <c:v>0.31900000000000001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54-4F5F-86F5-09CDB521E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787168"/>
        <c:axId val="628775584"/>
      </c:scatterChart>
      <c:valAx>
        <c:axId val="617787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8775584"/>
        <c:crosses val="autoZero"/>
        <c:crossBetween val="midCat"/>
      </c:valAx>
      <c:valAx>
        <c:axId val="62877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7787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201815398075246"/>
                  <c:y val="-5.583515602216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'COLUNA 30'!$A$2:$A$50</c:f>
              <c:numCache>
                <c:formatCode>General</c:formatCode>
                <c:ptCount val="49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110</c:v>
                </c:pt>
                <c:pt idx="5">
                  <c:v>115</c:v>
                </c:pt>
                <c:pt idx="6">
                  <c:v>120</c:v>
                </c:pt>
                <c:pt idx="7">
                  <c:v>125</c:v>
                </c:pt>
                <c:pt idx="8">
                  <c:v>130</c:v>
                </c:pt>
                <c:pt idx="9">
                  <c:v>135</c:v>
                </c:pt>
                <c:pt idx="10">
                  <c:v>140</c:v>
                </c:pt>
                <c:pt idx="11">
                  <c:v>145</c:v>
                </c:pt>
                <c:pt idx="12">
                  <c:v>150</c:v>
                </c:pt>
                <c:pt idx="13">
                  <c:v>155</c:v>
                </c:pt>
                <c:pt idx="14">
                  <c:v>160</c:v>
                </c:pt>
                <c:pt idx="15">
                  <c:v>165</c:v>
                </c:pt>
                <c:pt idx="16">
                  <c:v>170</c:v>
                </c:pt>
                <c:pt idx="17">
                  <c:v>175</c:v>
                </c:pt>
                <c:pt idx="18">
                  <c:v>180</c:v>
                </c:pt>
                <c:pt idx="19">
                  <c:v>185</c:v>
                </c:pt>
                <c:pt idx="20">
                  <c:v>190</c:v>
                </c:pt>
                <c:pt idx="21">
                  <c:v>195</c:v>
                </c:pt>
                <c:pt idx="22">
                  <c:v>200</c:v>
                </c:pt>
                <c:pt idx="23">
                  <c:v>205</c:v>
                </c:pt>
                <c:pt idx="24">
                  <c:v>210</c:v>
                </c:pt>
                <c:pt idx="25">
                  <c:v>215</c:v>
                </c:pt>
                <c:pt idx="26">
                  <c:v>220</c:v>
                </c:pt>
                <c:pt idx="27">
                  <c:v>225</c:v>
                </c:pt>
                <c:pt idx="28">
                  <c:v>230</c:v>
                </c:pt>
                <c:pt idx="29">
                  <c:v>235</c:v>
                </c:pt>
                <c:pt idx="30">
                  <c:v>240</c:v>
                </c:pt>
                <c:pt idx="31">
                  <c:v>245</c:v>
                </c:pt>
                <c:pt idx="32">
                  <c:v>250</c:v>
                </c:pt>
                <c:pt idx="33">
                  <c:v>255</c:v>
                </c:pt>
                <c:pt idx="34">
                  <c:v>260</c:v>
                </c:pt>
                <c:pt idx="35">
                  <c:v>265</c:v>
                </c:pt>
                <c:pt idx="36">
                  <c:v>270</c:v>
                </c:pt>
                <c:pt idx="37">
                  <c:v>275</c:v>
                </c:pt>
                <c:pt idx="38">
                  <c:v>280</c:v>
                </c:pt>
                <c:pt idx="39">
                  <c:v>285</c:v>
                </c:pt>
                <c:pt idx="40">
                  <c:v>290</c:v>
                </c:pt>
                <c:pt idx="41">
                  <c:v>295</c:v>
                </c:pt>
                <c:pt idx="42">
                  <c:v>300</c:v>
                </c:pt>
                <c:pt idx="43">
                  <c:v>305</c:v>
                </c:pt>
                <c:pt idx="44">
                  <c:v>310</c:v>
                </c:pt>
                <c:pt idx="45">
                  <c:v>315</c:v>
                </c:pt>
                <c:pt idx="46">
                  <c:v>320</c:v>
                </c:pt>
                <c:pt idx="47">
                  <c:v>325</c:v>
                </c:pt>
                <c:pt idx="48">
                  <c:v>330</c:v>
                </c:pt>
              </c:numCache>
            </c:numRef>
          </c:xVal>
          <c:yVal>
            <c:numRef>
              <c:f>'COLUNA 30'!$B$2:$B$50</c:f>
              <c:numCache>
                <c:formatCode>0.000</c:formatCode>
                <c:ptCount val="49"/>
                <c:pt idx="0">
                  <c:v>0.20799999999999999</c:v>
                </c:pt>
                <c:pt idx="1">
                  <c:v>0.21299999999999999</c:v>
                </c:pt>
                <c:pt idx="2">
                  <c:v>0.217</c:v>
                </c:pt>
                <c:pt idx="3">
                  <c:v>0.221</c:v>
                </c:pt>
                <c:pt idx="4">
                  <c:v>0.22600000000000001</c:v>
                </c:pt>
                <c:pt idx="5">
                  <c:v>0.23</c:v>
                </c:pt>
                <c:pt idx="6">
                  <c:v>0.23400000000000001</c:v>
                </c:pt>
                <c:pt idx="7">
                  <c:v>0.23899999999999999</c:v>
                </c:pt>
                <c:pt idx="8">
                  <c:v>0.24299999999999999</c:v>
                </c:pt>
                <c:pt idx="9">
                  <c:v>0.247</c:v>
                </c:pt>
                <c:pt idx="10">
                  <c:v>0.252</c:v>
                </c:pt>
                <c:pt idx="11">
                  <c:v>0.25600000000000001</c:v>
                </c:pt>
                <c:pt idx="12">
                  <c:v>0.26</c:v>
                </c:pt>
                <c:pt idx="13">
                  <c:v>0.26400000000000001</c:v>
                </c:pt>
                <c:pt idx="14">
                  <c:v>0.26900000000000002</c:v>
                </c:pt>
                <c:pt idx="15">
                  <c:v>0.27300000000000002</c:v>
                </c:pt>
                <c:pt idx="16">
                  <c:v>0.27700000000000002</c:v>
                </c:pt>
                <c:pt idx="17">
                  <c:v>0.28199999999999997</c:v>
                </c:pt>
                <c:pt idx="18">
                  <c:v>0.28599999999999998</c:v>
                </c:pt>
                <c:pt idx="19">
                  <c:v>0.28999999999999998</c:v>
                </c:pt>
                <c:pt idx="20">
                  <c:v>0.29499999999999998</c:v>
                </c:pt>
                <c:pt idx="21">
                  <c:v>0.29899999999999999</c:v>
                </c:pt>
                <c:pt idx="22">
                  <c:v>0.30299999999999999</c:v>
                </c:pt>
                <c:pt idx="23">
                  <c:v>0.307</c:v>
                </c:pt>
                <c:pt idx="24">
                  <c:v>0.311</c:v>
                </c:pt>
                <c:pt idx="25">
                  <c:v>0.314</c:v>
                </c:pt>
                <c:pt idx="26">
                  <c:v>0.317</c:v>
                </c:pt>
                <c:pt idx="27">
                  <c:v>0.32</c:v>
                </c:pt>
                <c:pt idx="28">
                  <c:v>0.32300000000000001</c:v>
                </c:pt>
                <c:pt idx="29">
                  <c:v>0.32600000000000001</c:v>
                </c:pt>
                <c:pt idx="30">
                  <c:v>0.32900000000000001</c:v>
                </c:pt>
                <c:pt idx="31">
                  <c:v>0.33200000000000002</c:v>
                </c:pt>
                <c:pt idx="32">
                  <c:v>0.33500000000000002</c:v>
                </c:pt>
                <c:pt idx="33">
                  <c:v>0.33800000000000002</c:v>
                </c:pt>
                <c:pt idx="34">
                  <c:v>0.34100000000000003</c:v>
                </c:pt>
                <c:pt idx="35">
                  <c:v>0.34399999999999997</c:v>
                </c:pt>
                <c:pt idx="36">
                  <c:v>0.34699999999999998</c:v>
                </c:pt>
                <c:pt idx="37">
                  <c:v>0.35</c:v>
                </c:pt>
                <c:pt idx="38">
                  <c:v>0.35299999999999998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A0-4891-A786-8973BFC97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4876976"/>
        <c:axId val="625121056"/>
      </c:scatterChart>
      <c:valAx>
        <c:axId val="62487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5121056"/>
        <c:crosses val="autoZero"/>
        <c:crossBetween val="midCat"/>
      </c:valAx>
      <c:valAx>
        <c:axId val="62512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876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jpeg"/><Relationship Id="rId9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329046</xdr:colOff>
      <xdr:row>51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E7A1EF8-DC15-49D2-B1AE-74CC63C3D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9" y="103909"/>
          <a:ext cx="6719455" cy="9525000"/>
        </a:xfrm>
        <a:prstGeom prst="rect">
          <a:avLst/>
        </a:prstGeom>
      </xdr:spPr>
    </xdr:pic>
    <xdr:clientData/>
  </xdr:twoCellAnchor>
  <xdr:twoCellAnchor editAs="oneCell">
    <xdr:from>
      <xdr:col>1</xdr:col>
      <xdr:colOff>115625</xdr:colOff>
      <xdr:row>51</xdr:row>
      <xdr:rowOff>190499</xdr:rowOff>
    </xdr:from>
    <xdr:to>
      <xdr:col>14</xdr:col>
      <xdr:colOff>43295</xdr:colOff>
      <xdr:row>60</xdr:row>
      <xdr:rowOff>147204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6CF4C4A-E197-4D73-AA8D-F1E63323F95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534" y="9819408"/>
          <a:ext cx="4542966" cy="167120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251113</xdr:colOff>
      <xdr:row>121</xdr:row>
      <xdr:rowOff>138546</xdr:rowOff>
    </xdr:from>
    <xdr:to>
      <xdr:col>13</xdr:col>
      <xdr:colOff>153316</xdr:colOff>
      <xdr:row>123</xdr:row>
      <xdr:rowOff>188971</xdr:rowOff>
    </xdr:to>
    <xdr:sp macro="" textlink="">
      <xdr:nvSpPr>
        <xdr:cNvPr id="5" name="Seta: para a Direita 4">
          <a:extLst>
            <a:ext uri="{FF2B5EF4-FFF2-40B4-BE49-F238E27FC236}">
              <a16:creationId xmlns:a16="http://schemas.microsoft.com/office/drawing/2014/main" id="{8AADBB9C-A208-4E0A-8A90-0F61BEF8E67D}"/>
            </a:ext>
          </a:extLst>
        </xdr:cNvPr>
        <xdr:cNvSpPr/>
      </xdr:nvSpPr>
      <xdr:spPr>
        <a:xfrm>
          <a:off x="3550227" y="28219978"/>
          <a:ext cx="967271" cy="414107"/>
        </a:xfrm>
        <a:prstGeom prst="rightArrow">
          <a:avLst/>
        </a:prstGeom>
        <a:solidFill>
          <a:srgbClr val="FF000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129</xdr:row>
      <xdr:rowOff>104775</xdr:rowOff>
    </xdr:from>
    <xdr:to>
      <xdr:col>1</xdr:col>
      <xdr:colOff>209550</xdr:colOff>
      <xdr:row>129</xdr:row>
      <xdr:rowOff>190500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967B9257-66AB-416D-9162-B7018F3A2528}"/>
            </a:ext>
          </a:extLst>
        </xdr:cNvPr>
        <xdr:cNvSpPr/>
      </xdr:nvSpPr>
      <xdr:spPr>
        <a:xfrm>
          <a:off x="200025" y="29460825"/>
          <a:ext cx="85725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130</xdr:row>
      <xdr:rowOff>104775</xdr:rowOff>
    </xdr:from>
    <xdr:to>
      <xdr:col>1</xdr:col>
      <xdr:colOff>209550</xdr:colOff>
      <xdr:row>130</xdr:row>
      <xdr:rowOff>190500</xdr:rowOff>
    </xdr:to>
    <xdr:sp macro="" textlink="">
      <xdr:nvSpPr>
        <xdr:cNvPr id="7" name="Elipse 6">
          <a:extLst>
            <a:ext uri="{FF2B5EF4-FFF2-40B4-BE49-F238E27FC236}">
              <a16:creationId xmlns:a16="http://schemas.microsoft.com/office/drawing/2014/main" id="{8D460C9B-9635-4E2B-B548-BE43CD781F00}"/>
            </a:ext>
          </a:extLst>
        </xdr:cNvPr>
        <xdr:cNvSpPr/>
      </xdr:nvSpPr>
      <xdr:spPr>
        <a:xfrm>
          <a:off x="200025" y="29737050"/>
          <a:ext cx="85725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131</xdr:row>
      <xdr:rowOff>352425</xdr:rowOff>
    </xdr:from>
    <xdr:to>
      <xdr:col>1</xdr:col>
      <xdr:colOff>209550</xdr:colOff>
      <xdr:row>131</xdr:row>
      <xdr:rowOff>438150</xdr:rowOff>
    </xdr:to>
    <xdr:sp macro="" textlink="">
      <xdr:nvSpPr>
        <xdr:cNvPr id="8" name="Elipse 7">
          <a:extLst>
            <a:ext uri="{FF2B5EF4-FFF2-40B4-BE49-F238E27FC236}">
              <a16:creationId xmlns:a16="http://schemas.microsoft.com/office/drawing/2014/main" id="{454D14C8-0D34-4116-8E92-5A80C15AD71E}"/>
            </a:ext>
          </a:extLst>
        </xdr:cNvPr>
        <xdr:cNvSpPr/>
      </xdr:nvSpPr>
      <xdr:spPr>
        <a:xfrm>
          <a:off x="200025" y="30260925"/>
          <a:ext cx="85725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123825</xdr:colOff>
      <xdr:row>132</xdr:row>
      <xdr:rowOff>104775</xdr:rowOff>
    </xdr:from>
    <xdr:to>
      <xdr:col>1</xdr:col>
      <xdr:colOff>209550</xdr:colOff>
      <xdr:row>132</xdr:row>
      <xdr:rowOff>190500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E76D7EC4-51DC-4169-AC98-1A0077CCFC92}"/>
            </a:ext>
          </a:extLst>
        </xdr:cNvPr>
        <xdr:cNvSpPr/>
      </xdr:nvSpPr>
      <xdr:spPr>
        <a:xfrm>
          <a:off x="200025" y="30775275"/>
          <a:ext cx="85725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56030</xdr:colOff>
      <xdr:row>260</xdr:row>
      <xdr:rowOff>100858</xdr:rowOff>
    </xdr:from>
    <xdr:to>
      <xdr:col>19</xdr:col>
      <xdr:colOff>294409</xdr:colOff>
      <xdr:row>265</xdr:row>
      <xdr:rowOff>187818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D6C528C-C44C-49E6-B5FF-2EC920AFF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939" y="63546017"/>
          <a:ext cx="6628788" cy="1039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216477</xdr:colOff>
      <xdr:row>44</xdr:row>
      <xdr:rowOff>69273</xdr:rowOff>
    </xdr:from>
    <xdr:to>
      <xdr:col>19</xdr:col>
      <xdr:colOff>199159</xdr:colOff>
      <xdr:row>50</xdr:row>
      <xdr:rowOff>112568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A10A1303-E886-4B99-BB91-99C5D2A2C757}"/>
            </a:ext>
          </a:extLst>
        </xdr:cNvPr>
        <xdr:cNvSpPr/>
      </xdr:nvSpPr>
      <xdr:spPr>
        <a:xfrm>
          <a:off x="4580659" y="8364682"/>
          <a:ext cx="2112818" cy="118629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15</xdr:col>
      <xdr:colOff>0</xdr:colOff>
      <xdr:row>44</xdr:row>
      <xdr:rowOff>29634</xdr:rowOff>
    </xdr:from>
    <xdr:to>
      <xdr:col>18</xdr:col>
      <xdr:colOff>8659</xdr:colOff>
      <xdr:row>50</xdr:row>
      <xdr:rowOff>164522</xdr:rowOff>
    </xdr:to>
    <xdr:pic>
      <xdr:nvPicPr>
        <xdr:cNvPr id="18" name="Imagem 17" descr="Resultado de imagem para equipamentos de pintura airless MARK V">
          <a:extLst>
            <a:ext uri="{FF2B5EF4-FFF2-40B4-BE49-F238E27FC236}">
              <a16:creationId xmlns:a16="http://schemas.microsoft.com/office/drawing/2014/main" id="{808F580F-186B-42DB-9D02-29554B090D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32" t="15952" r="26112" b="17198"/>
        <a:stretch/>
      </xdr:blipFill>
      <xdr:spPr bwMode="auto">
        <a:xfrm>
          <a:off x="5074227" y="8325043"/>
          <a:ext cx="1073727" cy="1277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138547</xdr:colOff>
      <xdr:row>52</xdr:row>
      <xdr:rowOff>52569</xdr:rowOff>
    </xdr:from>
    <xdr:to>
      <xdr:col>19</xdr:col>
      <xdr:colOff>129888</xdr:colOff>
      <xdr:row>57</xdr:row>
      <xdr:rowOff>16257</xdr:rowOff>
    </xdr:to>
    <xdr:pic>
      <xdr:nvPicPr>
        <xdr:cNvPr id="17" name="Imagem 16" descr="Resultado de imagem para ABNT">
          <a:extLst>
            <a:ext uri="{FF2B5EF4-FFF2-40B4-BE49-F238E27FC236}">
              <a16:creationId xmlns:a16="http://schemas.microsoft.com/office/drawing/2014/main" id="{7E613BDB-6130-4C1A-8C58-D7EC4C62F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2" y="9871978"/>
          <a:ext cx="1766454" cy="9161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155863</xdr:colOff>
      <xdr:row>230</xdr:row>
      <xdr:rowOff>77932</xdr:rowOff>
    </xdr:from>
    <xdr:to>
      <xdr:col>19</xdr:col>
      <xdr:colOff>243945</xdr:colOff>
      <xdr:row>247</xdr:row>
      <xdr:rowOff>121227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37DC3194-48E0-410C-8470-3DED9536A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772" y="59955546"/>
          <a:ext cx="6478491" cy="3281795"/>
        </a:xfrm>
        <a:prstGeom prst="rect">
          <a:avLst/>
        </a:prstGeom>
      </xdr:spPr>
    </xdr:pic>
    <xdr:clientData/>
  </xdr:twoCellAnchor>
  <xdr:twoCellAnchor>
    <xdr:from>
      <xdr:col>1</xdr:col>
      <xdr:colOff>138546</xdr:colOff>
      <xdr:row>247</xdr:row>
      <xdr:rowOff>138546</xdr:rowOff>
    </xdr:from>
    <xdr:to>
      <xdr:col>19</xdr:col>
      <xdr:colOff>233796</xdr:colOff>
      <xdr:row>252</xdr:row>
      <xdr:rowOff>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06A5CBA5-B8AF-43CC-8F8C-01560C93C1D7}"/>
            </a:ext>
          </a:extLst>
        </xdr:cNvPr>
        <xdr:cNvSpPr/>
      </xdr:nvSpPr>
      <xdr:spPr>
        <a:xfrm>
          <a:off x="242455" y="63254660"/>
          <a:ext cx="6485659" cy="813954"/>
        </a:xfrm>
        <a:prstGeom prst="ellipse">
          <a:avLst/>
        </a:prstGeom>
        <a:solidFill>
          <a:srgbClr val="0070C0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pt-BR" sz="1200" b="1">
              <a:solidFill>
                <a:schemeClr val="bg1"/>
              </a:solidFill>
              <a:latin typeface="Century Gothic" panose="020B0502020202020204" pitchFamily="34" charset="0"/>
            </a:rPr>
            <a:t>A Carta de Cobertura com espessura de película mais fina do mercado.</a:t>
          </a:r>
        </a:p>
      </xdr:txBody>
    </xdr:sp>
    <xdr:clientData/>
  </xdr:twoCellAnchor>
  <xdr:twoCellAnchor editAs="oneCell">
    <xdr:from>
      <xdr:col>14</xdr:col>
      <xdr:colOff>311727</xdr:colOff>
      <xdr:row>269</xdr:row>
      <xdr:rowOff>199158</xdr:rowOff>
    </xdr:from>
    <xdr:to>
      <xdr:col>19</xdr:col>
      <xdr:colOff>278643</xdr:colOff>
      <xdr:row>275</xdr:row>
      <xdr:rowOff>6634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8B4CC0B-8714-425B-92A4-09ED6A168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18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030932" y="67523590"/>
          <a:ext cx="1742029" cy="1054385"/>
        </a:xfrm>
        <a:prstGeom prst="rect">
          <a:avLst/>
        </a:prstGeom>
      </xdr:spPr>
    </xdr:pic>
    <xdr:clientData/>
  </xdr:twoCellAnchor>
  <xdr:twoCellAnchor editAs="oneCell">
    <xdr:from>
      <xdr:col>1</xdr:col>
      <xdr:colOff>129887</xdr:colOff>
      <xdr:row>225</xdr:row>
      <xdr:rowOff>103910</xdr:rowOff>
    </xdr:from>
    <xdr:to>
      <xdr:col>17</xdr:col>
      <xdr:colOff>297142</xdr:colOff>
      <xdr:row>229</xdr:row>
      <xdr:rowOff>122862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DD817165-CD05-4228-BB23-17C09BD86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33796" y="56777660"/>
          <a:ext cx="5847619" cy="7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147207</xdr:colOff>
      <xdr:row>253</xdr:row>
      <xdr:rowOff>95251</xdr:rowOff>
    </xdr:from>
    <xdr:to>
      <xdr:col>19</xdr:col>
      <xdr:colOff>205856</xdr:colOff>
      <xdr:row>256</xdr:row>
      <xdr:rowOff>155864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5E2B1043-7605-4B6B-B15B-92EB01AC9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1116" y="64354365"/>
          <a:ext cx="6449058" cy="632113"/>
        </a:xfrm>
        <a:prstGeom prst="rect">
          <a:avLst/>
        </a:prstGeom>
      </xdr:spPr>
    </xdr:pic>
    <xdr:clientData/>
  </xdr:twoCellAnchor>
  <xdr:twoCellAnchor>
    <xdr:from>
      <xdr:col>22</xdr:col>
      <xdr:colOff>259771</xdr:colOff>
      <xdr:row>154</xdr:row>
      <xdr:rowOff>303068</xdr:rowOff>
    </xdr:from>
    <xdr:to>
      <xdr:col>24</xdr:col>
      <xdr:colOff>320387</xdr:colOff>
      <xdr:row>156</xdr:row>
      <xdr:rowOff>147205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087012A-926D-4912-BBD9-F5A5189235F5}"/>
            </a:ext>
          </a:extLst>
        </xdr:cNvPr>
        <xdr:cNvSpPr/>
      </xdr:nvSpPr>
      <xdr:spPr>
        <a:xfrm>
          <a:off x="7749885" y="37606432"/>
          <a:ext cx="1272888" cy="49356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Enivar email</a:t>
          </a:r>
          <a:r>
            <a:rPr lang="pt-BR" sz="1100" baseline="0"/>
            <a:t> e pdf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114300</xdr:colOff>
      <xdr:row>1</xdr:row>
      <xdr:rowOff>19050</xdr:rowOff>
    </xdr:from>
    <xdr:to>
      <xdr:col>33</xdr:col>
      <xdr:colOff>475375</xdr:colOff>
      <xdr:row>23</xdr:row>
      <xdr:rowOff>28002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17B970-B539-449A-842F-9F22CD1B1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11100" y="142875"/>
          <a:ext cx="7000000" cy="45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163285</xdr:colOff>
      <xdr:row>0</xdr:row>
      <xdr:rowOff>10886</xdr:rowOff>
    </xdr:from>
    <xdr:to>
      <xdr:col>15</xdr:col>
      <xdr:colOff>447856</xdr:colOff>
      <xdr:row>27</xdr:row>
      <xdr:rowOff>134053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E55B3C-B41D-4783-AFEE-6AA721C1A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285" y="10886"/>
          <a:ext cx="9469392" cy="52666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161305</xdr:colOff>
      <xdr:row>0</xdr:row>
      <xdr:rowOff>0</xdr:rowOff>
    </xdr:from>
    <xdr:to>
      <xdr:col>40</xdr:col>
      <xdr:colOff>447470</xdr:colOff>
      <xdr:row>21</xdr:row>
      <xdr:rowOff>50787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95215</xdr:colOff>
      <xdr:row>0</xdr:row>
      <xdr:rowOff>152139</xdr:rowOff>
    </xdr:from>
    <xdr:to>
      <xdr:col>20</xdr:col>
      <xdr:colOff>180878</xdr:colOff>
      <xdr:row>14</xdr:row>
      <xdr:rowOff>25003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37795</xdr:colOff>
      <xdr:row>0</xdr:row>
      <xdr:rowOff>228376</xdr:rowOff>
    </xdr:from>
    <xdr:to>
      <xdr:col>18</xdr:col>
      <xdr:colOff>132958</xdr:colOff>
      <xdr:row>21</xdr:row>
      <xdr:rowOff>25300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cppinturastecnicas.com.b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maxtra.com.br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D8BF-2F78-46D7-9A1B-3DCE2A8F8F3B}">
  <dimension ref="B1:AE277"/>
  <sheetViews>
    <sheetView view="pageBreakPreview" topLeftCell="A133" zoomScale="110" zoomScaleNormal="100" zoomScaleSheetLayoutView="110" zoomScalePageLayoutView="85" workbookViewId="0">
      <selection activeCell="X163" sqref="X163"/>
    </sheetView>
  </sheetViews>
  <sheetFormatPr defaultRowHeight="15"/>
  <cols>
    <col min="1" max="1" width="1.5703125" customWidth="1"/>
    <col min="2" max="20" width="5.28515625" customWidth="1"/>
    <col min="21" max="22" width="4.85546875" customWidth="1"/>
  </cols>
  <sheetData>
    <row r="1" spans="3:24" ht="8.25" customHeight="1"/>
    <row r="2" spans="3:24"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</row>
    <row r="3" spans="3:24"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</row>
    <row r="4" spans="3:24"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</row>
    <row r="5" spans="3:24"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</row>
    <row r="6" spans="3:24"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X6" t="s">
        <v>1450</v>
      </c>
    </row>
    <row r="7" spans="3:24"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X7" t="s">
        <v>1451</v>
      </c>
    </row>
    <row r="8" spans="3:24"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X8" t="s">
        <v>1452</v>
      </c>
    </row>
    <row r="9" spans="3:24"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X9" t="s">
        <v>1453</v>
      </c>
    </row>
    <row r="10" spans="3:24"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X10" t="s">
        <v>1454</v>
      </c>
    </row>
    <row r="11" spans="3:24"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X11" t="s">
        <v>1455</v>
      </c>
    </row>
    <row r="12" spans="3:24"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</row>
    <row r="13" spans="3:24"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</row>
    <row r="14" spans="3:24"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</row>
    <row r="15" spans="3:24"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</row>
    <row r="16" spans="3:24"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</row>
    <row r="17" spans="3:20"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</row>
    <row r="18" spans="3:20"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</row>
    <row r="19" spans="3:20"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</row>
    <row r="20" spans="3:20"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</row>
    <row r="21" spans="3:20"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</row>
    <row r="22" spans="3:20"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</row>
    <row r="23" spans="3:20"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</row>
    <row r="24" spans="3:20"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</row>
    <row r="25" spans="3:20"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</row>
    <row r="26" spans="3:20"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</row>
    <row r="27" spans="3:20"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</row>
    <row r="28" spans="3:20"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</row>
    <row r="29" spans="3:20"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</row>
    <row r="30" spans="3:20"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</row>
    <row r="31" spans="3:20"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</row>
    <row r="32" spans="3:20"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</row>
    <row r="33" spans="3:20"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</row>
    <row r="34" spans="3:20"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</row>
    <row r="35" spans="3:20"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</row>
    <row r="36" spans="3:20"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</row>
    <row r="37" spans="3:20"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</row>
    <row r="38" spans="3:20"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</row>
    <row r="39" spans="3:20"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</row>
    <row r="40" spans="3:20">
      <c r="C40" s="174"/>
      <c r="D40" s="174"/>
      <c r="E40" s="174"/>
      <c r="F40" s="174"/>
      <c r="G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</row>
    <row r="41" spans="3:20">
      <c r="C41" s="174"/>
      <c r="D41" s="174"/>
      <c r="E41" s="174"/>
      <c r="F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</row>
    <row r="42" spans="3:20">
      <c r="C42" s="174"/>
      <c r="D42" s="174"/>
      <c r="E42" s="174"/>
      <c r="F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</row>
    <row r="43" spans="3:20">
      <c r="C43" s="174"/>
      <c r="D43" s="174"/>
      <c r="E43" s="174"/>
      <c r="F43" s="174"/>
      <c r="G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</row>
    <row r="44" spans="3:20">
      <c r="C44" s="174"/>
      <c r="D44" s="174"/>
      <c r="E44" s="174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</row>
    <row r="45" spans="3:20">
      <c r="C45" s="174"/>
      <c r="D45" s="174"/>
      <c r="E45" s="174"/>
      <c r="F45" s="174"/>
      <c r="G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</row>
    <row r="46" spans="3:20">
      <c r="C46" s="174"/>
      <c r="D46" s="174"/>
      <c r="E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</row>
    <row r="47" spans="3:20">
      <c r="C47" s="174"/>
      <c r="D47" s="174"/>
      <c r="E47" s="174"/>
      <c r="F47" s="174"/>
      <c r="G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</row>
    <row r="48" spans="3:20">
      <c r="C48" s="174"/>
      <c r="D48" s="174"/>
      <c r="E48" s="174"/>
      <c r="F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</row>
    <row r="49" spans="2:20">
      <c r="C49" s="174"/>
      <c r="D49" s="174"/>
      <c r="E49" s="174"/>
      <c r="F49" s="174"/>
      <c r="G49" s="174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</row>
    <row r="50" spans="2:20">
      <c r="C50" s="174"/>
      <c r="D50" s="174"/>
      <c r="E50" s="174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</row>
    <row r="51" spans="2:20">
      <c r="B51" s="174"/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</row>
    <row r="52" spans="2:20">
      <c r="B52" s="174"/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</row>
    <row r="53" spans="2:20"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</row>
    <row r="54" spans="2:20"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</row>
    <row r="55" spans="2:20"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</row>
    <row r="56" spans="2:20"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</row>
    <row r="57" spans="2:20"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</row>
    <row r="58" spans="2:20" ht="15" customHeight="1"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441" t="s">
        <v>1446</v>
      </c>
      <c r="P58" s="441"/>
      <c r="Q58" s="441"/>
      <c r="R58" s="441"/>
      <c r="S58" s="441"/>
      <c r="T58" s="441"/>
    </row>
    <row r="59" spans="2:20" ht="15" customHeight="1">
      <c r="B59" s="174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441"/>
      <c r="P59" s="441"/>
      <c r="Q59" s="441"/>
      <c r="R59" s="441"/>
      <c r="S59" s="441"/>
      <c r="T59" s="441"/>
    </row>
    <row r="60" spans="2:20" ht="15" customHeight="1"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441"/>
      <c r="P60" s="441"/>
      <c r="Q60" s="441"/>
      <c r="R60" s="441"/>
      <c r="S60" s="441"/>
      <c r="T60" s="441"/>
    </row>
    <row r="61" spans="2:20"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441"/>
      <c r="P61" s="441"/>
      <c r="Q61" s="441"/>
      <c r="R61" s="441"/>
      <c r="S61" s="441"/>
      <c r="T61" s="441"/>
    </row>
    <row r="62" spans="2:20">
      <c r="B62" s="174"/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</row>
    <row r="63" spans="2:20" ht="30" customHeight="1">
      <c r="B63" s="634" t="s">
        <v>644</v>
      </c>
      <c r="C63" s="634"/>
      <c r="D63" s="634"/>
      <c r="E63" s="629">
        <f ca="1">'PLAN ESP'!F3</f>
        <v>43882</v>
      </c>
      <c r="F63" s="629"/>
      <c r="G63" s="629"/>
      <c r="H63" s="629"/>
      <c r="I63" s="629"/>
      <c r="J63" s="629"/>
      <c r="K63" s="629"/>
      <c r="L63" s="629"/>
      <c r="M63" s="629"/>
      <c r="N63" s="629"/>
      <c r="O63" s="629"/>
      <c r="P63" s="629"/>
      <c r="Q63" s="629"/>
      <c r="R63" s="629"/>
      <c r="S63" s="629"/>
      <c r="T63" s="629"/>
    </row>
    <row r="64" spans="2:20" ht="30" customHeight="1">
      <c r="B64" s="634" t="s">
        <v>645</v>
      </c>
      <c r="C64" s="634"/>
      <c r="D64" s="634"/>
      <c r="E64" s="629" t="str">
        <f>'PLAN ESP'!F4</f>
        <v>MACERLO FERNANDO</v>
      </c>
      <c r="F64" s="629"/>
      <c r="G64" s="629"/>
      <c r="H64" s="629"/>
      <c r="I64" s="629"/>
      <c r="J64" s="629"/>
      <c r="K64" s="629"/>
      <c r="L64" s="629"/>
      <c r="M64" s="629"/>
      <c r="N64" s="629"/>
      <c r="O64" s="629"/>
      <c r="P64" s="629"/>
      <c r="Q64" s="629"/>
      <c r="R64" s="629"/>
      <c r="S64" s="629"/>
      <c r="T64" s="629"/>
    </row>
    <row r="65" spans="2:20" ht="30" customHeight="1">
      <c r="B65" s="634" t="s">
        <v>646</v>
      </c>
      <c r="C65" s="634"/>
      <c r="D65" s="634"/>
      <c r="E65" s="641" t="str">
        <f>'PLAN ESP'!F5</f>
        <v>MARCELO</v>
      </c>
      <c r="F65" s="642"/>
      <c r="G65" s="642"/>
      <c r="H65" s="642"/>
      <c r="I65" s="642"/>
      <c r="J65" s="642"/>
      <c r="K65" s="643"/>
      <c r="L65" s="638" t="s">
        <v>647</v>
      </c>
      <c r="M65" s="639"/>
      <c r="N65" s="640"/>
      <c r="O65" s="630">
        <f>'PLAN ESP'!P5</f>
        <v>949679592</v>
      </c>
      <c r="P65" s="631"/>
      <c r="Q65" s="631"/>
      <c r="R65" s="631"/>
      <c r="S65" s="631"/>
      <c r="T65" s="632"/>
    </row>
    <row r="66" spans="2:20" ht="30" customHeight="1">
      <c r="B66" s="634" t="s">
        <v>648</v>
      </c>
      <c r="C66" s="634"/>
      <c r="D66" s="634"/>
      <c r="E66" s="633" t="str">
        <f>'PLAN ESP'!F6</f>
        <v>CASA 1</v>
      </c>
      <c r="F66" s="633"/>
      <c r="G66" s="633"/>
      <c r="H66" s="633"/>
      <c r="I66" s="633"/>
      <c r="J66" s="633"/>
      <c r="K66" s="633"/>
      <c r="L66" s="633"/>
      <c r="M66" s="633"/>
      <c r="N66" s="633"/>
      <c r="O66" s="633"/>
      <c r="P66" s="633"/>
      <c r="Q66" s="633"/>
      <c r="R66" s="633"/>
      <c r="S66" s="633"/>
      <c r="T66" s="633"/>
    </row>
    <row r="67" spans="2:20" ht="30" customHeight="1">
      <c r="B67" s="647" t="s">
        <v>649</v>
      </c>
      <c r="C67" s="647"/>
      <c r="D67" s="647"/>
      <c r="E67" s="633" t="str">
        <f>'PLAN ESP'!F7</f>
        <v xml:space="preserve">Proteção Passiva – Pintura Intumescente em Estrutura Metálica </v>
      </c>
      <c r="F67" s="633"/>
      <c r="G67" s="633"/>
      <c r="H67" s="633"/>
      <c r="I67" s="633"/>
      <c r="J67" s="633"/>
      <c r="K67" s="633"/>
      <c r="L67" s="633"/>
      <c r="M67" s="633"/>
      <c r="N67" s="633"/>
      <c r="O67" s="633"/>
      <c r="P67" s="633"/>
      <c r="Q67" s="633"/>
      <c r="R67" s="633"/>
      <c r="S67" s="633"/>
      <c r="T67" s="633"/>
    </row>
    <row r="68" spans="2:20">
      <c r="B68" s="174"/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</row>
    <row r="69" spans="2:20">
      <c r="B69" s="646" t="s">
        <v>661</v>
      </c>
      <c r="C69" s="646"/>
      <c r="D69" s="646"/>
      <c r="E69" s="646"/>
      <c r="F69" s="646"/>
      <c r="G69" s="646"/>
      <c r="H69" s="646"/>
      <c r="I69" s="646"/>
      <c r="J69" s="646"/>
      <c r="K69" s="646"/>
      <c r="L69" s="646"/>
      <c r="M69" s="646"/>
      <c r="N69" s="646"/>
      <c r="O69" s="646"/>
      <c r="P69" s="646"/>
      <c r="Q69" s="646"/>
      <c r="R69" s="646"/>
      <c r="S69" s="646"/>
      <c r="T69" s="646"/>
    </row>
    <row r="70" spans="2:20" ht="17.25">
      <c r="B70" s="234"/>
      <c r="C70" s="234"/>
      <c r="D70" s="234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</row>
    <row r="71" spans="2:20" ht="17.25" customHeight="1">
      <c r="B71" s="635" t="s">
        <v>1431</v>
      </c>
      <c r="C71" s="635"/>
      <c r="D71" s="635"/>
      <c r="E71" s="635"/>
      <c r="F71" s="635"/>
      <c r="G71" s="635"/>
      <c r="H71" s="635"/>
      <c r="I71" s="635"/>
      <c r="J71" s="635"/>
      <c r="K71" s="635"/>
      <c r="L71" s="635"/>
      <c r="M71" s="635"/>
      <c r="N71" s="635"/>
      <c r="O71" s="635"/>
      <c r="P71" s="635"/>
      <c r="Q71" s="635"/>
      <c r="R71" s="635"/>
      <c r="S71" s="635"/>
      <c r="T71" s="635"/>
    </row>
    <row r="72" spans="2:20" ht="17.25" customHeight="1">
      <c r="B72" s="635"/>
      <c r="C72" s="635"/>
      <c r="D72" s="635"/>
      <c r="E72" s="635"/>
      <c r="F72" s="635"/>
      <c r="G72" s="635"/>
      <c r="H72" s="635"/>
      <c r="I72" s="635"/>
      <c r="J72" s="635"/>
      <c r="K72" s="635"/>
      <c r="L72" s="635"/>
      <c r="M72" s="635"/>
      <c r="N72" s="635"/>
      <c r="O72" s="635"/>
      <c r="P72" s="635"/>
      <c r="Q72" s="635"/>
      <c r="R72" s="635"/>
      <c r="S72" s="635"/>
      <c r="T72" s="635"/>
    </row>
    <row r="73" spans="2:20" ht="17.25" customHeight="1">
      <c r="B73" s="635"/>
      <c r="C73" s="635"/>
      <c r="D73" s="635"/>
      <c r="E73" s="635"/>
      <c r="F73" s="635"/>
      <c r="G73" s="635"/>
      <c r="H73" s="635"/>
      <c r="I73" s="635"/>
      <c r="J73" s="635"/>
      <c r="K73" s="635"/>
      <c r="L73" s="635"/>
      <c r="M73" s="635"/>
      <c r="N73" s="635"/>
      <c r="O73" s="635"/>
      <c r="P73" s="635"/>
      <c r="Q73" s="635"/>
      <c r="R73" s="635"/>
      <c r="S73" s="635"/>
      <c r="T73" s="635"/>
    </row>
    <row r="74" spans="2:20" ht="17.25" customHeight="1">
      <c r="B74" s="635"/>
      <c r="C74" s="635"/>
      <c r="D74" s="635"/>
      <c r="E74" s="635"/>
      <c r="F74" s="635"/>
      <c r="G74" s="635"/>
      <c r="H74" s="635"/>
      <c r="I74" s="635"/>
      <c r="J74" s="635"/>
      <c r="K74" s="635"/>
      <c r="L74" s="635"/>
      <c r="M74" s="635"/>
      <c r="N74" s="635"/>
      <c r="O74" s="635"/>
      <c r="P74" s="635"/>
      <c r="Q74" s="635"/>
      <c r="R74" s="635"/>
      <c r="S74" s="635"/>
      <c r="T74" s="635"/>
    </row>
    <row r="75" spans="2:20" ht="17.25" customHeight="1">
      <c r="B75" s="635"/>
      <c r="C75" s="635"/>
      <c r="D75" s="635"/>
      <c r="E75" s="635"/>
      <c r="F75" s="635"/>
      <c r="G75" s="635"/>
      <c r="H75" s="635"/>
      <c r="I75" s="635"/>
      <c r="J75" s="635"/>
      <c r="K75" s="635"/>
      <c r="L75" s="635"/>
      <c r="M75" s="635"/>
      <c r="N75" s="635"/>
      <c r="O75" s="635"/>
      <c r="P75" s="635"/>
      <c r="Q75" s="635"/>
      <c r="R75" s="635"/>
      <c r="S75" s="635"/>
      <c r="T75" s="635"/>
    </row>
    <row r="76" spans="2:20" ht="17.25" customHeight="1">
      <c r="B76" s="635"/>
      <c r="C76" s="635"/>
      <c r="D76" s="635"/>
      <c r="E76" s="635"/>
      <c r="F76" s="635"/>
      <c r="G76" s="635"/>
      <c r="H76" s="635"/>
      <c r="I76" s="635"/>
      <c r="J76" s="635"/>
      <c r="K76" s="635"/>
      <c r="L76" s="635"/>
      <c r="M76" s="635"/>
      <c r="N76" s="635"/>
      <c r="O76" s="635"/>
      <c r="P76" s="635"/>
      <c r="Q76" s="635"/>
      <c r="R76" s="635"/>
      <c r="S76" s="635"/>
      <c r="T76" s="635"/>
    </row>
    <row r="77" spans="2:20" ht="17.25" customHeight="1">
      <c r="B77" s="635"/>
      <c r="C77" s="635"/>
      <c r="D77" s="635"/>
      <c r="E77" s="635"/>
      <c r="F77" s="635"/>
      <c r="G77" s="635"/>
      <c r="H77" s="635"/>
      <c r="I77" s="635"/>
      <c r="J77" s="635"/>
      <c r="K77" s="635"/>
      <c r="L77" s="635"/>
      <c r="M77" s="635"/>
      <c r="N77" s="635"/>
      <c r="O77" s="635"/>
      <c r="P77" s="635"/>
      <c r="Q77" s="635"/>
      <c r="R77" s="635"/>
      <c r="S77" s="635"/>
      <c r="T77" s="635"/>
    </row>
    <row r="78" spans="2:20" ht="17.25" customHeight="1">
      <c r="B78" s="635"/>
      <c r="C78" s="635"/>
      <c r="D78" s="635"/>
      <c r="E78" s="635"/>
      <c r="F78" s="635"/>
      <c r="G78" s="635"/>
      <c r="H78" s="635"/>
      <c r="I78" s="635"/>
      <c r="J78" s="635"/>
      <c r="K78" s="635"/>
      <c r="L78" s="635"/>
      <c r="M78" s="635"/>
      <c r="N78" s="635"/>
      <c r="O78" s="635"/>
      <c r="P78" s="635"/>
      <c r="Q78" s="635"/>
      <c r="R78" s="635"/>
      <c r="S78" s="635"/>
      <c r="T78" s="635"/>
    </row>
    <row r="79" spans="2:20" ht="17.25" customHeight="1">
      <c r="B79" s="635"/>
      <c r="C79" s="635"/>
      <c r="D79" s="635"/>
      <c r="E79" s="635"/>
      <c r="F79" s="635"/>
      <c r="G79" s="635"/>
      <c r="H79" s="635"/>
      <c r="I79" s="635"/>
      <c r="J79" s="635"/>
      <c r="K79" s="635"/>
      <c r="L79" s="635"/>
      <c r="M79" s="635"/>
      <c r="N79" s="635"/>
      <c r="O79" s="635"/>
      <c r="P79" s="635"/>
      <c r="Q79" s="635"/>
      <c r="R79" s="635"/>
      <c r="S79" s="635"/>
      <c r="T79" s="635"/>
    </row>
    <row r="80" spans="2:20" ht="17.25">
      <c r="B80" s="234"/>
      <c r="C80" s="234"/>
      <c r="D80" s="234"/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4"/>
      <c r="Q80" s="234"/>
      <c r="R80" s="234"/>
      <c r="S80" s="234"/>
      <c r="T80" s="234"/>
    </row>
    <row r="81" spans="2:20" ht="17.25">
      <c r="B81" s="234" t="s">
        <v>662</v>
      </c>
      <c r="C81" s="234"/>
      <c r="D81" s="234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</row>
    <row r="82" spans="2:20" ht="17.25">
      <c r="B82" s="234"/>
      <c r="C82" s="234"/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</row>
    <row r="83" spans="2:20" ht="17.25">
      <c r="B83" s="234" t="s">
        <v>663</v>
      </c>
      <c r="C83" s="234"/>
      <c r="D83" s="234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</row>
    <row r="84" spans="2:20">
      <c r="B84" s="644" t="s">
        <v>760</v>
      </c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5"/>
      <c r="P84" s="645"/>
      <c r="Q84" s="645"/>
      <c r="R84" s="645"/>
      <c r="S84" s="645"/>
      <c r="T84" s="645"/>
    </row>
    <row r="85" spans="2:20"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5"/>
      <c r="P85" s="645"/>
      <c r="Q85" s="645"/>
      <c r="R85" s="645"/>
      <c r="S85" s="645"/>
      <c r="T85" s="645"/>
    </row>
    <row r="86" spans="2:20">
      <c r="B86" s="645"/>
      <c r="C86" s="645"/>
      <c r="D86" s="645"/>
      <c r="E86" s="645"/>
      <c r="F86" s="645"/>
      <c r="G86" s="645"/>
      <c r="H86" s="645"/>
      <c r="I86" s="645"/>
      <c r="J86" s="645"/>
      <c r="K86" s="645"/>
      <c r="L86" s="645"/>
      <c r="M86" s="645"/>
      <c r="N86" s="645"/>
      <c r="O86" s="645"/>
      <c r="P86" s="645"/>
      <c r="Q86" s="645"/>
      <c r="R86" s="645"/>
      <c r="S86" s="645"/>
      <c r="T86" s="645"/>
    </row>
    <row r="87" spans="2:20">
      <c r="B87" s="645"/>
      <c r="C87" s="645"/>
      <c r="D87" s="645"/>
      <c r="E87" s="645"/>
      <c r="F87" s="645"/>
      <c r="G87" s="645"/>
      <c r="H87" s="645"/>
      <c r="I87" s="645"/>
      <c r="J87" s="645"/>
      <c r="K87" s="645"/>
      <c r="L87" s="645"/>
      <c r="M87" s="645"/>
      <c r="N87" s="645"/>
      <c r="O87" s="645"/>
      <c r="P87" s="645"/>
      <c r="Q87" s="645"/>
      <c r="R87" s="645"/>
      <c r="S87" s="645"/>
      <c r="T87" s="645"/>
    </row>
    <row r="88" spans="2:20">
      <c r="B88" s="645"/>
      <c r="C88" s="645"/>
      <c r="D88" s="645"/>
      <c r="E88" s="645"/>
      <c r="F88" s="645"/>
      <c r="G88" s="645"/>
      <c r="H88" s="645"/>
      <c r="I88" s="645"/>
      <c r="J88" s="645"/>
      <c r="K88" s="645"/>
      <c r="L88" s="645"/>
      <c r="M88" s="645"/>
      <c r="N88" s="645"/>
      <c r="O88" s="645"/>
      <c r="P88" s="645"/>
      <c r="Q88" s="645"/>
      <c r="R88" s="645"/>
      <c r="S88" s="645"/>
      <c r="T88" s="645"/>
    </row>
    <row r="89" spans="2:20">
      <c r="B89" s="645"/>
      <c r="C89" s="645"/>
      <c r="D89" s="645"/>
      <c r="E89" s="645"/>
      <c r="F89" s="645"/>
      <c r="G89" s="645"/>
      <c r="H89" s="645"/>
      <c r="I89" s="645"/>
      <c r="J89" s="645"/>
      <c r="K89" s="645"/>
      <c r="L89" s="645"/>
      <c r="M89" s="645"/>
      <c r="N89" s="645"/>
      <c r="O89" s="645"/>
      <c r="P89" s="645"/>
      <c r="Q89" s="645"/>
      <c r="R89" s="645"/>
      <c r="S89" s="645"/>
      <c r="T89" s="645"/>
    </row>
    <row r="90" spans="2:20">
      <c r="B90" s="645"/>
      <c r="C90" s="645"/>
      <c r="D90" s="645"/>
      <c r="E90" s="645"/>
      <c r="F90" s="645"/>
      <c r="G90" s="645"/>
      <c r="H90" s="645"/>
      <c r="I90" s="645"/>
      <c r="J90" s="645"/>
      <c r="K90" s="645"/>
      <c r="L90" s="645"/>
      <c r="M90" s="645"/>
      <c r="N90" s="645"/>
      <c r="O90" s="645"/>
      <c r="P90" s="645"/>
      <c r="Q90" s="645"/>
      <c r="R90" s="645"/>
      <c r="S90" s="645"/>
      <c r="T90" s="645"/>
    </row>
    <row r="91" spans="2:20" ht="18.75" customHeight="1">
      <c r="B91" s="645"/>
      <c r="C91" s="645"/>
      <c r="D91" s="645"/>
      <c r="E91" s="645"/>
      <c r="F91" s="645"/>
      <c r="G91" s="645"/>
      <c r="H91" s="645"/>
      <c r="I91" s="645"/>
      <c r="J91" s="645"/>
      <c r="K91" s="645"/>
      <c r="L91" s="645"/>
      <c r="M91" s="645"/>
      <c r="N91" s="645"/>
      <c r="O91" s="645"/>
      <c r="P91" s="645"/>
      <c r="Q91" s="645"/>
      <c r="R91" s="645"/>
      <c r="S91" s="645"/>
      <c r="T91" s="645"/>
    </row>
    <row r="92" spans="2:20" ht="11.25" customHeight="1">
      <c r="B92" s="410"/>
      <c r="C92" s="410"/>
      <c r="D92" s="410"/>
      <c r="E92" s="410"/>
      <c r="F92" s="410"/>
      <c r="G92" s="410"/>
      <c r="H92" s="410"/>
      <c r="I92" s="410"/>
      <c r="J92" s="410"/>
      <c r="K92" s="410"/>
      <c r="L92" s="410"/>
      <c r="M92" s="410"/>
      <c r="N92" s="410"/>
      <c r="O92" s="410"/>
      <c r="P92" s="410"/>
      <c r="Q92" s="410"/>
      <c r="R92" s="410"/>
      <c r="S92" s="410"/>
      <c r="T92" s="410"/>
    </row>
    <row r="93" spans="2:20" ht="25.5" customHeight="1">
      <c r="B93" s="579" t="s">
        <v>665</v>
      </c>
      <c r="C93" s="579"/>
      <c r="D93" s="579"/>
      <c r="E93" s="579"/>
      <c r="F93" s="579"/>
      <c r="G93" s="579"/>
      <c r="H93" s="579"/>
      <c r="I93" s="579"/>
      <c r="J93" s="579"/>
      <c r="K93" s="579"/>
      <c r="L93" s="579"/>
      <c r="M93" s="579"/>
      <c r="N93" s="579"/>
      <c r="O93" s="579"/>
      <c r="P93" s="579"/>
      <c r="Q93" s="579"/>
      <c r="R93" s="579"/>
      <c r="S93" s="579"/>
      <c r="T93" s="174"/>
    </row>
    <row r="94" spans="2:20" ht="26.25" customHeight="1">
      <c r="B94" s="484" t="s">
        <v>666</v>
      </c>
      <c r="C94" s="484"/>
      <c r="D94" s="484"/>
      <c r="E94" s="484"/>
      <c r="F94" s="484"/>
      <c r="G94" s="484"/>
      <c r="H94" s="484"/>
      <c r="I94" s="484"/>
      <c r="J94" s="484"/>
      <c r="K94" s="484"/>
      <c r="L94" s="484"/>
      <c r="M94" s="484"/>
      <c r="N94" s="484"/>
      <c r="O94" s="484"/>
      <c r="P94" s="484"/>
      <c r="Q94" s="484"/>
      <c r="R94" s="484"/>
      <c r="S94" s="484"/>
      <c r="T94" s="174"/>
    </row>
    <row r="95" spans="2:20" ht="117.75" customHeight="1">
      <c r="B95" s="635" t="s">
        <v>667</v>
      </c>
      <c r="C95" s="635"/>
      <c r="D95" s="635"/>
      <c r="E95" s="635"/>
      <c r="F95" s="635"/>
      <c r="G95" s="635"/>
      <c r="H95" s="635"/>
      <c r="I95" s="635"/>
      <c r="J95" s="635"/>
      <c r="K95" s="635"/>
      <c r="L95" s="635"/>
      <c r="M95" s="635"/>
      <c r="N95" s="635"/>
      <c r="O95" s="635"/>
      <c r="P95" s="635"/>
      <c r="Q95" s="635"/>
      <c r="R95" s="635"/>
      <c r="S95" s="635"/>
      <c r="T95" s="635"/>
    </row>
    <row r="96" spans="2:20" ht="10.5" customHeight="1"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N96" s="228"/>
      <c r="O96" s="228"/>
      <c r="P96" s="228"/>
      <c r="Q96" s="228"/>
      <c r="R96" s="228"/>
      <c r="S96" s="228"/>
      <c r="T96" s="174"/>
    </row>
    <row r="97" spans="2:20" ht="19.5" customHeight="1">
      <c r="B97" s="484" t="s">
        <v>668</v>
      </c>
      <c r="C97" s="484"/>
      <c r="D97" s="484"/>
      <c r="E97" s="484"/>
      <c r="F97" s="484"/>
      <c r="G97" s="484"/>
      <c r="H97" s="484"/>
      <c r="I97" s="484"/>
      <c r="J97" s="484"/>
      <c r="K97" s="484"/>
      <c r="L97" s="484"/>
      <c r="M97" s="484"/>
      <c r="N97" s="484"/>
      <c r="O97" s="484"/>
      <c r="P97" s="484"/>
      <c r="Q97" s="484"/>
      <c r="R97" s="484"/>
      <c r="S97" s="484"/>
      <c r="T97" s="174"/>
    </row>
    <row r="98" spans="2:20" ht="42.75" customHeight="1">
      <c r="B98" s="637" t="s">
        <v>669</v>
      </c>
      <c r="C98" s="637"/>
      <c r="D98" s="637"/>
      <c r="E98" s="637"/>
      <c r="F98" s="637"/>
      <c r="G98" s="637"/>
      <c r="H98" s="637"/>
      <c r="I98" s="637"/>
      <c r="J98" s="637"/>
      <c r="K98" s="637"/>
      <c r="L98" s="637"/>
      <c r="M98" s="637"/>
      <c r="N98" s="637"/>
      <c r="O98" s="637"/>
      <c r="P98" s="637"/>
      <c r="Q98" s="637"/>
      <c r="R98" s="637"/>
      <c r="S98" s="637"/>
      <c r="T98" s="174"/>
    </row>
    <row r="99" spans="2:20" ht="16.5"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N99" s="228"/>
      <c r="O99" s="228"/>
      <c r="P99" s="228"/>
      <c r="Q99" s="228"/>
      <c r="R99" s="228"/>
      <c r="S99" s="228"/>
      <c r="T99" s="174"/>
    </row>
    <row r="100" spans="2:20" ht="31.5" customHeight="1">
      <c r="B100" s="513" t="s">
        <v>670</v>
      </c>
      <c r="C100" s="513"/>
      <c r="D100" s="513"/>
      <c r="E100" s="515" t="s">
        <v>1432</v>
      </c>
      <c r="F100" s="515"/>
      <c r="G100" s="515"/>
      <c r="H100" s="515"/>
      <c r="I100" s="515"/>
      <c r="J100" s="515"/>
      <c r="K100" s="515"/>
      <c r="L100" s="515"/>
      <c r="M100" s="515"/>
      <c r="N100" s="515"/>
      <c r="O100" s="515"/>
      <c r="P100" s="515"/>
      <c r="Q100" s="515"/>
      <c r="R100" s="515"/>
      <c r="S100" s="515"/>
      <c r="T100" s="515"/>
    </row>
    <row r="101" spans="2:20" ht="31.5" customHeight="1">
      <c r="B101" s="513" t="s">
        <v>671</v>
      </c>
      <c r="C101" s="513"/>
      <c r="D101" s="513"/>
      <c r="E101" s="515" t="s">
        <v>672</v>
      </c>
      <c r="F101" s="515"/>
      <c r="G101" s="515"/>
      <c r="H101" s="515"/>
      <c r="I101" s="515"/>
      <c r="J101" s="515"/>
      <c r="K101" s="515"/>
      <c r="L101" s="515"/>
      <c r="M101" s="515"/>
      <c r="N101" s="515"/>
      <c r="O101" s="515"/>
      <c r="P101" s="515"/>
      <c r="Q101" s="515"/>
      <c r="R101" s="515"/>
      <c r="S101" s="515"/>
      <c r="T101" s="515"/>
    </row>
    <row r="102" spans="2:20" ht="31.5" customHeight="1">
      <c r="B102" s="513" t="s">
        <v>673</v>
      </c>
      <c r="C102" s="513"/>
      <c r="D102" s="513"/>
      <c r="E102" s="515" t="s">
        <v>674</v>
      </c>
      <c r="F102" s="515"/>
      <c r="G102" s="515"/>
      <c r="H102" s="515"/>
      <c r="I102" s="515"/>
      <c r="J102" s="515"/>
      <c r="K102" s="515"/>
      <c r="L102" s="515"/>
      <c r="M102" s="515"/>
      <c r="N102" s="515"/>
      <c r="O102" s="515"/>
      <c r="P102" s="515"/>
      <c r="Q102" s="515"/>
      <c r="R102" s="515"/>
      <c r="S102" s="515"/>
      <c r="T102" s="515"/>
    </row>
    <row r="103" spans="2:20" ht="31.5" customHeight="1">
      <c r="B103" s="513" t="s">
        <v>675</v>
      </c>
      <c r="C103" s="513"/>
      <c r="D103" s="513"/>
      <c r="E103" s="515" t="s">
        <v>676</v>
      </c>
      <c r="F103" s="515"/>
      <c r="G103" s="515"/>
      <c r="H103" s="515"/>
      <c r="I103" s="515"/>
      <c r="J103" s="515"/>
      <c r="K103" s="515"/>
      <c r="L103" s="515"/>
      <c r="M103" s="515"/>
      <c r="N103" s="515"/>
      <c r="O103" s="515"/>
      <c r="P103" s="515"/>
      <c r="Q103" s="515"/>
      <c r="R103" s="515"/>
      <c r="S103" s="515"/>
      <c r="T103" s="515"/>
    </row>
    <row r="104" spans="2:20" ht="31.5" customHeight="1">
      <c r="B104" s="514">
        <v>63911</v>
      </c>
      <c r="C104" s="514"/>
      <c r="D104" s="514"/>
      <c r="E104" s="515" t="s">
        <v>677</v>
      </c>
      <c r="F104" s="515"/>
      <c r="G104" s="515"/>
      <c r="H104" s="515"/>
      <c r="I104" s="515"/>
      <c r="J104" s="515"/>
      <c r="K104" s="515"/>
      <c r="L104" s="515"/>
      <c r="M104" s="515"/>
      <c r="N104" s="515"/>
      <c r="O104" s="515"/>
      <c r="P104" s="515"/>
      <c r="Q104" s="515"/>
      <c r="R104" s="515"/>
      <c r="S104" s="515"/>
      <c r="T104" s="515"/>
    </row>
    <row r="105" spans="2:20" ht="17.25">
      <c r="B105" s="228"/>
      <c r="C105" s="228"/>
      <c r="D105" s="636"/>
      <c r="E105" s="636"/>
      <c r="F105" s="636"/>
      <c r="G105" s="228"/>
      <c r="H105" s="228"/>
      <c r="I105" s="228"/>
      <c r="J105" s="228"/>
      <c r="K105" s="228"/>
      <c r="L105" s="228"/>
      <c r="M105" s="228"/>
      <c r="N105" s="228"/>
      <c r="O105" s="228"/>
      <c r="P105" s="228"/>
      <c r="Q105" s="228"/>
      <c r="R105" s="228"/>
      <c r="S105" s="228"/>
      <c r="T105" s="174"/>
    </row>
    <row r="106" spans="2:20">
      <c r="B106" s="233" t="s">
        <v>678</v>
      </c>
      <c r="C106" s="484" t="s">
        <v>679</v>
      </c>
      <c r="D106" s="484"/>
      <c r="E106" s="484"/>
      <c r="F106" s="484"/>
      <c r="G106" s="484"/>
      <c r="H106" s="484"/>
      <c r="I106" s="484"/>
      <c r="J106" s="484"/>
      <c r="K106" s="484"/>
      <c r="L106" s="484"/>
      <c r="M106" s="484"/>
      <c r="N106" s="484"/>
      <c r="O106" s="484"/>
      <c r="P106" s="484"/>
      <c r="Q106" s="484"/>
      <c r="R106" s="484"/>
      <c r="S106" s="484"/>
      <c r="T106" s="174"/>
    </row>
    <row r="107" spans="2:20" ht="8.25" customHeight="1"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N107" s="228"/>
      <c r="O107" s="228"/>
      <c r="P107" s="228"/>
      <c r="Q107" s="228"/>
      <c r="R107" s="228"/>
      <c r="S107" s="228"/>
      <c r="T107" s="174"/>
    </row>
    <row r="108" spans="2:20" ht="84" customHeight="1">
      <c r="B108" s="635" t="s">
        <v>1443</v>
      </c>
      <c r="C108" s="635"/>
      <c r="D108" s="635"/>
      <c r="E108" s="635"/>
      <c r="F108" s="635"/>
      <c r="G108" s="635"/>
      <c r="H108" s="635"/>
      <c r="I108" s="635"/>
      <c r="J108" s="635"/>
      <c r="K108" s="635"/>
      <c r="L108" s="635"/>
      <c r="M108" s="635"/>
      <c r="N108" s="635"/>
      <c r="O108" s="635"/>
      <c r="P108" s="635"/>
      <c r="Q108" s="635"/>
      <c r="R108" s="635"/>
      <c r="S108" s="635"/>
      <c r="T108" s="635"/>
    </row>
    <row r="109" spans="2:20" ht="16.5">
      <c r="B109" s="228"/>
      <c r="C109" s="228"/>
      <c r="D109" s="228"/>
      <c r="E109" s="228"/>
      <c r="F109" s="228"/>
      <c r="G109" s="228"/>
      <c r="H109" s="228"/>
      <c r="I109" s="228"/>
      <c r="J109" s="228"/>
      <c r="K109" s="228"/>
      <c r="L109" s="228"/>
      <c r="M109" s="228"/>
      <c r="N109" s="228"/>
      <c r="O109" s="228"/>
      <c r="P109" s="228"/>
      <c r="Q109" s="228"/>
      <c r="R109" s="228"/>
      <c r="S109" s="228"/>
      <c r="T109" s="174"/>
    </row>
    <row r="110" spans="2:20">
      <c r="B110" s="233" t="s">
        <v>680</v>
      </c>
      <c r="C110" s="484" t="s">
        <v>681</v>
      </c>
      <c r="D110" s="484"/>
      <c r="E110" s="484"/>
      <c r="F110" s="484"/>
      <c r="G110" s="484"/>
      <c r="H110" s="484"/>
      <c r="I110" s="484"/>
      <c r="J110" s="484"/>
      <c r="K110" s="484"/>
      <c r="L110" s="484"/>
      <c r="M110" s="484"/>
      <c r="N110" s="484"/>
      <c r="O110" s="484"/>
      <c r="P110" s="484"/>
      <c r="Q110" s="484"/>
      <c r="R110" s="484"/>
      <c r="S110" s="484"/>
      <c r="T110" s="174"/>
    </row>
    <row r="111" spans="2:20" ht="24.75" customHeight="1">
      <c r="B111" s="228"/>
      <c r="C111" s="626" t="s">
        <v>682</v>
      </c>
      <c r="D111" s="626"/>
      <c r="E111" s="626"/>
      <c r="F111" s="626"/>
      <c r="G111" s="626"/>
      <c r="H111" s="626"/>
      <c r="I111" s="626"/>
      <c r="J111" s="626"/>
      <c r="K111" s="626"/>
      <c r="L111" s="626"/>
      <c r="M111" s="626"/>
      <c r="N111" s="626"/>
      <c r="O111" s="626"/>
      <c r="P111" s="626"/>
      <c r="Q111" s="626"/>
      <c r="R111" s="626"/>
      <c r="S111" s="626"/>
      <c r="T111" s="174"/>
    </row>
    <row r="112" spans="2:20" ht="9.75" customHeight="1">
      <c r="B112" s="228"/>
      <c r="C112" s="228"/>
      <c r="D112" s="228"/>
      <c r="E112" s="228"/>
      <c r="F112" s="228"/>
      <c r="G112" s="228"/>
      <c r="H112" s="228"/>
      <c r="I112" s="228"/>
      <c r="J112" s="228"/>
      <c r="K112" s="228"/>
      <c r="L112" s="228"/>
      <c r="M112" s="228"/>
      <c r="N112" s="228"/>
      <c r="O112" s="228"/>
      <c r="P112" s="228"/>
      <c r="Q112" s="228"/>
      <c r="R112" s="228"/>
      <c r="S112" s="228"/>
      <c r="T112" s="174"/>
    </row>
    <row r="113" spans="2:20" ht="18" customHeight="1">
      <c r="B113" s="622" t="s">
        <v>683</v>
      </c>
      <c r="C113" s="623"/>
      <c r="D113" s="623"/>
      <c r="E113" s="623"/>
      <c r="F113" s="623"/>
      <c r="G113" s="623"/>
      <c r="H113" s="623"/>
      <c r="I113" s="623"/>
      <c r="J113" s="623"/>
      <c r="K113" s="624"/>
      <c r="L113" s="627" t="str">
        <f>'PLAN ESP'!E15</f>
        <v>G</v>
      </c>
      <c r="M113" s="627"/>
      <c r="N113" s="627"/>
      <c r="O113" s="627"/>
      <c r="P113" s="627"/>
      <c r="Q113" s="627"/>
      <c r="R113" s="627"/>
      <c r="S113" s="627"/>
      <c r="T113" s="627"/>
    </row>
    <row r="114" spans="2:20" ht="18" customHeight="1">
      <c r="B114" s="622" t="s">
        <v>684</v>
      </c>
      <c r="C114" s="623"/>
      <c r="D114" s="623"/>
      <c r="E114" s="623"/>
      <c r="F114" s="623"/>
      <c r="G114" s="623"/>
      <c r="H114" s="623"/>
      <c r="I114" s="623"/>
      <c r="J114" s="623"/>
      <c r="K114" s="624"/>
      <c r="L114" s="627" t="str">
        <f>'PLAN ESP'!E16</f>
        <v>COMERCIAL</v>
      </c>
      <c r="M114" s="627"/>
      <c r="N114" s="627"/>
      <c r="O114" s="627"/>
      <c r="P114" s="627"/>
      <c r="Q114" s="627"/>
      <c r="R114" s="627"/>
      <c r="S114" s="627"/>
      <c r="T114" s="627"/>
    </row>
    <row r="115" spans="2:20" ht="18" customHeight="1">
      <c r="B115" s="622" t="s">
        <v>685</v>
      </c>
      <c r="C115" s="623"/>
      <c r="D115" s="623"/>
      <c r="E115" s="623"/>
      <c r="F115" s="623"/>
      <c r="G115" s="623"/>
      <c r="H115" s="623"/>
      <c r="I115" s="623"/>
      <c r="J115" s="623"/>
      <c r="K115" s="624"/>
      <c r="L115" s="618" t="str">
        <f>'PLAN ESP'!E17</f>
        <v>&gt; 30 m/h</v>
      </c>
      <c r="M115" s="619"/>
      <c r="N115" s="619"/>
      <c r="O115" s="619"/>
      <c r="P115" s="619"/>
      <c r="Q115" s="619"/>
      <c r="R115" s="619"/>
      <c r="S115" s="619"/>
      <c r="T115" s="620"/>
    </row>
    <row r="116" spans="2:20" ht="16.5">
      <c r="B116" s="621"/>
      <c r="C116" s="621"/>
      <c r="D116" s="621"/>
      <c r="E116" s="621"/>
      <c r="F116" s="621"/>
      <c r="G116" s="621"/>
      <c r="H116" s="621"/>
      <c r="I116" s="228"/>
      <c r="J116" s="228"/>
      <c r="K116" s="228"/>
      <c r="L116" s="228"/>
      <c r="M116" s="228"/>
      <c r="N116" s="228"/>
      <c r="O116" s="228"/>
      <c r="P116" s="228"/>
      <c r="Q116" s="228"/>
      <c r="R116" s="228"/>
      <c r="S116" s="228"/>
      <c r="T116" s="174"/>
    </row>
    <row r="117" spans="2:20" s="174" customFormat="1">
      <c r="B117" s="233" t="s">
        <v>686</v>
      </c>
      <c r="C117" s="484" t="s">
        <v>687</v>
      </c>
      <c r="D117" s="484"/>
      <c r="E117" s="484"/>
      <c r="F117" s="484"/>
      <c r="G117" s="484"/>
      <c r="H117" s="484"/>
      <c r="I117" s="484"/>
      <c r="J117" s="484"/>
      <c r="K117" s="484"/>
      <c r="L117" s="484"/>
      <c r="M117" s="484"/>
      <c r="N117" s="484"/>
      <c r="O117" s="484"/>
      <c r="P117" s="484"/>
      <c r="Q117" s="484"/>
      <c r="R117" s="484"/>
      <c r="S117" s="484"/>
    </row>
    <row r="118" spans="2:20" s="174" customFormat="1" ht="6" customHeight="1">
      <c r="B118" s="228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28"/>
      <c r="N118" s="228"/>
      <c r="O118" s="228"/>
      <c r="P118" s="228"/>
      <c r="Q118" s="228"/>
      <c r="R118" s="228"/>
      <c r="S118" s="228"/>
    </row>
    <row r="119" spans="2:20" s="174" customFormat="1" ht="13.5" customHeight="1">
      <c r="B119" s="625" t="s">
        <v>688</v>
      </c>
      <c r="C119" s="625"/>
      <c r="D119" s="625"/>
      <c r="E119" s="625"/>
      <c r="F119" s="625"/>
      <c r="G119" s="625"/>
      <c r="H119" s="625"/>
      <c r="I119" s="625"/>
      <c r="J119" s="625"/>
      <c r="K119" s="625"/>
      <c r="L119" s="625"/>
      <c r="M119" s="625"/>
      <c r="N119" s="625"/>
      <c r="O119" s="625"/>
      <c r="P119" s="625"/>
      <c r="Q119" s="625"/>
      <c r="R119" s="625"/>
      <c r="S119" s="625"/>
      <c r="T119" s="625"/>
    </row>
    <row r="120" spans="2:20" s="174" customFormat="1" ht="13.5" customHeight="1">
      <c r="B120" s="625"/>
      <c r="C120" s="625"/>
      <c r="D120" s="625"/>
      <c r="E120" s="625"/>
      <c r="F120" s="625"/>
      <c r="G120" s="625"/>
      <c r="H120" s="625"/>
      <c r="I120" s="625"/>
      <c r="J120" s="625"/>
      <c r="K120" s="625"/>
      <c r="L120" s="625"/>
      <c r="M120" s="625"/>
      <c r="N120" s="625"/>
      <c r="O120" s="625"/>
      <c r="P120" s="625"/>
      <c r="Q120" s="625"/>
      <c r="R120" s="625"/>
      <c r="S120" s="625"/>
      <c r="T120" s="625"/>
    </row>
    <row r="121" spans="2:20" s="174" customFormat="1" ht="13.5" customHeight="1">
      <c r="B121" s="625"/>
      <c r="C121" s="625"/>
      <c r="D121" s="625"/>
      <c r="E121" s="625"/>
      <c r="F121" s="625"/>
      <c r="G121" s="625"/>
      <c r="H121" s="625"/>
      <c r="I121" s="625"/>
      <c r="J121" s="625"/>
      <c r="K121" s="625"/>
      <c r="L121" s="625"/>
      <c r="M121" s="625"/>
      <c r="N121" s="625"/>
      <c r="O121" s="625"/>
      <c r="P121" s="625"/>
      <c r="Q121" s="625"/>
      <c r="R121" s="625"/>
      <c r="S121" s="625"/>
      <c r="T121" s="625"/>
    </row>
    <row r="122" spans="2:20" s="174" customFormat="1" ht="13.5" customHeight="1" thickBot="1">
      <c r="B122" s="625"/>
      <c r="C122" s="625"/>
      <c r="D122" s="625"/>
      <c r="E122" s="625"/>
      <c r="F122" s="625"/>
      <c r="G122" s="625"/>
      <c r="H122" s="625"/>
      <c r="I122" s="625"/>
      <c r="J122" s="625"/>
      <c r="K122" s="625"/>
      <c r="L122" s="625"/>
      <c r="M122" s="625"/>
      <c r="N122" s="625"/>
      <c r="O122" s="625"/>
      <c r="P122" s="625"/>
      <c r="Q122" s="625"/>
      <c r="R122" s="625"/>
      <c r="S122" s="625"/>
      <c r="T122" s="625"/>
    </row>
    <row r="123" spans="2:20" s="174" customFormat="1" ht="15" customHeight="1">
      <c r="B123" s="235"/>
      <c r="C123" s="235"/>
      <c r="D123" s="235"/>
      <c r="E123" s="235"/>
      <c r="F123" s="235"/>
      <c r="G123" s="235"/>
      <c r="H123" s="235"/>
      <c r="I123" s="235"/>
      <c r="J123" s="235"/>
      <c r="K123" s="235"/>
      <c r="L123" s="235"/>
      <c r="M123" s="235"/>
      <c r="N123" s="235"/>
      <c r="O123" s="442" t="str">
        <f>'PLAN ESP'!E14</f>
        <v xml:space="preserve">60 MINUTOS </v>
      </c>
      <c r="P123" s="443"/>
      <c r="Q123" s="443"/>
      <c r="R123" s="443"/>
      <c r="S123" s="444"/>
      <c r="T123" s="414"/>
    </row>
    <row r="124" spans="2:20" s="174" customFormat="1" ht="15" customHeight="1" thickBot="1">
      <c r="B124" s="235"/>
      <c r="C124" s="235"/>
      <c r="D124" s="235"/>
      <c r="E124" s="235"/>
      <c r="F124" s="235"/>
      <c r="G124" s="235"/>
      <c r="H124" s="235"/>
      <c r="I124" s="235"/>
      <c r="J124" s="235"/>
      <c r="K124" s="235"/>
      <c r="L124" s="235"/>
      <c r="M124" s="235"/>
      <c r="N124" s="235"/>
      <c r="O124" s="445"/>
      <c r="P124" s="446"/>
      <c r="Q124" s="446"/>
      <c r="R124" s="446"/>
      <c r="S124" s="447"/>
      <c r="T124" s="414"/>
    </row>
    <row r="125" spans="2:20" s="174" customFormat="1" ht="15" customHeight="1">
      <c r="L125" s="413"/>
      <c r="M125" s="413"/>
      <c r="N125" s="413"/>
      <c r="O125" s="414"/>
      <c r="P125" s="414"/>
      <c r="Q125" s="414"/>
      <c r="R125" s="414"/>
      <c r="S125" s="414"/>
      <c r="T125" s="414"/>
    </row>
    <row r="126" spans="2:20" s="174" customFormat="1" ht="15" customHeight="1">
      <c r="L126" s="413"/>
      <c r="M126" s="413"/>
      <c r="N126" s="413"/>
      <c r="O126" s="414"/>
      <c r="P126" s="414"/>
      <c r="Q126" s="414"/>
      <c r="R126" s="414"/>
      <c r="S126" s="414"/>
      <c r="T126" s="414"/>
    </row>
    <row r="127" spans="2:20">
      <c r="B127" s="233" t="s">
        <v>689</v>
      </c>
      <c r="C127" s="484" t="s">
        <v>690</v>
      </c>
      <c r="D127" s="484"/>
      <c r="E127" s="484"/>
      <c r="F127" s="484"/>
      <c r="G127" s="484"/>
      <c r="H127" s="484"/>
      <c r="I127" s="484"/>
      <c r="J127" s="484"/>
      <c r="K127" s="484"/>
      <c r="L127" s="484"/>
      <c r="M127" s="484"/>
      <c r="N127" s="484"/>
      <c r="O127" s="484"/>
      <c r="P127" s="484"/>
      <c r="Q127" s="484"/>
      <c r="R127" s="484"/>
      <c r="S127" s="484"/>
      <c r="T127" s="484"/>
    </row>
    <row r="128" spans="2:20" ht="23.25" customHeight="1">
      <c r="B128" s="228"/>
      <c r="C128" s="549" t="s">
        <v>691</v>
      </c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</row>
    <row r="129" spans="2:20" ht="6.75" customHeight="1">
      <c r="B129" s="228"/>
      <c r="C129" s="621"/>
      <c r="D129" s="621"/>
      <c r="E129" s="621"/>
      <c r="F129" s="621"/>
      <c r="G129" s="621"/>
      <c r="H129" s="621"/>
      <c r="I129" s="621"/>
      <c r="J129" s="621"/>
      <c r="K129" s="621"/>
      <c r="L129" s="621"/>
      <c r="M129" s="621"/>
      <c r="N129" s="621"/>
      <c r="O129" s="621"/>
      <c r="P129" s="621"/>
      <c r="Q129" s="621"/>
      <c r="R129" s="621"/>
      <c r="S129" s="621"/>
      <c r="T129" s="621"/>
    </row>
    <row r="130" spans="2:20" ht="24" customHeight="1">
      <c r="B130" s="228"/>
      <c r="C130" s="628" t="s">
        <v>692</v>
      </c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8"/>
      <c r="P130" s="628"/>
      <c r="Q130" s="628"/>
      <c r="R130" s="628"/>
      <c r="S130" s="628"/>
      <c r="T130" s="628"/>
    </row>
    <row r="131" spans="2:20" ht="24" customHeight="1">
      <c r="B131" s="228"/>
      <c r="C131" s="628" t="s">
        <v>693</v>
      </c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8"/>
      <c r="P131" s="628"/>
      <c r="Q131" s="628"/>
      <c r="R131" s="628"/>
      <c r="S131" s="628"/>
      <c r="T131" s="628"/>
    </row>
    <row r="132" spans="2:20" ht="77.25" customHeight="1">
      <c r="B132" s="228"/>
      <c r="C132" s="628" t="s">
        <v>1436</v>
      </c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8"/>
      <c r="P132" s="628"/>
      <c r="Q132" s="628"/>
      <c r="R132" s="628"/>
      <c r="S132" s="628"/>
      <c r="T132" s="628"/>
    </row>
    <row r="133" spans="2:20" ht="24" customHeight="1">
      <c r="B133" s="228"/>
      <c r="C133" s="628" t="s">
        <v>694</v>
      </c>
      <c r="D133" s="628"/>
      <c r="E133" s="628"/>
      <c r="F133" s="628"/>
      <c r="G133" s="628"/>
      <c r="H133" s="628"/>
      <c r="I133" s="628"/>
      <c r="J133" s="628"/>
      <c r="K133" s="628"/>
      <c r="L133" s="628"/>
      <c r="M133" s="628"/>
      <c r="N133" s="628"/>
      <c r="O133" s="628"/>
      <c r="P133" s="628"/>
      <c r="Q133" s="628"/>
      <c r="R133" s="628"/>
      <c r="S133" s="628"/>
      <c r="T133" s="628"/>
    </row>
    <row r="134" spans="2:20" ht="16.5">
      <c r="B134" s="228"/>
      <c r="C134" s="621"/>
      <c r="D134" s="621"/>
      <c r="E134" s="621"/>
      <c r="F134" s="621"/>
      <c r="G134" s="621"/>
      <c r="H134" s="621"/>
      <c r="I134" s="621"/>
      <c r="J134" s="621"/>
      <c r="K134" s="621"/>
      <c r="L134" s="621"/>
      <c r="M134" s="621"/>
      <c r="N134" s="621"/>
      <c r="O134" s="621"/>
      <c r="P134" s="621"/>
      <c r="Q134" s="621"/>
      <c r="R134" s="621"/>
      <c r="S134" s="621"/>
      <c r="T134" s="174"/>
    </row>
    <row r="135" spans="2:20">
      <c r="B135" s="233" t="s">
        <v>695</v>
      </c>
      <c r="C135" s="484" t="s">
        <v>696</v>
      </c>
      <c r="D135" s="484"/>
      <c r="E135" s="484"/>
      <c r="F135" s="484"/>
      <c r="G135" s="484"/>
      <c r="H135" s="484"/>
      <c r="I135" s="484"/>
      <c r="J135" s="484"/>
      <c r="K135" s="484"/>
      <c r="L135" s="484"/>
      <c r="M135" s="484"/>
      <c r="N135" s="484"/>
      <c r="O135" s="484"/>
      <c r="P135" s="484"/>
      <c r="Q135" s="484"/>
      <c r="R135" s="484"/>
      <c r="S135" s="484"/>
      <c r="T135" s="174"/>
    </row>
    <row r="136" spans="2:20" ht="17.25" thickBot="1">
      <c r="B136" s="228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28"/>
      <c r="N136" s="228"/>
      <c r="O136" s="228"/>
      <c r="P136" s="228"/>
      <c r="Q136" s="228"/>
      <c r="R136" s="228"/>
      <c r="S136" s="228"/>
      <c r="T136" s="174"/>
    </row>
    <row r="137" spans="2:20" ht="26.25" customHeight="1" thickBot="1">
      <c r="B137" s="596" t="s">
        <v>2</v>
      </c>
      <c r="C137" s="597"/>
      <c r="D137" s="597"/>
      <c r="E137" s="598"/>
      <c r="F137" s="602" t="s">
        <v>697</v>
      </c>
      <c r="G137" s="603"/>
      <c r="H137" s="603"/>
      <c r="I137" s="603"/>
      <c r="J137" s="604"/>
      <c r="K137" s="608" t="s">
        <v>660</v>
      </c>
      <c r="L137" s="609"/>
      <c r="M137" s="609"/>
      <c r="N137" s="609"/>
      <c r="O137" s="610"/>
      <c r="P137" s="580" t="s">
        <v>698</v>
      </c>
      <c r="Q137" s="581"/>
      <c r="R137" s="581"/>
      <c r="S137" s="581"/>
      <c r="T137" s="582"/>
    </row>
    <row r="138" spans="2:20" ht="26.25" customHeight="1" thickBot="1">
      <c r="B138" s="599"/>
      <c r="C138" s="600"/>
      <c r="D138" s="600"/>
      <c r="E138" s="601"/>
      <c r="F138" s="605" t="s">
        <v>699</v>
      </c>
      <c r="G138" s="606"/>
      <c r="H138" s="606"/>
      <c r="I138" s="606"/>
      <c r="J138" s="607"/>
      <c r="K138" s="611"/>
      <c r="L138" s="612"/>
      <c r="M138" s="612"/>
      <c r="N138" s="612"/>
      <c r="O138" s="613"/>
      <c r="P138" s="583" t="s">
        <v>700</v>
      </c>
      <c r="Q138" s="584"/>
      <c r="R138" s="584"/>
      <c r="S138" s="584"/>
      <c r="T138" s="585"/>
    </row>
    <row r="139" spans="2:20" ht="17.25" customHeight="1">
      <c r="B139" s="566" t="str">
        <f>'PLAN ESP'!D20</f>
        <v>W 610 x 174,0</v>
      </c>
      <c r="C139" s="509"/>
      <c r="D139" s="509"/>
      <c r="E139" s="509"/>
      <c r="F139" s="616">
        <f>'PLAN ESP'!O20</f>
        <v>114.23103448275862</v>
      </c>
      <c r="G139" s="509"/>
      <c r="H139" s="509"/>
      <c r="I139" s="509"/>
      <c r="J139" s="509"/>
      <c r="K139" s="617">
        <f>'PLAN ESP'!T20</f>
        <v>159.51599999999999</v>
      </c>
      <c r="L139" s="617"/>
      <c r="M139" s="617"/>
      <c r="N139" s="617"/>
      <c r="O139" s="617"/>
      <c r="P139" s="592">
        <f>'PLAN ESP'!U20</f>
        <v>0.251</v>
      </c>
      <c r="Q139" s="592"/>
      <c r="R139" s="592"/>
      <c r="S139" s="592"/>
      <c r="T139" s="593"/>
    </row>
    <row r="140" spans="2:20" ht="17.25" customHeight="1">
      <c r="B140" s="558" t="str">
        <f>'PLAN ESP'!D21</f>
        <v>W 200 x 19,3</v>
      </c>
      <c r="C140" s="511"/>
      <c r="D140" s="511"/>
      <c r="E140" s="511"/>
      <c r="F140" s="614">
        <f>'PLAN ESP'!O21</f>
        <v>289.59585492227973</v>
      </c>
      <c r="G140" s="511"/>
      <c r="H140" s="511"/>
      <c r="I140" s="511"/>
      <c r="J140" s="511"/>
      <c r="K140" s="615">
        <f>'PLAN ESP'!T21</f>
        <v>119.616</v>
      </c>
      <c r="L140" s="615"/>
      <c r="M140" s="615"/>
      <c r="N140" s="615"/>
      <c r="O140" s="615"/>
      <c r="P140" s="594">
        <f>'PLAN ESP'!U21</f>
        <v>0.44500000000000001</v>
      </c>
      <c r="Q140" s="594"/>
      <c r="R140" s="594"/>
      <c r="S140" s="594"/>
      <c r="T140" s="595"/>
    </row>
    <row r="141" spans="2:20" ht="17.25" customHeight="1">
      <c r="B141" s="558" t="str">
        <f>'PLAN ESP'!D22</f>
        <v>W 410 x 60,0</v>
      </c>
      <c r="C141" s="511"/>
      <c r="D141" s="511"/>
      <c r="E141" s="511"/>
      <c r="F141" s="614">
        <f>'PLAN ESP'!O22</f>
        <v>176.36333333333334</v>
      </c>
      <c r="G141" s="511"/>
      <c r="H141" s="511"/>
      <c r="I141" s="511"/>
      <c r="J141" s="511"/>
      <c r="K141" s="615">
        <f>'PLAN ESP'!T22</f>
        <v>420.57600000000002</v>
      </c>
      <c r="L141" s="615"/>
      <c r="M141" s="615"/>
      <c r="N141" s="615"/>
      <c r="O141" s="615"/>
      <c r="P141" s="594">
        <f>'PLAN ESP'!U22</f>
        <v>0.29199999999999998</v>
      </c>
      <c r="Q141" s="594"/>
      <c r="R141" s="594"/>
      <c r="S141" s="594"/>
      <c r="T141" s="595"/>
    </row>
    <row r="142" spans="2:20" ht="36" customHeight="1" thickBot="1">
      <c r="B142" s="586" t="s">
        <v>701</v>
      </c>
      <c r="C142" s="587"/>
      <c r="D142" s="587"/>
      <c r="E142" s="587"/>
      <c r="F142" s="587"/>
      <c r="G142" s="587"/>
      <c r="H142" s="587"/>
      <c r="I142" s="587"/>
      <c r="J142" s="588"/>
      <c r="K142" s="589">
        <f>SUM(K139:O141)</f>
        <v>699.70800000000008</v>
      </c>
      <c r="L142" s="590"/>
      <c r="M142" s="590"/>
      <c r="N142" s="590"/>
      <c r="O142" s="591"/>
      <c r="P142" s="228"/>
      <c r="Q142" s="228"/>
      <c r="R142" s="228"/>
      <c r="S142" s="228"/>
      <c r="T142" s="174"/>
    </row>
    <row r="143" spans="2:20" ht="12.75" customHeight="1">
      <c r="B143" s="228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28"/>
      <c r="N143" s="228"/>
      <c r="O143" s="228"/>
      <c r="P143" s="228"/>
      <c r="Q143" s="228"/>
      <c r="R143" s="228"/>
      <c r="S143" s="228"/>
      <c r="T143" s="174"/>
    </row>
    <row r="144" spans="2:20">
      <c r="B144" s="579" t="s">
        <v>702</v>
      </c>
      <c r="C144" s="579"/>
      <c r="D144" s="579"/>
      <c r="E144" s="579"/>
      <c r="F144" s="579"/>
      <c r="G144" s="579"/>
      <c r="H144" s="579"/>
      <c r="I144" s="579"/>
      <c r="J144" s="579"/>
      <c r="K144" s="579"/>
      <c r="L144" s="579"/>
      <c r="M144" s="579"/>
      <c r="N144" s="579"/>
      <c r="O144" s="579"/>
      <c r="P144" s="579"/>
      <c r="Q144" s="579"/>
      <c r="R144" s="579"/>
      <c r="S144" s="579"/>
      <c r="T144" s="174"/>
    </row>
    <row r="145" spans="2:20" ht="6.75" customHeight="1">
      <c r="B145" s="228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28"/>
      <c r="N145" s="228"/>
      <c r="O145" s="228"/>
      <c r="P145" s="228"/>
      <c r="Q145" s="228"/>
      <c r="R145" s="228"/>
      <c r="S145" s="228"/>
      <c r="T145" s="174"/>
    </row>
    <row r="146" spans="2:20" ht="77.25" customHeight="1">
      <c r="B146" s="577" t="s">
        <v>1433</v>
      </c>
      <c r="C146" s="577"/>
      <c r="D146" s="577"/>
      <c r="E146" s="577"/>
      <c r="F146" s="577"/>
      <c r="G146" s="577"/>
      <c r="H146" s="577"/>
      <c r="I146" s="577"/>
      <c r="J146" s="577"/>
      <c r="K146" s="577"/>
      <c r="L146" s="577"/>
      <c r="M146" s="577"/>
      <c r="N146" s="577"/>
      <c r="O146" s="577"/>
      <c r="P146" s="577"/>
      <c r="Q146" s="577"/>
      <c r="R146" s="577"/>
      <c r="S146" s="577"/>
      <c r="T146" s="577"/>
    </row>
    <row r="147" spans="2:20" ht="11.25" customHeight="1">
      <c r="B147" s="228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28"/>
      <c r="N147" s="228"/>
      <c r="O147" s="228"/>
      <c r="P147" s="228"/>
      <c r="Q147" s="228"/>
      <c r="R147" s="228"/>
      <c r="S147" s="228"/>
      <c r="T147" s="174"/>
    </row>
    <row r="148" spans="2:20" ht="15" customHeight="1">
      <c r="B148" s="578" t="s">
        <v>1434</v>
      </c>
      <c r="C148" s="578"/>
      <c r="D148" s="578"/>
      <c r="E148" s="578"/>
      <c r="F148" s="578"/>
      <c r="G148" s="578"/>
      <c r="H148" s="578"/>
      <c r="I148" s="578"/>
      <c r="J148" s="578"/>
      <c r="K148" s="578"/>
      <c r="L148" s="578"/>
      <c r="M148" s="578"/>
      <c r="N148" s="578"/>
      <c r="O148" s="578"/>
      <c r="P148" s="578"/>
      <c r="Q148" s="578"/>
      <c r="R148" s="578"/>
      <c r="S148" s="578"/>
      <c r="T148" s="578"/>
    </row>
    <row r="149" spans="2:20" ht="15" customHeight="1">
      <c r="B149" s="578"/>
      <c r="C149" s="578"/>
      <c r="D149" s="578"/>
      <c r="E149" s="578"/>
      <c r="F149" s="578"/>
      <c r="G149" s="578"/>
      <c r="H149" s="578"/>
      <c r="I149" s="578"/>
      <c r="J149" s="578"/>
      <c r="K149" s="578"/>
      <c r="L149" s="578"/>
      <c r="M149" s="578"/>
      <c r="N149" s="578"/>
      <c r="O149" s="578"/>
      <c r="P149" s="578"/>
      <c r="Q149" s="578"/>
      <c r="R149" s="578"/>
      <c r="S149" s="578"/>
      <c r="T149" s="578"/>
    </row>
    <row r="150" spans="2:20" ht="15" customHeight="1">
      <c r="B150" s="578"/>
      <c r="C150" s="578"/>
      <c r="D150" s="578"/>
      <c r="E150" s="578"/>
      <c r="F150" s="578"/>
      <c r="G150" s="578"/>
      <c r="H150" s="578"/>
      <c r="I150" s="578"/>
      <c r="J150" s="578"/>
      <c r="K150" s="578"/>
      <c r="L150" s="578"/>
      <c r="M150" s="578"/>
      <c r="N150" s="578"/>
      <c r="O150" s="578"/>
      <c r="P150" s="578"/>
      <c r="Q150" s="578"/>
      <c r="R150" s="578"/>
      <c r="S150" s="578"/>
      <c r="T150" s="578"/>
    </row>
    <row r="151" spans="2:20" ht="15" customHeight="1">
      <c r="B151" s="578"/>
      <c r="C151" s="578"/>
      <c r="D151" s="578"/>
      <c r="E151" s="578"/>
      <c r="F151" s="578"/>
      <c r="G151" s="578"/>
      <c r="H151" s="578"/>
      <c r="I151" s="578"/>
      <c r="J151" s="578"/>
      <c r="K151" s="578"/>
      <c r="L151" s="578"/>
      <c r="M151" s="578"/>
      <c r="N151" s="578"/>
      <c r="O151" s="578"/>
      <c r="P151" s="578"/>
      <c r="Q151" s="578"/>
      <c r="R151" s="578"/>
      <c r="S151" s="578"/>
      <c r="T151" s="578"/>
    </row>
    <row r="152" spans="2:20" ht="35.25" customHeight="1">
      <c r="B152" s="578"/>
      <c r="C152" s="578"/>
      <c r="D152" s="578"/>
      <c r="E152" s="578"/>
      <c r="F152" s="578"/>
      <c r="G152" s="578"/>
      <c r="H152" s="578"/>
      <c r="I152" s="578"/>
      <c r="J152" s="578"/>
      <c r="K152" s="578"/>
      <c r="L152" s="578"/>
      <c r="M152" s="578"/>
      <c r="N152" s="578"/>
      <c r="O152" s="578"/>
      <c r="P152" s="578"/>
      <c r="Q152" s="578"/>
      <c r="R152" s="578"/>
      <c r="S152" s="578"/>
      <c r="T152" s="578"/>
    </row>
    <row r="153" spans="2:20" ht="24" customHeight="1">
      <c r="B153" s="578"/>
      <c r="C153" s="578"/>
      <c r="D153" s="578"/>
      <c r="E153" s="578"/>
      <c r="F153" s="578"/>
      <c r="G153" s="578"/>
      <c r="H153" s="578"/>
      <c r="I153" s="578"/>
      <c r="J153" s="578"/>
      <c r="K153" s="578"/>
      <c r="L153" s="578"/>
      <c r="M153" s="578"/>
      <c r="N153" s="578"/>
      <c r="O153" s="578"/>
      <c r="P153" s="578"/>
      <c r="Q153" s="578"/>
      <c r="R153" s="578"/>
      <c r="S153" s="578"/>
      <c r="T153" s="578"/>
    </row>
    <row r="154" spans="2:20" ht="24" customHeight="1">
      <c r="B154" s="578"/>
      <c r="C154" s="578"/>
      <c r="D154" s="578"/>
      <c r="E154" s="578"/>
      <c r="F154" s="578"/>
      <c r="G154" s="578"/>
      <c r="H154" s="578"/>
      <c r="I154" s="578"/>
      <c r="J154" s="578"/>
      <c r="K154" s="578"/>
      <c r="L154" s="578"/>
      <c r="M154" s="578"/>
      <c r="N154" s="578"/>
      <c r="O154" s="578"/>
      <c r="P154" s="578"/>
      <c r="Q154" s="578"/>
      <c r="R154" s="578"/>
      <c r="S154" s="578"/>
      <c r="T154" s="578"/>
    </row>
    <row r="155" spans="2:20" ht="38.25" customHeight="1">
      <c r="B155" s="578"/>
      <c r="C155" s="578"/>
      <c r="D155" s="578"/>
      <c r="E155" s="578"/>
      <c r="F155" s="578"/>
      <c r="G155" s="578"/>
      <c r="H155" s="578"/>
      <c r="I155" s="578"/>
      <c r="J155" s="578"/>
      <c r="K155" s="578"/>
      <c r="L155" s="578"/>
      <c r="M155" s="578"/>
      <c r="N155" s="578"/>
      <c r="O155" s="578"/>
      <c r="P155" s="578"/>
      <c r="Q155" s="578"/>
      <c r="R155" s="578"/>
      <c r="S155" s="578"/>
      <c r="T155" s="578"/>
    </row>
    <row r="156" spans="2:20" ht="12.75" customHeight="1">
      <c r="B156" s="415"/>
      <c r="C156" s="415"/>
      <c r="D156" s="415"/>
      <c r="E156" s="415"/>
      <c r="F156" s="415"/>
      <c r="G156" s="415"/>
      <c r="H156" s="415"/>
      <c r="I156" s="415"/>
      <c r="J156" s="415"/>
      <c r="K156" s="415"/>
      <c r="L156" s="415"/>
      <c r="M156" s="415"/>
      <c r="N156" s="415"/>
      <c r="O156" s="415"/>
      <c r="P156" s="415"/>
      <c r="Q156" s="415"/>
      <c r="R156" s="415"/>
      <c r="S156" s="415"/>
      <c r="T156" s="415"/>
    </row>
    <row r="157" spans="2:20">
      <c r="B157" s="233" t="s">
        <v>703</v>
      </c>
      <c r="C157" s="572" t="s">
        <v>704</v>
      </c>
      <c r="D157" s="572"/>
      <c r="E157" s="572"/>
      <c r="F157" s="572"/>
      <c r="G157" s="572"/>
      <c r="H157" s="572"/>
      <c r="I157" s="572"/>
      <c r="J157" s="572"/>
      <c r="K157" s="572"/>
      <c r="L157" s="572"/>
      <c r="M157" s="572"/>
      <c r="N157" s="572"/>
      <c r="O157" s="572"/>
      <c r="P157" s="572"/>
      <c r="Q157" s="572"/>
      <c r="R157" s="572"/>
      <c r="S157" s="572"/>
      <c r="T157" s="174"/>
    </row>
    <row r="158" spans="2:20" ht="18.75" customHeight="1">
      <c r="B158" s="233"/>
      <c r="C158" s="549" t="s">
        <v>705</v>
      </c>
      <c r="D158" s="549"/>
      <c r="E158" s="549"/>
      <c r="F158" s="549"/>
      <c r="G158" s="549"/>
      <c r="H158" s="549"/>
      <c r="I158" s="549"/>
      <c r="J158" s="549"/>
      <c r="K158" s="549"/>
      <c r="L158" s="549"/>
      <c r="M158" s="549"/>
      <c r="N158" s="549"/>
      <c r="O158" s="549"/>
      <c r="P158" s="549"/>
      <c r="Q158" s="549"/>
      <c r="R158" s="549"/>
      <c r="S158" s="549"/>
      <c r="T158" s="174"/>
    </row>
    <row r="159" spans="2:20" ht="9.75" customHeight="1" thickBot="1">
      <c r="B159" s="228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28"/>
      <c r="N159" s="228"/>
      <c r="O159" s="228"/>
      <c r="P159" s="228"/>
      <c r="Q159" s="228"/>
      <c r="R159" s="228"/>
      <c r="S159" s="228"/>
      <c r="T159" s="174"/>
    </row>
    <row r="160" spans="2:20" ht="26.25" customHeight="1" thickBot="1">
      <c r="B160" s="573" t="s">
        <v>653</v>
      </c>
      <c r="C160" s="574"/>
      <c r="D160" s="531" t="s">
        <v>654</v>
      </c>
      <c r="E160" s="533"/>
      <c r="F160" s="575" t="s">
        <v>655</v>
      </c>
      <c r="G160" s="575"/>
      <c r="H160" s="575"/>
      <c r="I160" s="575"/>
      <c r="J160" s="575"/>
      <c r="K160" s="575"/>
      <c r="L160" s="575"/>
      <c r="M160" s="575"/>
      <c r="N160" s="531" t="s">
        <v>637</v>
      </c>
      <c r="O160" s="532"/>
      <c r="P160" s="576"/>
      <c r="Q160" s="531" t="s">
        <v>656</v>
      </c>
      <c r="R160" s="532"/>
      <c r="S160" s="532"/>
      <c r="T160" s="533"/>
    </row>
    <row r="161" spans="2:20" ht="20.25" customHeight="1">
      <c r="B161" s="566">
        <f>'PLAN ESP'!D40</f>
        <v>5</v>
      </c>
      <c r="C161" s="510"/>
      <c r="D161" s="567" t="str">
        <f>'PLAN ESP'!F40</f>
        <v>3,6 l</v>
      </c>
      <c r="E161" s="568"/>
      <c r="F161" s="569" t="str">
        <f>'PLAN ESP'!H40</f>
        <v>Fundo Promotor de Aderência Epóxi</v>
      </c>
      <c r="G161" s="570"/>
      <c r="H161" s="570"/>
      <c r="I161" s="570"/>
      <c r="J161" s="570"/>
      <c r="K161" s="570"/>
      <c r="L161" s="570"/>
      <c r="M161" s="571"/>
      <c r="N161" s="534">
        <f>'PLAN ESP'!P40</f>
        <v>160</v>
      </c>
      <c r="O161" s="535"/>
      <c r="P161" s="536"/>
      <c r="Q161" s="534">
        <f>'PLAN ESP'!S40</f>
        <v>800</v>
      </c>
      <c r="R161" s="535"/>
      <c r="S161" s="535"/>
      <c r="T161" s="536"/>
    </row>
    <row r="162" spans="2:20" ht="20.25" customHeight="1">
      <c r="B162" s="558">
        <f>'PLAN ESP'!D41</f>
        <v>1</v>
      </c>
      <c r="C162" s="512"/>
      <c r="D162" s="559" t="str">
        <f>'PLAN ESP'!F41</f>
        <v>18 l</v>
      </c>
      <c r="E162" s="560"/>
      <c r="F162" s="561" t="str">
        <f>'PLAN ESP'!H40</f>
        <v>Fundo Promotor de Aderência Epóxi</v>
      </c>
      <c r="G162" s="562"/>
      <c r="H162" s="562"/>
      <c r="I162" s="562"/>
      <c r="J162" s="562"/>
      <c r="K162" s="562"/>
      <c r="L162" s="562"/>
      <c r="M162" s="563"/>
      <c r="N162" s="537">
        <f>'PLAN ESP'!P41</f>
        <v>200</v>
      </c>
      <c r="O162" s="538"/>
      <c r="P162" s="539"/>
      <c r="Q162" s="537">
        <f>'PLAN ESP'!S41</f>
        <v>200</v>
      </c>
      <c r="R162" s="538"/>
      <c r="S162" s="538"/>
      <c r="T162" s="539"/>
    </row>
    <row r="163" spans="2:20" ht="20.25" customHeight="1">
      <c r="B163" s="564">
        <f>'PLAN ESP'!D42</f>
        <v>16.637838755999997</v>
      </c>
      <c r="C163" s="565"/>
      <c r="D163" s="559" t="str">
        <f>'PLAN ESP'!F42</f>
        <v>20 l</v>
      </c>
      <c r="E163" s="560"/>
      <c r="F163" s="561" t="str">
        <f>'PLAN ESP'!H42</f>
        <v>Tinta Intumescente SW FIRETEX TX 5062</v>
      </c>
      <c r="G163" s="562"/>
      <c r="H163" s="562"/>
      <c r="I163" s="562"/>
      <c r="J163" s="562"/>
      <c r="K163" s="562"/>
      <c r="L163" s="562"/>
      <c r="M163" s="563"/>
      <c r="N163" s="537">
        <f>'PLAN ESP'!P42</f>
        <v>1186</v>
      </c>
      <c r="O163" s="538"/>
      <c r="P163" s="539"/>
      <c r="Q163" s="537">
        <f>'PLAN ESP'!S42</f>
        <v>19732.476764615996</v>
      </c>
      <c r="R163" s="538"/>
      <c r="S163" s="538"/>
      <c r="T163" s="539"/>
    </row>
    <row r="164" spans="2:20" ht="20.25" customHeight="1">
      <c r="B164" s="558">
        <f>'PLAN ESP'!D43</f>
        <v>3</v>
      </c>
      <c r="C164" s="512"/>
      <c r="D164" s="559" t="str">
        <f>'PLAN ESP'!F43</f>
        <v>18 l</v>
      </c>
      <c r="E164" s="560"/>
      <c r="F164" s="561" t="str">
        <f>'PLAN ESP'!H43</f>
        <v>Top Coat - Tinta PU SW</v>
      </c>
      <c r="G164" s="562"/>
      <c r="H164" s="562"/>
      <c r="I164" s="562"/>
      <c r="J164" s="562"/>
      <c r="K164" s="562"/>
      <c r="L164" s="562"/>
      <c r="M164" s="563"/>
      <c r="N164" s="537">
        <f>'PLAN ESP'!P43</f>
        <v>430</v>
      </c>
      <c r="O164" s="538"/>
      <c r="P164" s="539"/>
      <c r="Q164" s="537">
        <f>'PLAN ESP'!S43</f>
        <v>1290</v>
      </c>
      <c r="R164" s="538"/>
      <c r="S164" s="538"/>
      <c r="T164" s="539"/>
    </row>
    <row r="165" spans="2:20" ht="20.25" customHeight="1">
      <c r="B165" s="558">
        <f>'PLAN ESP'!D44</f>
        <v>1</v>
      </c>
      <c r="C165" s="512"/>
      <c r="D165" s="559" t="str">
        <f>'PLAN ESP'!F44</f>
        <v>18 l</v>
      </c>
      <c r="E165" s="560"/>
      <c r="F165" s="561" t="str">
        <f>'PLAN ESP'!H44</f>
        <v>Solvente PU</v>
      </c>
      <c r="G165" s="562"/>
      <c r="H165" s="562"/>
      <c r="I165" s="562"/>
      <c r="J165" s="562"/>
      <c r="K165" s="562"/>
      <c r="L165" s="562"/>
      <c r="M165" s="563"/>
      <c r="N165" s="537">
        <f>'PLAN ESP'!P44</f>
        <v>200</v>
      </c>
      <c r="O165" s="538"/>
      <c r="P165" s="539"/>
      <c r="Q165" s="537">
        <f>'PLAN ESP'!S44</f>
        <v>200</v>
      </c>
      <c r="R165" s="538"/>
      <c r="S165" s="538"/>
      <c r="T165" s="539"/>
    </row>
    <row r="166" spans="2:20" ht="31.35" customHeight="1" thickBot="1">
      <c r="B166" s="228"/>
      <c r="C166" s="228"/>
      <c r="D166" s="228"/>
      <c r="E166" s="228"/>
      <c r="F166" s="552" t="s">
        <v>657</v>
      </c>
      <c r="G166" s="553"/>
      <c r="H166" s="553"/>
      <c r="I166" s="553"/>
      <c r="J166" s="553"/>
      <c r="K166" s="553"/>
      <c r="L166" s="553"/>
      <c r="M166" s="553"/>
      <c r="N166" s="553"/>
      <c r="O166" s="553"/>
      <c r="P166" s="554"/>
      <c r="Q166" s="555">
        <f>SUM(Q161:T165)</f>
        <v>22222.476764615996</v>
      </c>
      <c r="R166" s="556"/>
      <c r="S166" s="556"/>
      <c r="T166" s="557"/>
    </row>
    <row r="167" spans="2:20" ht="16.5">
      <c r="B167" s="228"/>
      <c r="C167" s="228"/>
      <c r="D167" s="228"/>
      <c r="E167" s="228"/>
      <c r="F167" s="228"/>
      <c r="G167" s="228"/>
      <c r="H167" s="228"/>
      <c r="I167" s="228"/>
      <c r="J167" s="228"/>
      <c r="K167" s="228"/>
      <c r="L167" s="228"/>
      <c r="M167" s="228"/>
      <c r="N167" s="228"/>
      <c r="O167" s="228"/>
      <c r="P167" s="228"/>
      <c r="Q167" s="228"/>
      <c r="R167" s="228"/>
      <c r="S167" s="228"/>
      <c r="T167" s="174"/>
    </row>
    <row r="168" spans="2:20" ht="16.5">
      <c r="B168" s="228"/>
      <c r="C168" s="549" t="s">
        <v>706</v>
      </c>
      <c r="D168" s="549"/>
      <c r="E168" s="549"/>
      <c r="F168" s="549"/>
      <c r="G168" s="549"/>
      <c r="H168" s="549"/>
      <c r="I168" s="549"/>
      <c r="J168" s="549"/>
      <c r="K168" s="549"/>
      <c r="L168" s="549"/>
      <c r="M168" s="549"/>
      <c r="N168" s="549"/>
      <c r="O168" s="549"/>
      <c r="P168" s="549"/>
      <c r="Q168" s="549"/>
      <c r="R168" s="549"/>
      <c r="S168" s="549"/>
      <c r="T168" s="174"/>
    </row>
    <row r="169" spans="2:20" ht="17.25" thickBot="1">
      <c r="B169" s="228"/>
      <c r="C169" s="228"/>
      <c r="D169" s="228"/>
      <c r="E169" s="228"/>
      <c r="F169" s="228"/>
      <c r="G169" s="228"/>
      <c r="H169" s="228"/>
      <c r="I169" s="228"/>
      <c r="J169" s="228"/>
      <c r="K169" s="228"/>
      <c r="L169" s="228"/>
      <c r="M169" s="228"/>
      <c r="N169" s="228"/>
      <c r="O169" s="228"/>
      <c r="P169" s="228"/>
      <c r="Q169" s="228"/>
      <c r="R169" s="228"/>
      <c r="S169" s="228"/>
      <c r="T169" s="174"/>
    </row>
    <row r="170" spans="2:20" ht="27" customHeight="1" thickBot="1">
      <c r="B170" s="516" t="s">
        <v>707</v>
      </c>
      <c r="C170" s="517"/>
      <c r="D170" s="517"/>
      <c r="E170" s="518"/>
      <c r="F170" s="516" t="s">
        <v>708</v>
      </c>
      <c r="G170" s="517"/>
      <c r="H170" s="517"/>
      <c r="I170" s="517"/>
      <c r="J170" s="517"/>
      <c r="K170" s="517"/>
      <c r="L170" s="517"/>
      <c r="M170" s="517"/>
      <c r="N170" s="517"/>
      <c r="O170" s="517"/>
      <c r="P170" s="518"/>
      <c r="Q170" s="516" t="s">
        <v>656</v>
      </c>
      <c r="R170" s="517"/>
      <c r="S170" s="517"/>
      <c r="T170" s="518"/>
    </row>
    <row r="171" spans="2:20" ht="72" customHeight="1" thickBot="1">
      <c r="B171" s="519">
        <f>K142</f>
        <v>699.70800000000008</v>
      </c>
      <c r="C171" s="520"/>
      <c r="D171" s="520"/>
      <c r="E171" s="521"/>
      <c r="F171" s="522" t="s">
        <v>709</v>
      </c>
      <c r="G171" s="523"/>
      <c r="H171" s="523"/>
      <c r="I171" s="523"/>
      <c r="J171" s="523"/>
      <c r="K171" s="523"/>
      <c r="L171" s="523"/>
      <c r="M171" s="523"/>
      <c r="N171" s="523"/>
      <c r="O171" s="523"/>
      <c r="P171" s="524"/>
      <c r="Q171" s="525">
        <f>'PLAN ESP'!T52</f>
        <v>28688.028000000002</v>
      </c>
      <c r="R171" s="526"/>
      <c r="S171" s="526"/>
      <c r="T171" s="527"/>
    </row>
    <row r="172" spans="2:20" ht="16.5">
      <c r="B172" s="228"/>
      <c r="C172" s="228"/>
      <c r="D172" s="228"/>
      <c r="E172" s="228"/>
      <c r="F172" s="228"/>
      <c r="G172" s="228"/>
      <c r="H172" s="228"/>
      <c r="I172" s="228"/>
      <c r="J172" s="228"/>
      <c r="K172" s="228"/>
      <c r="L172" s="228"/>
      <c r="M172" s="228"/>
      <c r="N172" s="228"/>
      <c r="O172" s="228"/>
      <c r="P172" s="228"/>
      <c r="Q172" s="228"/>
      <c r="R172" s="228"/>
      <c r="S172" s="228"/>
      <c r="T172" s="174"/>
    </row>
    <row r="173" spans="2:20" ht="16.5">
      <c r="B173" s="228"/>
      <c r="C173" s="549" t="s">
        <v>710</v>
      </c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174"/>
    </row>
    <row r="174" spans="2:20" ht="17.25" thickBot="1">
      <c r="B174" s="228"/>
      <c r="C174" s="228"/>
      <c r="D174" s="228"/>
      <c r="E174" s="228"/>
      <c r="F174" s="228"/>
      <c r="G174" s="228"/>
      <c r="H174" s="228"/>
      <c r="I174" s="228"/>
      <c r="J174" s="228"/>
      <c r="K174" s="228"/>
      <c r="L174" s="228"/>
      <c r="M174" s="228"/>
      <c r="N174" s="228"/>
      <c r="O174" s="228"/>
      <c r="P174" s="228"/>
      <c r="Q174" s="228"/>
      <c r="R174" s="228"/>
      <c r="S174" s="228"/>
      <c r="T174" s="174"/>
    </row>
    <row r="175" spans="2:20" ht="31.5" customHeight="1" thickBot="1">
      <c r="B175" s="228"/>
      <c r="C175" s="228"/>
      <c r="D175" s="228"/>
      <c r="E175" s="228"/>
      <c r="F175" s="448" t="s">
        <v>711</v>
      </c>
      <c r="G175" s="449"/>
      <c r="H175" s="449"/>
      <c r="I175" s="449"/>
      <c r="J175" s="449"/>
      <c r="K175" s="449"/>
      <c r="L175" s="449"/>
      <c r="M175" s="449"/>
      <c r="N175" s="450"/>
      <c r="O175" s="451">
        <f>Q166+Q171</f>
        <v>50910.504764615995</v>
      </c>
      <c r="P175" s="452"/>
      <c r="Q175" s="452"/>
      <c r="R175" s="452"/>
      <c r="S175" s="452"/>
      <c r="T175" s="453"/>
    </row>
    <row r="176" spans="2:20" ht="16.5">
      <c r="B176" s="228"/>
      <c r="C176" s="228"/>
      <c r="D176" s="228"/>
      <c r="E176" s="228"/>
      <c r="F176" s="228"/>
      <c r="G176" s="228"/>
      <c r="H176" s="228"/>
      <c r="I176" s="228"/>
      <c r="J176" s="228"/>
      <c r="K176" s="228"/>
      <c r="L176" s="228"/>
      <c r="M176" s="228"/>
      <c r="N176" s="228"/>
      <c r="O176" s="228"/>
      <c r="P176" s="228"/>
      <c r="Q176" s="228"/>
      <c r="R176" s="228"/>
      <c r="S176" s="228"/>
      <c r="T176" s="174"/>
    </row>
    <row r="177" spans="2:20">
      <c r="B177" s="233" t="s">
        <v>712</v>
      </c>
      <c r="C177" s="484" t="s">
        <v>713</v>
      </c>
      <c r="D177" s="484"/>
      <c r="E177" s="484"/>
      <c r="F177" s="484"/>
      <c r="G177" s="484"/>
      <c r="H177" s="484"/>
      <c r="I177" s="484"/>
      <c r="J177" s="484"/>
      <c r="K177" s="484"/>
      <c r="L177" s="484"/>
      <c r="M177" s="484"/>
      <c r="N177" s="484"/>
      <c r="O177" s="484"/>
      <c r="P177" s="484"/>
      <c r="Q177" s="484"/>
      <c r="R177" s="484"/>
      <c r="S177" s="484"/>
      <c r="T177" s="174"/>
    </row>
    <row r="178" spans="2:20" ht="17.25" thickBot="1">
      <c r="B178" s="228"/>
      <c r="C178" s="228"/>
      <c r="D178" s="228"/>
      <c r="E178" s="228"/>
      <c r="F178" s="228"/>
      <c r="G178" s="228"/>
      <c r="H178" s="228"/>
      <c r="I178" s="228"/>
      <c r="J178" s="228"/>
      <c r="K178" s="228"/>
      <c r="L178" s="228"/>
      <c r="M178" s="228"/>
      <c r="N178" s="228"/>
      <c r="O178" s="228"/>
      <c r="P178" s="228"/>
      <c r="Q178" s="228"/>
      <c r="R178" s="228"/>
      <c r="S178" s="228"/>
      <c r="T178" s="174"/>
    </row>
    <row r="179" spans="2:20" ht="26.25" customHeight="1" thickBot="1">
      <c r="B179" s="485" t="s">
        <v>714</v>
      </c>
      <c r="C179" s="486"/>
      <c r="D179" s="486"/>
      <c r="E179" s="486"/>
      <c r="F179" s="486"/>
      <c r="G179" s="486"/>
      <c r="H179" s="486"/>
      <c r="I179" s="486"/>
      <c r="J179" s="486"/>
      <c r="K179" s="486"/>
      <c r="L179" s="486"/>
      <c r="M179" s="486"/>
      <c r="N179" s="486"/>
      <c r="O179" s="486"/>
      <c r="P179" s="486"/>
      <c r="Q179" s="486"/>
      <c r="R179" s="486"/>
      <c r="S179" s="486"/>
      <c r="T179" s="487"/>
    </row>
    <row r="180" spans="2:20" ht="24" customHeight="1" thickBot="1">
      <c r="B180" s="550" t="s">
        <v>715</v>
      </c>
      <c r="C180" s="551"/>
      <c r="D180" s="551"/>
      <c r="E180" s="551"/>
      <c r="F180" s="551"/>
      <c r="G180" s="551" t="s">
        <v>716</v>
      </c>
      <c r="H180" s="551"/>
      <c r="I180" s="551"/>
      <c r="J180" s="551"/>
      <c r="K180" s="551"/>
      <c r="L180" s="551"/>
      <c r="M180" s="551"/>
      <c r="N180" s="551"/>
      <c r="O180" s="551"/>
      <c r="P180" s="507" t="s">
        <v>717</v>
      </c>
      <c r="Q180" s="507"/>
      <c r="R180" s="507"/>
      <c r="S180" s="507"/>
      <c r="T180" s="508"/>
    </row>
    <row r="181" spans="2:20" ht="24" customHeight="1">
      <c r="B181" s="543" t="s">
        <v>718</v>
      </c>
      <c r="C181" s="544"/>
      <c r="D181" s="544"/>
      <c r="E181" s="544"/>
      <c r="F181" s="544"/>
      <c r="G181" s="545" t="s">
        <v>706</v>
      </c>
      <c r="H181" s="545"/>
      <c r="I181" s="545"/>
      <c r="J181" s="545"/>
      <c r="K181" s="545"/>
      <c r="L181" s="545"/>
      <c r="M181" s="545"/>
      <c r="N181" s="545"/>
      <c r="O181" s="545"/>
      <c r="P181" s="509" t="s">
        <v>719</v>
      </c>
      <c r="Q181" s="509"/>
      <c r="R181" s="509"/>
      <c r="S181" s="509"/>
      <c r="T181" s="510"/>
    </row>
    <row r="182" spans="2:20" ht="24" customHeight="1">
      <c r="B182" s="546" t="s">
        <v>1435</v>
      </c>
      <c r="C182" s="547"/>
      <c r="D182" s="547"/>
      <c r="E182" s="547"/>
      <c r="F182" s="547"/>
      <c r="G182" s="548" t="s">
        <v>1437</v>
      </c>
      <c r="H182" s="548"/>
      <c r="I182" s="548"/>
      <c r="J182" s="548"/>
      <c r="K182" s="548"/>
      <c r="L182" s="548"/>
      <c r="M182" s="548"/>
      <c r="N182" s="548"/>
      <c r="O182" s="548"/>
      <c r="P182" s="511" t="s">
        <v>1438</v>
      </c>
      <c r="Q182" s="511"/>
      <c r="R182" s="511"/>
      <c r="S182" s="511"/>
      <c r="T182" s="512"/>
    </row>
    <row r="183" spans="2:20" ht="24" customHeight="1" thickBot="1">
      <c r="B183" s="540" t="s">
        <v>720</v>
      </c>
      <c r="C183" s="541"/>
      <c r="D183" s="541"/>
      <c r="E183" s="541"/>
      <c r="F183" s="541"/>
      <c r="G183" s="542" t="s">
        <v>721</v>
      </c>
      <c r="H183" s="542"/>
      <c r="I183" s="542"/>
      <c r="J183" s="542"/>
      <c r="K183" s="542"/>
      <c r="L183" s="542"/>
      <c r="M183" s="542"/>
      <c r="N183" s="542"/>
      <c r="O183" s="542"/>
      <c r="P183" s="490" t="s">
        <v>722</v>
      </c>
      <c r="Q183" s="490"/>
      <c r="R183" s="490"/>
      <c r="S183" s="490"/>
      <c r="T183" s="491"/>
    </row>
    <row r="184" spans="2:20" ht="16.5">
      <c r="B184" s="228"/>
      <c r="C184" s="228"/>
      <c r="D184" s="228"/>
      <c r="E184" s="228"/>
      <c r="F184" s="228"/>
      <c r="G184" s="228"/>
      <c r="H184" s="228"/>
      <c r="I184" s="228"/>
      <c r="J184" s="228"/>
      <c r="K184" s="228"/>
      <c r="L184" s="228"/>
      <c r="M184" s="228"/>
      <c r="N184" s="228"/>
      <c r="O184" s="228"/>
      <c r="P184" s="228"/>
      <c r="Q184" s="228"/>
      <c r="R184" s="228"/>
      <c r="S184" s="228"/>
    </row>
    <row r="185" spans="2:20">
      <c r="B185" s="233" t="s">
        <v>723</v>
      </c>
      <c r="C185" s="484" t="s">
        <v>724</v>
      </c>
      <c r="D185" s="484"/>
      <c r="E185" s="484"/>
      <c r="F185" s="484"/>
      <c r="G185" s="484"/>
      <c r="H185" s="484"/>
      <c r="I185" s="484"/>
      <c r="J185" s="484"/>
      <c r="K185" s="484"/>
      <c r="L185" s="484"/>
      <c r="M185" s="484"/>
      <c r="N185" s="484"/>
      <c r="O185" s="484"/>
      <c r="P185" s="484"/>
      <c r="Q185" s="484"/>
      <c r="R185" s="484"/>
      <c r="S185" s="484"/>
      <c r="T185" s="484"/>
    </row>
    <row r="186" spans="2:20" ht="16.5">
      <c r="B186" s="228"/>
      <c r="C186" s="228"/>
      <c r="D186" s="228"/>
      <c r="E186" s="228"/>
      <c r="F186" s="228"/>
      <c r="G186" s="228"/>
      <c r="H186" s="228"/>
      <c r="I186" s="228"/>
      <c r="J186" s="228"/>
      <c r="K186" s="228"/>
      <c r="L186" s="228"/>
      <c r="M186" s="228"/>
      <c r="N186" s="228"/>
      <c r="O186" s="228"/>
      <c r="P186" s="228"/>
      <c r="Q186" s="228"/>
      <c r="R186" s="228"/>
      <c r="S186" s="228"/>
    </row>
    <row r="187" spans="2:20" ht="16.5">
      <c r="B187" s="528"/>
      <c r="C187" s="529"/>
      <c r="D187" s="529"/>
      <c r="E187" s="529"/>
      <c r="F187" s="529"/>
      <c r="G187" s="529"/>
      <c r="H187" s="529"/>
      <c r="I187" s="529"/>
      <c r="J187" s="529"/>
      <c r="K187" s="529"/>
      <c r="L187" s="529"/>
      <c r="M187" s="529"/>
      <c r="N187" s="529"/>
      <c r="O187" s="529"/>
      <c r="P187" s="529"/>
      <c r="Q187" s="529"/>
      <c r="R187" s="529"/>
      <c r="S187" s="529"/>
      <c r="T187" s="530"/>
    </row>
    <row r="188" spans="2:20" ht="16.5">
      <c r="B188" s="528"/>
      <c r="C188" s="529"/>
      <c r="D188" s="529"/>
      <c r="E188" s="529"/>
      <c r="F188" s="529"/>
      <c r="G188" s="529"/>
      <c r="H188" s="529"/>
      <c r="I188" s="529"/>
      <c r="J188" s="529"/>
      <c r="K188" s="529"/>
      <c r="L188" s="529"/>
      <c r="M188" s="529"/>
      <c r="N188" s="529"/>
      <c r="O188" s="529"/>
      <c r="P188" s="529"/>
      <c r="Q188" s="529"/>
      <c r="R188" s="529"/>
      <c r="S188" s="529"/>
      <c r="T188" s="530"/>
    </row>
    <row r="189" spans="2:20" ht="16.5">
      <c r="B189" s="528"/>
      <c r="C189" s="529"/>
      <c r="D189" s="529"/>
      <c r="E189" s="529"/>
      <c r="F189" s="529"/>
      <c r="G189" s="529"/>
      <c r="H189" s="529"/>
      <c r="I189" s="529"/>
      <c r="J189" s="529"/>
      <c r="K189" s="529"/>
      <c r="L189" s="529"/>
      <c r="M189" s="529"/>
      <c r="N189" s="529"/>
      <c r="O189" s="529"/>
      <c r="P189" s="529"/>
      <c r="Q189" s="529"/>
      <c r="R189" s="529"/>
      <c r="S189" s="529"/>
      <c r="T189" s="530"/>
    </row>
    <row r="190" spans="2:20" ht="16.5">
      <c r="B190" s="408"/>
      <c r="C190" s="409"/>
      <c r="D190" s="409"/>
      <c r="E190" s="409"/>
      <c r="F190" s="409"/>
      <c r="G190" s="409"/>
      <c r="H190" s="409"/>
      <c r="I190" s="409"/>
      <c r="J190" s="409"/>
      <c r="K190" s="409"/>
      <c r="L190" s="409"/>
      <c r="M190" s="409"/>
      <c r="N190" s="409"/>
      <c r="O190" s="409"/>
      <c r="P190" s="409"/>
      <c r="Q190" s="409"/>
      <c r="R190" s="409"/>
      <c r="S190" s="409"/>
      <c r="T190" s="407"/>
    </row>
    <row r="191" spans="2:20" ht="16.5">
      <c r="B191" s="528"/>
      <c r="C191" s="529"/>
      <c r="D191" s="529"/>
      <c r="E191" s="529"/>
      <c r="F191" s="529"/>
      <c r="G191" s="529"/>
      <c r="H191" s="529"/>
      <c r="I191" s="529"/>
      <c r="J191" s="529"/>
      <c r="K191" s="529"/>
      <c r="L191" s="529"/>
      <c r="M191" s="529"/>
      <c r="N191" s="529"/>
      <c r="O191" s="529"/>
      <c r="P191" s="529"/>
      <c r="Q191" s="529"/>
      <c r="R191" s="529"/>
      <c r="S191" s="529"/>
      <c r="T191" s="530"/>
    </row>
    <row r="192" spans="2:20" ht="16.5">
      <c r="B192" s="416"/>
      <c r="C192" s="416"/>
      <c r="D192" s="416"/>
      <c r="E192" s="416"/>
      <c r="F192" s="416"/>
      <c r="G192" s="416"/>
      <c r="H192" s="416"/>
      <c r="I192" s="416"/>
      <c r="J192" s="416"/>
      <c r="K192" s="416"/>
      <c r="L192" s="416"/>
      <c r="M192" s="416"/>
      <c r="N192" s="416"/>
      <c r="O192" s="416"/>
      <c r="P192" s="416"/>
      <c r="Q192" s="416"/>
      <c r="R192" s="416"/>
      <c r="S192" s="416"/>
      <c r="T192" s="416"/>
    </row>
    <row r="193" spans="2:20">
      <c r="B193" s="233" t="s">
        <v>725</v>
      </c>
      <c r="C193" s="484" t="s">
        <v>726</v>
      </c>
      <c r="D193" s="484"/>
      <c r="E193" s="484"/>
      <c r="F193" s="484"/>
      <c r="G193" s="484"/>
      <c r="H193" s="484"/>
      <c r="I193" s="484"/>
      <c r="J193" s="484"/>
      <c r="K193" s="484"/>
      <c r="L193" s="484"/>
      <c r="M193" s="484"/>
      <c r="N193" s="484"/>
      <c r="O193" s="484"/>
      <c r="P193" s="484"/>
      <c r="Q193" s="484"/>
      <c r="R193" s="484"/>
      <c r="S193" s="484"/>
    </row>
    <row r="194" spans="2:20" ht="17.25" thickBot="1">
      <c r="B194" s="228"/>
      <c r="C194" s="228"/>
      <c r="D194" s="228"/>
      <c r="E194" s="228"/>
      <c r="F194" s="228"/>
      <c r="G194" s="228"/>
      <c r="H194" s="228"/>
      <c r="I194" s="228"/>
      <c r="J194" s="228"/>
      <c r="K194" s="228"/>
      <c r="L194" s="228"/>
      <c r="M194" s="228"/>
      <c r="N194" s="228"/>
      <c r="O194" s="228"/>
      <c r="P194" s="228"/>
      <c r="Q194" s="228"/>
      <c r="R194" s="228"/>
      <c r="S194" s="228"/>
    </row>
    <row r="195" spans="2:20" ht="27" customHeight="1" thickBot="1">
      <c r="B195" s="485" t="s">
        <v>727</v>
      </c>
      <c r="C195" s="486"/>
      <c r="D195" s="486"/>
      <c r="E195" s="486"/>
      <c r="F195" s="486"/>
      <c r="G195" s="486"/>
      <c r="H195" s="486"/>
      <c r="I195" s="486"/>
      <c r="J195" s="486"/>
      <c r="K195" s="486"/>
      <c r="L195" s="486"/>
      <c r="M195" s="486"/>
      <c r="N195" s="486"/>
      <c r="O195" s="486"/>
      <c r="P195" s="486"/>
      <c r="Q195" s="486"/>
      <c r="R195" s="486"/>
      <c r="S195" s="486"/>
      <c r="T195" s="487"/>
    </row>
    <row r="196" spans="2:20" ht="25.5" customHeight="1">
      <c r="B196" s="503" t="s">
        <v>728</v>
      </c>
      <c r="C196" s="504"/>
      <c r="D196" s="504"/>
      <c r="E196" s="504"/>
      <c r="F196" s="504"/>
      <c r="G196" s="504"/>
      <c r="H196" s="504"/>
      <c r="I196" s="504"/>
      <c r="J196" s="504"/>
      <c r="K196" s="504"/>
      <c r="L196" s="504"/>
      <c r="M196" s="488" t="s">
        <v>729</v>
      </c>
      <c r="N196" s="488"/>
      <c r="O196" s="488"/>
      <c r="P196" s="488"/>
      <c r="Q196" s="488"/>
      <c r="R196" s="488"/>
      <c r="S196" s="488"/>
      <c r="T196" s="489"/>
    </row>
    <row r="197" spans="2:20" ht="25.5" customHeight="1" thickBot="1">
      <c r="B197" s="505" t="s">
        <v>730</v>
      </c>
      <c r="C197" s="506"/>
      <c r="D197" s="506"/>
      <c r="E197" s="506"/>
      <c r="F197" s="506"/>
      <c r="G197" s="506"/>
      <c r="H197" s="506"/>
      <c r="I197" s="506"/>
      <c r="J197" s="506"/>
      <c r="K197" s="506"/>
      <c r="L197" s="506"/>
      <c r="M197" s="490" t="s">
        <v>731</v>
      </c>
      <c r="N197" s="490"/>
      <c r="O197" s="490"/>
      <c r="P197" s="490"/>
      <c r="Q197" s="490"/>
      <c r="R197" s="490"/>
      <c r="S197" s="490"/>
      <c r="T197" s="491"/>
    </row>
    <row r="198" spans="2:20" ht="17.25" thickBot="1">
      <c r="B198" s="228"/>
      <c r="C198" s="228"/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8"/>
    </row>
    <row r="199" spans="2:20" ht="39" customHeight="1" thickBot="1">
      <c r="B199" s="470" t="s">
        <v>732</v>
      </c>
      <c r="C199" s="471"/>
      <c r="D199" s="471"/>
      <c r="E199" s="471"/>
      <c r="F199" s="471"/>
      <c r="G199" s="471"/>
      <c r="H199" s="471"/>
      <c r="I199" s="471"/>
      <c r="J199" s="471"/>
      <c r="K199" s="472" t="s">
        <v>733</v>
      </c>
      <c r="L199" s="473"/>
      <c r="M199" s="473"/>
      <c r="N199" s="473"/>
      <c r="O199" s="474"/>
      <c r="P199" s="475" t="s">
        <v>734</v>
      </c>
      <c r="Q199" s="476"/>
      <c r="R199" s="476"/>
      <c r="S199" s="476"/>
      <c r="T199" s="477"/>
    </row>
    <row r="200" spans="2:20" ht="25.5" customHeight="1">
      <c r="B200" s="497" t="s">
        <v>735</v>
      </c>
      <c r="C200" s="498"/>
      <c r="D200" s="498"/>
      <c r="E200" s="498"/>
      <c r="F200" s="498"/>
      <c r="G200" s="498"/>
      <c r="H200" s="498"/>
      <c r="I200" s="498"/>
      <c r="J200" s="499"/>
      <c r="K200" s="492" t="s">
        <v>736</v>
      </c>
      <c r="L200" s="493"/>
      <c r="M200" s="493"/>
      <c r="N200" s="493"/>
      <c r="O200" s="494"/>
      <c r="P200" s="492"/>
      <c r="Q200" s="493"/>
      <c r="R200" s="493"/>
      <c r="S200" s="493"/>
      <c r="T200" s="494"/>
    </row>
    <row r="201" spans="2:20" ht="25.5" customHeight="1">
      <c r="B201" s="464" t="s">
        <v>737</v>
      </c>
      <c r="C201" s="465"/>
      <c r="D201" s="465"/>
      <c r="E201" s="465"/>
      <c r="F201" s="465"/>
      <c r="G201" s="465"/>
      <c r="H201" s="465"/>
      <c r="I201" s="465"/>
      <c r="J201" s="465"/>
      <c r="K201" s="467" t="s">
        <v>736</v>
      </c>
      <c r="L201" s="468"/>
      <c r="M201" s="468"/>
      <c r="N201" s="468"/>
      <c r="O201" s="469"/>
      <c r="P201" s="467"/>
      <c r="Q201" s="468"/>
      <c r="R201" s="468"/>
      <c r="S201" s="468"/>
      <c r="T201" s="469"/>
    </row>
    <row r="202" spans="2:20" ht="25.5" customHeight="1">
      <c r="B202" s="464" t="s">
        <v>738</v>
      </c>
      <c r="C202" s="495"/>
      <c r="D202" s="495"/>
      <c r="E202" s="495"/>
      <c r="F202" s="495"/>
      <c r="G202" s="495"/>
      <c r="H202" s="495"/>
      <c r="I202" s="495"/>
      <c r="J202" s="496"/>
      <c r="K202" s="467" t="s">
        <v>736</v>
      </c>
      <c r="L202" s="468"/>
      <c r="M202" s="468"/>
      <c r="N202" s="468"/>
      <c r="O202" s="469"/>
      <c r="P202" s="467"/>
      <c r="Q202" s="468"/>
      <c r="R202" s="468"/>
      <c r="S202" s="468"/>
      <c r="T202" s="469"/>
    </row>
    <row r="203" spans="2:20" ht="25.5" customHeight="1" thickBot="1">
      <c r="B203" s="456" t="s">
        <v>739</v>
      </c>
      <c r="C203" s="457"/>
      <c r="D203" s="457"/>
      <c r="E203" s="457"/>
      <c r="F203" s="457"/>
      <c r="G203" s="457"/>
      <c r="H203" s="457"/>
      <c r="I203" s="457"/>
      <c r="J203" s="457"/>
      <c r="K203" s="459" t="s">
        <v>736</v>
      </c>
      <c r="L203" s="460"/>
      <c r="M203" s="460"/>
      <c r="N203" s="460"/>
      <c r="O203" s="461"/>
      <c r="P203" s="459"/>
      <c r="Q203" s="460"/>
      <c r="R203" s="460"/>
      <c r="S203" s="460"/>
      <c r="T203" s="461"/>
    </row>
    <row r="204" spans="2:20" ht="18.75" thickBot="1">
      <c r="B204" s="236"/>
      <c r="C204" s="236"/>
      <c r="D204" s="236"/>
      <c r="E204" s="236"/>
      <c r="F204" s="236"/>
      <c r="G204" s="236"/>
      <c r="H204" s="236"/>
      <c r="I204" s="236"/>
      <c r="J204" s="236"/>
      <c r="K204" s="237"/>
      <c r="L204" s="237"/>
      <c r="M204" s="237"/>
      <c r="N204" s="237"/>
      <c r="O204" s="237"/>
      <c r="P204" s="237"/>
      <c r="Q204" s="237"/>
      <c r="R204" s="237"/>
      <c r="S204" s="237"/>
    </row>
    <row r="205" spans="2:20" ht="35.25" customHeight="1" thickBot="1">
      <c r="B205" s="470" t="s">
        <v>732</v>
      </c>
      <c r="C205" s="471"/>
      <c r="D205" s="471"/>
      <c r="E205" s="471"/>
      <c r="F205" s="471"/>
      <c r="G205" s="471"/>
      <c r="H205" s="471"/>
      <c r="I205" s="471"/>
      <c r="J205" s="471"/>
      <c r="K205" s="472" t="s">
        <v>733</v>
      </c>
      <c r="L205" s="473"/>
      <c r="M205" s="473"/>
      <c r="N205" s="473"/>
      <c r="O205" s="474"/>
      <c r="P205" s="475" t="s">
        <v>734</v>
      </c>
      <c r="Q205" s="476"/>
      <c r="R205" s="476"/>
      <c r="S205" s="476"/>
      <c r="T205" s="477"/>
    </row>
    <row r="206" spans="2:20" ht="25.5" customHeight="1">
      <c r="B206" s="497" t="s">
        <v>740</v>
      </c>
      <c r="C206" s="498"/>
      <c r="D206" s="498"/>
      <c r="E206" s="498"/>
      <c r="F206" s="498"/>
      <c r="G206" s="498"/>
      <c r="H206" s="498"/>
      <c r="I206" s="498"/>
      <c r="J206" s="499"/>
      <c r="K206" s="492" t="s">
        <v>605</v>
      </c>
      <c r="L206" s="493"/>
      <c r="M206" s="493"/>
      <c r="N206" s="493"/>
      <c r="O206" s="494"/>
      <c r="P206" s="492" t="s">
        <v>736</v>
      </c>
      <c r="Q206" s="493"/>
      <c r="R206" s="493"/>
      <c r="S206" s="493"/>
      <c r="T206" s="494"/>
    </row>
    <row r="207" spans="2:20" ht="25.5" customHeight="1">
      <c r="B207" s="464" t="s">
        <v>762</v>
      </c>
      <c r="C207" s="465"/>
      <c r="D207" s="465"/>
      <c r="E207" s="465"/>
      <c r="F207" s="465"/>
      <c r="G207" s="465"/>
      <c r="H207" s="465"/>
      <c r="I207" s="465"/>
      <c r="J207" s="465"/>
      <c r="K207" s="467" t="s">
        <v>605</v>
      </c>
      <c r="L207" s="468"/>
      <c r="M207" s="468"/>
      <c r="N207" s="468"/>
      <c r="O207" s="469"/>
      <c r="P207" s="467" t="s">
        <v>736</v>
      </c>
      <c r="Q207" s="468"/>
      <c r="R207" s="468"/>
      <c r="S207" s="468"/>
      <c r="T207" s="469"/>
    </row>
    <row r="208" spans="2:20" ht="25.5" customHeight="1">
      <c r="B208" s="500" t="s">
        <v>761</v>
      </c>
      <c r="C208" s="501"/>
      <c r="D208" s="501"/>
      <c r="E208" s="501"/>
      <c r="F208" s="501"/>
      <c r="G208" s="501"/>
      <c r="H208" s="501"/>
      <c r="I208" s="501"/>
      <c r="J208" s="502"/>
      <c r="K208" s="467"/>
      <c r="L208" s="468"/>
      <c r="M208" s="468"/>
      <c r="N208" s="468"/>
      <c r="O208" s="469"/>
      <c r="P208" s="467" t="s">
        <v>736</v>
      </c>
      <c r="Q208" s="468"/>
      <c r="R208" s="468"/>
      <c r="S208" s="468"/>
      <c r="T208" s="469"/>
    </row>
    <row r="209" spans="2:31" ht="25.5" customHeight="1" thickBot="1">
      <c r="B209" s="456" t="s">
        <v>741</v>
      </c>
      <c r="C209" s="457"/>
      <c r="D209" s="457"/>
      <c r="E209" s="457"/>
      <c r="F209" s="457"/>
      <c r="G209" s="457"/>
      <c r="H209" s="457"/>
      <c r="I209" s="457"/>
      <c r="J209" s="457"/>
      <c r="K209" s="459" t="s">
        <v>736</v>
      </c>
      <c r="L209" s="460"/>
      <c r="M209" s="460"/>
      <c r="N209" s="460"/>
      <c r="O209" s="461"/>
      <c r="P209" s="459"/>
      <c r="Q209" s="460"/>
      <c r="R209" s="460"/>
      <c r="S209" s="460"/>
      <c r="T209" s="461"/>
    </row>
    <row r="210" spans="2:31" s="174" customFormat="1" ht="18.75" thickBot="1">
      <c r="B210" s="236"/>
      <c r="C210" s="236"/>
      <c r="D210" s="236"/>
      <c r="E210" s="236"/>
      <c r="F210" s="236"/>
      <c r="G210" s="236"/>
      <c r="H210" s="236"/>
      <c r="I210" s="236"/>
      <c r="J210" s="236"/>
      <c r="K210" s="237"/>
      <c r="L210" s="237"/>
      <c r="R210" s="237"/>
      <c r="S210" s="237"/>
      <c r="U210"/>
      <c r="V210"/>
      <c r="W210"/>
      <c r="X210"/>
      <c r="Y210"/>
      <c r="Z210"/>
      <c r="AA210"/>
      <c r="AB210"/>
      <c r="AC210"/>
      <c r="AD210"/>
      <c r="AE210"/>
    </row>
    <row r="211" spans="2:31" s="174" customFormat="1" ht="29.25" customHeight="1" thickBot="1">
      <c r="B211" s="470" t="s">
        <v>635</v>
      </c>
      <c r="C211" s="471"/>
      <c r="D211" s="471"/>
      <c r="E211" s="471"/>
      <c r="F211" s="471"/>
      <c r="G211" s="471"/>
      <c r="H211" s="471"/>
      <c r="I211" s="471"/>
      <c r="J211" s="471"/>
      <c r="K211" s="472" t="s">
        <v>733</v>
      </c>
      <c r="L211" s="473"/>
      <c r="M211" s="473"/>
      <c r="N211" s="473"/>
      <c r="O211" s="474"/>
      <c r="P211" s="475" t="s">
        <v>734</v>
      </c>
      <c r="Q211" s="476"/>
      <c r="R211" s="476"/>
      <c r="S211" s="476"/>
      <c r="T211" s="477"/>
      <c r="U211"/>
      <c r="V211"/>
      <c r="W211"/>
      <c r="X211"/>
      <c r="Y211"/>
      <c r="Z211"/>
      <c r="AA211"/>
      <c r="AB211"/>
      <c r="AC211"/>
      <c r="AD211"/>
      <c r="AE211"/>
    </row>
    <row r="212" spans="2:31" s="174" customFormat="1" ht="25.5" customHeight="1">
      <c r="B212" s="478" t="s">
        <v>742</v>
      </c>
      <c r="C212" s="479"/>
      <c r="D212" s="479"/>
      <c r="E212" s="479"/>
      <c r="F212" s="479"/>
      <c r="G212" s="479"/>
      <c r="H212" s="479"/>
      <c r="I212" s="479"/>
      <c r="J212" s="480"/>
      <c r="K212" s="492"/>
      <c r="L212" s="493"/>
      <c r="M212" s="493"/>
      <c r="N212" s="493"/>
      <c r="O212" s="494"/>
      <c r="P212" s="492" t="s">
        <v>736</v>
      </c>
      <c r="Q212" s="493"/>
      <c r="R212" s="493"/>
      <c r="S212" s="493"/>
      <c r="T212" s="494"/>
      <c r="U212"/>
      <c r="V212"/>
      <c r="W212"/>
      <c r="X212"/>
      <c r="Y212"/>
      <c r="Z212"/>
      <c r="AA212"/>
      <c r="AB212"/>
      <c r="AC212"/>
      <c r="AD212"/>
      <c r="AE212"/>
    </row>
    <row r="213" spans="2:31" s="174" customFormat="1" ht="25.5" customHeight="1">
      <c r="B213" s="464" t="s">
        <v>743</v>
      </c>
      <c r="C213" s="465"/>
      <c r="D213" s="465"/>
      <c r="E213" s="465"/>
      <c r="F213" s="465"/>
      <c r="G213" s="465"/>
      <c r="H213" s="465"/>
      <c r="I213" s="465"/>
      <c r="J213" s="466"/>
      <c r="K213" s="467"/>
      <c r="L213" s="468"/>
      <c r="M213" s="468"/>
      <c r="N213" s="468"/>
      <c r="O213" s="469"/>
      <c r="P213" s="467" t="s">
        <v>736</v>
      </c>
      <c r="Q213" s="468"/>
      <c r="R213" s="468"/>
      <c r="S213" s="468"/>
      <c r="T213" s="469"/>
      <c r="U213"/>
      <c r="V213"/>
      <c r="W213"/>
      <c r="X213"/>
      <c r="Y213"/>
      <c r="Z213"/>
      <c r="AA213"/>
      <c r="AB213"/>
      <c r="AC213"/>
      <c r="AD213"/>
      <c r="AE213"/>
    </row>
    <row r="214" spans="2:31" s="174" customFormat="1" ht="25.5" customHeight="1">
      <c r="B214" s="464" t="s">
        <v>744</v>
      </c>
      <c r="C214" s="465"/>
      <c r="D214" s="465"/>
      <c r="E214" s="465"/>
      <c r="F214" s="465"/>
      <c r="G214" s="465"/>
      <c r="H214" s="465"/>
      <c r="I214" s="465"/>
      <c r="J214" s="466"/>
      <c r="K214" s="467"/>
      <c r="L214" s="468"/>
      <c r="M214" s="468"/>
      <c r="N214" s="468"/>
      <c r="O214" s="469"/>
      <c r="P214" s="467" t="s">
        <v>736</v>
      </c>
      <c r="Q214" s="468"/>
      <c r="R214" s="468"/>
      <c r="S214" s="468"/>
      <c r="T214" s="469"/>
      <c r="U214"/>
      <c r="V214"/>
      <c r="W214"/>
      <c r="X214"/>
      <c r="Y214"/>
      <c r="Z214"/>
      <c r="AA214"/>
      <c r="AB214"/>
      <c r="AC214"/>
      <c r="AD214"/>
      <c r="AE214"/>
    </row>
    <row r="215" spans="2:31" s="174" customFormat="1" ht="25.5" customHeight="1" thickBot="1">
      <c r="B215" s="456" t="s">
        <v>745</v>
      </c>
      <c r="C215" s="457"/>
      <c r="D215" s="457"/>
      <c r="E215" s="457"/>
      <c r="F215" s="457"/>
      <c r="G215" s="457"/>
      <c r="H215" s="457"/>
      <c r="I215" s="457"/>
      <c r="J215" s="458"/>
      <c r="K215" s="459" t="s">
        <v>605</v>
      </c>
      <c r="L215" s="460"/>
      <c r="M215" s="460"/>
      <c r="N215" s="460"/>
      <c r="O215" s="461"/>
      <c r="P215" s="459" t="s">
        <v>736</v>
      </c>
      <c r="Q215" s="460"/>
      <c r="R215" s="460"/>
      <c r="S215" s="460"/>
      <c r="T215" s="461"/>
      <c r="U215"/>
      <c r="V215"/>
      <c r="W215"/>
      <c r="X215"/>
      <c r="Y215"/>
      <c r="Z215"/>
      <c r="AA215"/>
      <c r="AB215"/>
      <c r="AC215"/>
      <c r="AD215"/>
      <c r="AE215"/>
    </row>
    <row r="216" spans="2:31" s="174" customFormat="1" ht="18">
      <c r="B216" s="236"/>
      <c r="C216" s="236"/>
      <c r="D216" s="236"/>
      <c r="E216" s="236"/>
      <c r="F216" s="236"/>
      <c r="G216" s="236"/>
      <c r="H216" s="236"/>
      <c r="I216" s="236"/>
      <c r="J216" s="236"/>
      <c r="K216" s="237"/>
      <c r="L216" s="237"/>
      <c r="M216" s="237"/>
      <c r="N216" s="237"/>
      <c r="O216" s="237"/>
      <c r="P216" s="237"/>
      <c r="Q216" s="237"/>
      <c r="R216" s="237"/>
      <c r="S216" s="237"/>
      <c r="U216"/>
      <c r="V216"/>
      <c r="W216"/>
      <c r="X216"/>
      <c r="Y216"/>
      <c r="Z216"/>
      <c r="AA216"/>
      <c r="AB216"/>
      <c r="AC216"/>
      <c r="AD216"/>
      <c r="AE216"/>
    </row>
    <row r="217" spans="2:31">
      <c r="B217" s="233" t="s">
        <v>725</v>
      </c>
      <c r="C217" s="484" t="s">
        <v>746</v>
      </c>
      <c r="D217" s="484"/>
      <c r="E217" s="484"/>
      <c r="F217" s="484"/>
      <c r="G217" s="484"/>
      <c r="H217" s="484"/>
      <c r="I217" s="484"/>
      <c r="J217" s="484"/>
      <c r="K217" s="484"/>
      <c r="L217" s="484"/>
      <c r="M217" s="484"/>
      <c r="N217" s="484"/>
      <c r="O217" s="484"/>
      <c r="P217" s="484"/>
      <c r="Q217" s="484"/>
      <c r="R217" s="484"/>
      <c r="S217" s="484"/>
      <c r="T217" s="174"/>
    </row>
    <row r="218" spans="2:31" ht="15" customHeight="1">
      <c r="B218" s="462" t="s">
        <v>747</v>
      </c>
      <c r="C218" s="462"/>
      <c r="D218" s="462"/>
      <c r="E218" s="462"/>
      <c r="F218" s="462"/>
      <c r="G218" s="462"/>
      <c r="H218" s="462"/>
      <c r="I218" s="462"/>
      <c r="J218" s="462"/>
      <c r="K218" s="462"/>
      <c r="L218" s="462"/>
      <c r="M218" s="462"/>
      <c r="N218" s="462"/>
      <c r="O218" s="462"/>
      <c r="P218" s="462"/>
      <c r="Q218" s="462"/>
      <c r="R218" s="462"/>
      <c r="S218" s="462"/>
      <c r="T218" s="462"/>
    </row>
    <row r="219" spans="2:31" ht="15" customHeight="1">
      <c r="B219" s="462"/>
      <c r="C219" s="462"/>
      <c r="D219" s="462"/>
      <c r="E219" s="462"/>
      <c r="F219" s="462"/>
      <c r="G219" s="462"/>
      <c r="H219" s="462"/>
      <c r="I219" s="462"/>
      <c r="J219" s="462"/>
      <c r="K219" s="462"/>
      <c r="L219" s="462"/>
      <c r="M219" s="462"/>
      <c r="N219" s="462"/>
      <c r="O219" s="462"/>
      <c r="P219" s="462"/>
      <c r="Q219" s="462"/>
      <c r="R219" s="462"/>
      <c r="S219" s="462"/>
      <c r="T219" s="462"/>
    </row>
    <row r="220" spans="2:31" ht="15" customHeight="1">
      <c r="B220" s="462"/>
      <c r="C220" s="462"/>
      <c r="D220" s="462"/>
      <c r="E220" s="462"/>
      <c r="F220" s="462"/>
      <c r="G220" s="462"/>
      <c r="H220" s="462"/>
      <c r="I220" s="462"/>
      <c r="J220" s="462"/>
      <c r="K220" s="462"/>
      <c r="L220" s="462"/>
      <c r="M220" s="462"/>
      <c r="N220" s="462"/>
      <c r="O220" s="462"/>
      <c r="P220" s="462"/>
      <c r="Q220" s="462"/>
      <c r="R220" s="462"/>
      <c r="S220" s="462"/>
      <c r="T220" s="462"/>
    </row>
    <row r="221" spans="2:31" ht="15" customHeight="1">
      <c r="B221" s="462"/>
      <c r="C221" s="462"/>
      <c r="D221" s="462"/>
      <c r="E221" s="462"/>
      <c r="F221" s="462"/>
      <c r="G221" s="462"/>
      <c r="H221" s="462"/>
      <c r="I221" s="462"/>
      <c r="J221" s="462"/>
      <c r="K221" s="462"/>
      <c r="L221" s="462"/>
      <c r="M221" s="462"/>
      <c r="N221" s="462"/>
      <c r="O221" s="462"/>
      <c r="P221" s="462"/>
      <c r="Q221" s="462"/>
      <c r="R221" s="462"/>
      <c r="S221" s="462"/>
      <c r="T221" s="462"/>
    </row>
    <row r="222" spans="2:31">
      <c r="B222" s="462"/>
      <c r="C222" s="462"/>
      <c r="D222" s="462"/>
      <c r="E222" s="462"/>
      <c r="F222" s="462"/>
      <c r="G222" s="462"/>
      <c r="H222" s="462"/>
      <c r="I222" s="462"/>
      <c r="J222" s="462"/>
      <c r="K222" s="462"/>
      <c r="L222" s="462"/>
      <c r="M222" s="462"/>
      <c r="N222" s="462"/>
      <c r="O222" s="462"/>
      <c r="P222" s="462"/>
      <c r="Q222" s="462"/>
      <c r="R222" s="462"/>
      <c r="S222" s="462"/>
      <c r="T222" s="462"/>
    </row>
    <row r="223" spans="2:31">
      <c r="B223" s="462"/>
      <c r="C223" s="462"/>
      <c r="D223" s="462"/>
      <c r="E223" s="462"/>
      <c r="F223" s="462"/>
      <c r="G223" s="462"/>
      <c r="H223" s="462"/>
      <c r="I223" s="462"/>
      <c r="J223" s="462"/>
      <c r="K223" s="462"/>
      <c r="L223" s="462"/>
      <c r="M223" s="462"/>
      <c r="N223" s="462"/>
      <c r="O223" s="462"/>
      <c r="P223" s="462"/>
      <c r="Q223" s="462"/>
      <c r="R223" s="462"/>
      <c r="S223" s="462"/>
      <c r="T223" s="462"/>
    </row>
    <row r="224" spans="2:31">
      <c r="B224" s="462"/>
      <c r="C224" s="462"/>
      <c r="D224" s="462"/>
      <c r="E224" s="462"/>
      <c r="F224" s="462"/>
      <c r="G224" s="462"/>
      <c r="H224" s="462"/>
      <c r="I224" s="462"/>
      <c r="J224" s="462"/>
      <c r="K224" s="462"/>
      <c r="L224" s="462"/>
      <c r="M224" s="462"/>
      <c r="N224" s="462"/>
      <c r="O224" s="462"/>
      <c r="P224" s="462"/>
      <c r="Q224" s="462"/>
      <c r="R224" s="462"/>
      <c r="S224" s="462"/>
      <c r="T224" s="462"/>
    </row>
    <row r="225" spans="2:20">
      <c r="B225" s="463" t="s">
        <v>748</v>
      </c>
      <c r="C225" s="463"/>
      <c r="D225" s="463"/>
      <c r="E225" s="463"/>
      <c r="F225" s="463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</row>
    <row r="226" spans="2:20"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</row>
    <row r="227" spans="2:20"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</row>
    <row r="228" spans="2:20"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</row>
    <row r="229" spans="2:20"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</row>
    <row r="230" spans="2:20"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</row>
    <row r="231" spans="2:20"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</row>
    <row r="232" spans="2:20"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</row>
    <row r="233" spans="2:20"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</row>
    <row r="234" spans="2:20"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</row>
    <row r="235" spans="2:20"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</row>
    <row r="236" spans="2:20"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</row>
    <row r="237" spans="2:20"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</row>
    <row r="238" spans="2:20"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</row>
    <row r="239" spans="2:20"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</row>
    <row r="240" spans="2:20"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</row>
    <row r="241" spans="2:20"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</row>
    <row r="242" spans="2:20"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</row>
    <row r="243" spans="2:20"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</row>
    <row r="244" spans="2:20"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</row>
    <row r="245" spans="2:20"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</row>
    <row r="246" spans="2:20"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</row>
    <row r="247" spans="2:20"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</row>
    <row r="248" spans="2:20"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</row>
    <row r="249" spans="2:20"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</row>
    <row r="250" spans="2:20"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</row>
    <row r="251" spans="2:20"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</row>
    <row r="252" spans="2:20"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</row>
    <row r="253" spans="2:20"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</row>
    <row r="254" spans="2:20"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</row>
    <row r="255" spans="2:20"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</row>
    <row r="256" spans="2:20"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</row>
    <row r="257" spans="2:20"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</row>
    <row r="258" spans="2:20"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</row>
    <row r="259" spans="2:20" ht="24.95" customHeight="1">
      <c r="B259" s="454" t="s">
        <v>1448</v>
      </c>
      <c r="C259" s="454"/>
      <c r="D259" s="454"/>
      <c r="E259" s="454"/>
      <c r="F259" s="454"/>
      <c r="G259" s="454"/>
      <c r="H259" s="454"/>
      <c r="I259" s="454"/>
      <c r="J259" s="454"/>
      <c r="K259" s="454"/>
      <c r="L259" s="454"/>
      <c r="M259" s="454"/>
      <c r="N259" s="454"/>
      <c r="O259" s="454"/>
      <c r="P259" s="454"/>
      <c r="Q259" s="454"/>
      <c r="R259" s="454"/>
      <c r="S259" s="454"/>
      <c r="T259" s="454"/>
    </row>
    <row r="260" spans="2:20" ht="24.95" customHeight="1">
      <c r="B260" s="454"/>
      <c r="C260" s="454"/>
      <c r="D260" s="454"/>
      <c r="E260" s="454"/>
      <c r="F260" s="454"/>
      <c r="G260" s="454"/>
      <c r="H260" s="454"/>
      <c r="I260" s="454"/>
      <c r="J260" s="454"/>
      <c r="K260" s="454"/>
      <c r="L260" s="454"/>
      <c r="M260" s="454"/>
      <c r="N260" s="454"/>
      <c r="O260" s="454"/>
      <c r="P260" s="454"/>
      <c r="Q260" s="454"/>
      <c r="R260" s="454"/>
      <c r="S260" s="454"/>
      <c r="T260" s="454"/>
    </row>
    <row r="261" spans="2:20"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</row>
    <row r="262" spans="2:20"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</row>
    <row r="263" spans="2:20"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</row>
    <row r="264" spans="2:20"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</row>
    <row r="265" spans="2:20"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</row>
    <row r="266" spans="2:20"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</row>
    <row r="267" spans="2:20"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</row>
    <row r="268" spans="2:20"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</row>
    <row r="269" spans="2:20" ht="16.5">
      <c r="B269" s="483" t="s">
        <v>749</v>
      </c>
      <c r="C269" s="483"/>
      <c r="D269" s="483"/>
      <c r="E269" s="483"/>
      <c r="F269" s="483"/>
      <c r="G269" s="483"/>
      <c r="H269" s="455" t="s">
        <v>750</v>
      </c>
      <c r="I269" s="455"/>
      <c r="J269" s="455"/>
      <c r="K269" s="455"/>
      <c r="L269" s="455"/>
      <c r="M269" s="455"/>
      <c r="N269" s="455"/>
      <c r="O269" s="455"/>
      <c r="P269" s="455"/>
      <c r="Q269" s="455"/>
      <c r="R269" s="455"/>
      <c r="S269" s="455"/>
      <c r="T269" s="455"/>
    </row>
    <row r="270" spans="2:20" ht="16.5">
      <c r="B270" s="483" t="s">
        <v>751</v>
      </c>
      <c r="C270" s="483"/>
      <c r="D270" s="483"/>
      <c r="E270" s="483"/>
      <c r="F270" s="483"/>
      <c r="G270" s="483"/>
      <c r="H270" s="455" t="s">
        <v>636</v>
      </c>
      <c r="I270" s="455"/>
      <c r="J270" s="455"/>
      <c r="K270" s="455"/>
      <c r="L270" s="455"/>
      <c r="M270" s="455"/>
      <c r="N270" s="455"/>
      <c r="O270" s="455"/>
      <c r="P270" s="455"/>
      <c r="Q270" s="455"/>
      <c r="R270" s="455"/>
      <c r="S270" s="455"/>
      <c r="T270" s="455"/>
    </row>
    <row r="271" spans="2:20" ht="16.5">
      <c r="B271" s="483" t="s">
        <v>752</v>
      </c>
      <c r="C271" s="483"/>
      <c r="D271" s="483"/>
      <c r="E271" s="483"/>
      <c r="F271" s="483"/>
      <c r="G271" s="483"/>
      <c r="H271" s="455" t="s">
        <v>753</v>
      </c>
      <c r="I271" s="455"/>
      <c r="J271" s="455"/>
      <c r="K271" s="455"/>
      <c r="L271" s="455"/>
      <c r="M271" s="455"/>
      <c r="N271" s="455"/>
      <c r="O271" s="455"/>
      <c r="P271" s="455"/>
      <c r="Q271" s="455"/>
      <c r="R271" s="455"/>
      <c r="S271" s="455"/>
      <c r="T271" s="455"/>
    </row>
    <row r="272" spans="2:20" ht="16.5">
      <c r="B272" s="483" t="s">
        <v>754</v>
      </c>
      <c r="C272" s="483"/>
      <c r="D272" s="483"/>
      <c r="E272" s="483"/>
      <c r="F272" s="483"/>
      <c r="G272" s="483"/>
      <c r="H272" s="455" t="s">
        <v>755</v>
      </c>
      <c r="I272" s="455"/>
      <c r="J272" s="455"/>
      <c r="K272" s="455"/>
      <c r="L272" s="455"/>
      <c r="M272" s="455"/>
      <c r="N272" s="455"/>
      <c r="O272" s="455"/>
      <c r="P272" s="455"/>
      <c r="Q272" s="455"/>
      <c r="R272" s="455"/>
      <c r="S272" s="455"/>
      <c r="T272" s="455"/>
    </row>
    <row r="273" spans="2:20" ht="16.5">
      <c r="B273" s="483" t="s">
        <v>756</v>
      </c>
      <c r="C273" s="483"/>
      <c r="D273" s="483"/>
      <c r="E273" s="483"/>
      <c r="F273" s="483"/>
      <c r="G273" s="483"/>
      <c r="H273" s="455" t="s">
        <v>757</v>
      </c>
      <c r="I273" s="455"/>
      <c r="J273" s="455"/>
      <c r="K273" s="455"/>
      <c r="L273" s="455"/>
      <c r="M273" s="455"/>
      <c r="N273" s="455"/>
      <c r="O273" s="455"/>
      <c r="P273" s="455"/>
      <c r="Q273" s="455"/>
      <c r="R273" s="455"/>
      <c r="S273" s="455"/>
      <c r="T273" s="455"/>
    </row>
    <row r="274" spans="2:20" ht="16.5">
      <c r="B274" s="483" t="s">
        <v>763</v>
      </c>
      <c r="C274" s="483"/>
      <c r="D274" s="483"/>
      <c r="E274" s="483"/>
      <c r="F274" s="483"/>
      <c r="G274" s="483"/>
      <c r="H274" s="455" t="s">
        <v>758</v>
      </c>
      <c r="I274" s="455"/>
      <c r="J274" s="455"/>
      <c r="K274" s="455"/>
      <c r="L274" s="455"/>
      <c r="M274" s="455"/>
      <c r="N274" s="455"/>
      <c r="O274" s="455"/>
      <c r="P274" s="455"/>
      <c r="Q274" s="455"/>
      <c r="R274" s="455"/>
      <c r="S274" s="455"/>
      <c r="T274" s="455"/>
    </row>
    <row r="275" spans="2:20" ht="16.5">
      <c r="B275" s="483" t="s">
        <v>759</v>
      </c>
      <c r="C275" s="483"/>
      <c r="D275" s="483"/>
      <c r="E275" s="483"/>
      <c r="F275" s="483"/>
      <c r="G275" s="483"/>
      <c r="H275" s="481" t="s">
        <v>664</v>
      </c>
      <c r="I275" s="482"/>
      <c r="J275" s="482"/>
      <c r="K275" s="482"/>
      <c r="L275" s="482"/>
      <c r="M275" s="482"/>
      <c r="N275" s="482"/>
      <c r="O275" s="482"/>
      <c r="P275" s="482"/>
      <c r="Q275" s="482"/>
      <c r="R275" s="482"/>
      <c r="S275" s="482"/>
      <c r="T275" s="482"/>
    </row>
    <row r="276" spans="2:20"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</row>
    <row r="277" spans="2:20"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</row>
  </sheetData>
  <mergeCells count="210">
    <mergeCell ref="E63:T63"/>
    <mergeCell ref="E64:T64"/>
    <mergeCell ref="O65:T65"/>
    <mergeCell ref="E66:T66"/>
    <mergeCell ref="E67:T67"/>
    <mergeCell ref="B63:D63"/>
    <mergeCell ref="B64:D64"/>
    <mergeCell ref="B65:D65"/>
    <mergeCell ref="B108:T108"/>
    <mergeCell ref="D105:F105"/>
    <mergeCell ref="C106:S106"/>
    <mergeCell ref="B98:S98"/>
    <mergeCell ref="L65:N65"/>
    <mergeCell ref="E65:K65"/>
    <mergeCell ref="B93:S93"/>
    <mergeCell ref="B94:S94"/>
    <mergeCell ref="B97:S97"/>
    <mergeCell ref="B95:T95"/>
    <mergeCell ref="B84:T91"/>
    <mergeCell ref="B69:T69"/>
    <mergeCell ref="B71:T79"/>
    <mergeCell ref="B66:D66"/>
    <mergeCell ref="B67:D67"/>
    <mergeCell ref="L115:T115"/>
    <mergeCell ref="B116:H116"/>
    <mergeCell ref="C117:S117"/>
    <mergeCell ref="B115:K115"/>
    <mergeCell ref="B119:T122"/>
    <mergeCell ref="C110:S110"/>
    <mergeCell ref="C111:S111"/>
    <mergeCell ref="C134:S134"/>
    <mergeCell ref="C135:S135"/>
    <mergeCell ref="B113:K113"/>
    <mergeCell ref="B114:K114"/>
    <mergeCell ref="L113:T113"/>
    <mergeCell ref="L114:T114"/>
    <mergeCell ref="C127:T127"/>
    <mergeCell ref="C128:T128"/>
    <mergeCell ref="C129:T129"/>
    <mergeCell ref="C130:T130"/>
    <mergeCell ref="C131:T131"/>
    <mergeCell ref="C132:T132"/>
    <mergeCell ref="C133:T133"/>
    <mergeCell ref="B146:T146"/>
    <mergeCell ref="B148:T155"/>
    <mergeCell ref="B144:S144"/>
    <mergeCell ref="P137:T137"/>
    <mergeCell ref="P138:T138"/>
    <mergeCell ref="B142:J142"/>
    <mergeCell ref="K142:O142"/>
    <mergeCell ref="P139:T139"/>
    <mergeCell ref="P140:T140"/>
    <mergeCell ref="P141:T141"/>
    <mergeCell ref="B137:E138"/>
    <mergeCell ref="F137:J137"/>
    <mergeCell ref="F138:J138"/>
    <mergeCell ref="K137:O138"/>
    <mergeCell ref="B141:E141"/>
    <mergeCell ref="F141:J141"/>
    <mergeCell ref="K140:O140"/>
    <mergeCell ref="K141:O141"/>
    <mergeCell ref="B139:E139"/>
    <mergeCell ref="F139:J139"/>
    <mergeCell ref="B140:E140"/>
    <mergeCell ref="F140:J140"/>
    <mergeCell ref="K139:O139"/>
    <mergeCell ref="B161:C161"/>
    <mergeCell ref="D161:E161"/>
    <mergeCell ref="F161:M161"/>
    <mergeCell ref="N161:P161"/>
    <mergeCell ref="B162:C162"/>
    <mergeCell ref="D162:E162"/>
    <mergeCell ref="F162:M162"/>
    <mergeCell ref="N162:P162"/>
    <mergeCell ref="C157:S157"/>
    <mergeCell ref="C158:S158"/>
    <mergeCell ref="B160:C160"/>
    <mergeCell ref="D160:E160"/>
    <mergeCell ref="F160:M160"/>
    <mergeCell ref="N160:P160"/>
    <mergeCell ref="N165:P165"/>
    <mergeCell ref="B163:C163"/>
    <mergeCell ref="D163:E163"/>
    <mergeCell ref="F163:M163"/>
    <mergeCell ref="N163:P163"/>
    <mergeCell ref="B164:C164"/>
    <mergeCell ref="D164:E164"/>
    <mergeCell ref="F164:M164"/>
    <mergeCell ref="N164:P164"/>
    <mergeCell ref="B188:T188"/>
    <mergeCell ref="B189:T189"/>
    <mergeCell ref="B191:T191"/>
    <mergeCell ref="Q160:T160"/>
    <mergeCell ref="Q161:T161"/>
    <mergeCell ref="Q162:T162"/>
    <mergeCell ref="Q163:T163"/>
    <mergeCell ref="Q164:T164"/>
    <mergeCell ref="Q165:T165"/>
    <mergeCell ref="B183:F183"/>
    <mergeCell ref="G183:O183"/>
    <mergeCell ref="B187:T187"/>
    <mergeCell ref="B181:F181"/>
    <mergeCell ref="G181:O181"/>
    <mergeCell ref="B182:F182"/>
    <mergeCell ref="G182:O182"/>
    <mergeCell ref="C173:S173"/>
    <mergeCell ref="C177:S177"/>
    <mergeCell ref="B180:F180"/>
    <mergeCell ref="G180:O180"/>
    <mergeCell ref="B179:T179"/>
    <mergeCell ref="C168:S168"/>
    <mergeCell ref="B170:E170"/>
    <mergeCell ref="F166:P166"/>
    <mergeCell ref="P180:T180"/>
    <mergeCell ref="P181:T181"/>
    <mergeCell ref="P182:T182"/>
    <mergeCell ref="P183:T183"/>
    <mergeCell ref="C185:T185"/>
    <mergeCell ref="B100:D100"/>
    <mergeCell ref="B101:D101"/>
    <mergeCell ref="B102:D102"/>
    <mergeCell ref="B103:D103"/>
    <mergeCell ref="B104:D104"/>
    <mergeCell ref="E100:T100"/>
    <mergeCell ref="E101:T101"/>
    <mergeCell ref="E102:T102"/>
    <mergeCell ref="E103:T103"/>
    <mergeCell ref="E104:T104"/>
    <mergeCell ref="F170:P170"/>
    <mergeCell ref="B171:E171"/>
    <mergeCell ref="F171:P171"/>
    <mergeCell ref="Q170:T170"/>
    <mergeCell ref="Q171:T171"/>
    <mergeCell ref="Q166:T166"/>
    <mergeCell ref="B165:C165"/>
    <mergeCell ref="D165:E165"/>
    <mergeCell ref="F165:M165"/>
    <mergeCell ref="C193:S193"/>
    <mergeCell ref="B196:L196"/>
    <mergeCell ref="B197:L197"/>
    <mergeCell ref="B203:J203"/>
    <mergeCell ref="P203:T203"/>
    <mergeCell ref="B200:J200"/>
    <mergeCell ref="P200:T200"/>
    <mergeCell ref="B201:J201"/>
    <mergeCell ref="P201:T201"/>
    <mergeCell ref="B199:J199"/>
    <mergeCell ref="P199:T199"/>
    <mergeCell ref="B205:J205"/>
    <mergeCell ref="K205:O205"/>
    <mergeCell ref="P205:T205"/>
    <mergeCell ref="B206:J206"/>
    <mergeCell ref="K206:O206"/>
    <mergeCell ref="P206:T206"/>
    <mergeCell ref="B207:J207"/>
    <mergeCell ref="K207:O207"/>
    <mergeCell ref="K212:O212"/>
    <mergeCell ref="P212:T212"/>
    <mergeCell ref="P207:T207"/>
    <mergeCell ref="B208:J208"/>
    <mergeCell ref="K208:O208"/>
    <mergeCell ref="B195:T195"/>
    <mergeCell ref="M196:T196"/>
    <mergeCell ref="M197:T197"/>
    <mergeCell ref="K199:O199"/>
    <mergeCell ref="K200:O200"/>
    <mergeCell ref="K201:O201"/>
    <mergeCell ref="K202:O202"/>
    <mergeCell ref="K203:O203"/>
    <mergeCell ref="B202:J202"/>
    <mergeCell ref="P202:T202"/>
    <mergeCell ref="P208:T208"/>
    <mergeCell ref="B209:J209"/>
    <mergeCell ref="K209:O209"/>
    <mergeCell ref="P209:T209"/>
    <mergeCell ref="H275:T275"/>
    <mergeCell ref="B274:G274"/>
    <mergeCell ref="B275:G275"/>
    <mergeCell ref="B269:G269"/>
    <mergeCell ref="B270:G270"/>
    <mergeCell ref="B271:G271"/>
    <mergeCell ref="B272:G272"/>
    <mergeCell ref="B273:G273"/>
    <mergeCell ref="H269:T269"/>
    <mergeCell ref="H270:T270"/>
    <mergeCell ref="C217:S217"/>
    <mergeCell ref="O58:T61"/>
    <mergeCell ref="O123:S124"/>
    <mergeCell ref="F175:N175"/>
    <mergeCell ref="O175:T175"/>
    <mergeCell ref="B259:T260"/>
    <mergeCell ref="H271:T271"/>
    <mergeCell ref="H272:T272"/>
    <mergeCell ref="H273:T273"/>
    <mergeCell ref="H274:T274"/>
    <mergeCell ref="B215:J215"/>
    <mergeCell ref="K215:O215"/>
    <mergeCell ref="P215:T215"/>
    <mergeCell ref="B218:T224"/>
    <mergeCell ref="B225:T225"/>
    <mergeCell ref="B213:J213"/>
    <mergeCell ref="K213:O213"/>
    <mergeCell ref="P213:T213"/>
    <mergeCell ref="B214:J214"/>
    <mergeCell ref="K214:O214"/>
    <mergeCell ref="P214:T214"/>
    <mergeCell ref="B211:J211"/>
    <mergeCell ref="K211:O211"/>
    <mergeCell ref="P211:T211"/>
    <mergeCell ref="B212:J212"/>
  </mergeCells>
  <hyperlinks>
    <hyperlink ref="H275" r:id="rId1" xr:uid="{97D39EE9-8062-4444-8461-8AA29127782C}"/>
  </hyperlinks>
  <pageMargins left="0.511811024" right="0.511811024" top="0.78740157499999996" bottom="0.78740157499999996" header="0.31496062000000002" footer="0.31496062000000002"/>
  <pageSetup paperSize="9" scale="90" orientation="portrait" horizontalDpi="0" verticalDpi="0" r:id="rId2"/>
  <headerFooter>
    <oddHeader>&amp;C&amp;"Century Gothic,Negrito"&amp;12&amp;KFF0000WWW.DCPPINTURASTECNICAS.COM.BR</oddHeader>
    <oddFooter xml:space="preserve">&amp;C&amp;"Century Gothic,Negrito"&amp;12&amp;KFF0000DCP Pinturas Técnicas&amp;"Century Gothic,Normal"&amp;K01+000
Soluções Inovadoras, Eficientes e Confiáveis Para a Construção Civil.&amp;"Calibri,Regular"&amp;11
</oddFooter>
  </headerFooter>
  <rowBreaks count="6" manualBreakCount="6">
    <brk id="51" min="1" max="19" man="1"/>
    <brk id="91" min="1" max="19" man="1"/>
    <brk id="125" min="1" max="19" man="1"/>
    <brk id="155" min="1" max="19" man="1"/>
    <brk id="191" min="1" max="19" man="1"/>
    <brk id="223" min="1" max="19" man="1"/>
  </rowBreaks>
  <ignoredErrors>
    <ignoredError sqref="F139:T141 K142 B163 Q163" evalError="1"/>
    <ignoredError sqref="Q166" evalError="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X62"/>
  <sheetViews>
    <sheetView tabSelected="1" view="pageBreakPreview" topLeftCell="D4" zoomScaleNormal="100" zoomScaleSheetLayoutView="100" workbookViewId="0">
      <selection activeCell="U20" sqref="U20"/>
    </sheetView>
  </sheetViews>
  <sheetFormatPr defaultColWidth="9" defaultRowHeight="15"/>
  <cols>
    <col min="1" max="1" width="2" customWidth="1"/>
    <col min="2" max="2" width="1.42578125" style="174" customWidth="1"/>
    <col min="3" max="3" width="15.140625" style="1" customWidth="1"/>
    <col min="4" max="4" width="15.28515625" style="1" customWidth="1"/>
    <col min="5" max="6" width="9.140625" style="1" customWidth="1"/>
    <col min="7" max="7" width="8.140625" style="1" customWidth="1"/>
    <col min="8" max="8" width="6.140625" style="1" customWidth="1"/>
    <col min="9" max="9" width="5.5703125" style="1" customWidth="1"/>
    <col min="10" max="11" width="5.5703125" style="2" customWidth="1"/>
    <col min="12" max="12" width="7.5703125" style="3" customWidth="1"/>
    <col min="13" max="13" width="8.28515625" style="4" customWidth="1"/>
    <col min="14" max="14" width="7.85546875" style="5" customWidth="1"/>
    <col min="15" max="16" width="8.42578125" style="6" customWidth="1"/>
    <col min="17" max="18" width="7.7109375" style="7" customWidth="1"/>
    <col min="19" max="19" width="13.5703125" style="8" customWidth="1"/>
    <col min="20" max="20" width="10.42578125" style="9" customWidth="1"/>
    <col min="21" max="21" width="8.5703125" style="10" customWidth="1"/>
    <col min="22" max="22" width="14.5703125" style="11" customWidth="1"/>
    <col min="23" max="23" width="1.140625" style="169" customWidth="1"/>
    <col min="24" max="24" width="14.28515625" style="7" customWidth="1"/>
    <col min="25" max="25" width="12.140625" style="7" customWidth="1"/>
    <col min="26" max="258" width="9.140625" style="7" customWidth="1"/>
  </cols>
  <sheetData>
    <row r="1" spans="3:258" ht="9.75" customHeight="1"/>
    <row r="2" spans="3:258" s="174" customFormat="1" ht="8.25" customHeight="1" thickBot="1">
      <c r="C2" s="122"/>
      <c r="D2" s="122"/>
      <c r="E2" s="122"/>
      <c r="F2" s="122"/>
      <c r="G2" s="122"/>
      <c r="H2" s="122"/>
      <c r="I2" s="122"/>
      <c r="J2" s="164"/>
      <c r="K2" s="164"/>
      <c r="L2" s="165"/>
      <c r="M2" s="166"/>
      <c r="N2" s="167"/>
      <c r="O2" s="168"/>
      <c r="P2" s="168"/>
      <c r="Q2" s="169"/>
      <c r="R2" s="169"/>
      <c r="S2" s="170"/>
      <c r="T2" s="171"/>
      <c r="U2" s="172"/>
      <c r="V2" s="173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69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  <c r="BU2" s="169"/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  <c r="CI2" s="169"/>
      <c r="CJ2" s="169"/>
      <c r="CK2" s="169"/>
      <c r="CL2" s="169"/>
      <c r="CM2" s="169"/>
      <c r="CN2" s="169"/>
      <c r="CO2" s="169"/>
      <c r="CP2" s="169"/>
      <c r="CQ2" s="169"/>
      <c r="CR2" s="169"/>
      <c r="CS2" s="169"/>
      <c r="CT2" s="169"/>
      <c r="CU2" s="169"/>
      <c r="CV2" s="169"/>
      <c r="CW2" s="169"/>
      <c r="CX2" s="169"/>
      <c r="CY2" s="169"/>
      <c r="CZ2" s="169"/>
      <c r="DA2" s="169"/>
      <c r="DB2" s="169"/>
      <c r="DC2" s="169"/>
      <c r="DD2" s="169"/>
      <c r="DE2" s="169"/>
      <c r="DF2" s="169"/>
      <c r="DG2" s="169"/>
      <c r="DH2" s="169"/>
      <c r="DI2" s="169"/>
      <c r="DJ2" s="169"/>
      <c r="DK2" s="169"/>
      <c r="DL2" s="169"/>
      <c r="DM2" s="169"/>
      <c r="DN2" s="169"/>
      <c r="DO2" s="169"/>
      <c r="DP2" s="169"/>
      <c r="DQ2" s="169"/>
      <c r="DR2" s="169"/>
      <c r="DS2" s="169"/>
      <c r="DT2" s="169"/>
      <c r="DU2" s="169"/>
      <c r="DV2" s="169"/>
      <c r="DW2" s="169"/>
      <c r="DX2" s="169"/>
      <c r="DY2" s="169"/>
      <c r="DZ2" s="169"/>
      <c r="EA2" s="169"/>
      <c r="EB2" s="169"/>
      <c r="EC2" s="169"/>
      <c r="ED2" s="169"/>
      <c r="EE2" s="169"/>
      <c r="EF2" s="169"/>
      <c r="EG2" s="169"/>
      <c r="EH2" s="169"/>
      <c r="EI2" s="169"/>
      <c r="EJ2" s="169"/>
      <c r="EK2" s="169"/>
      <c r="EL2" s="169"/>
      <c r="EM2" s="169"/>
      <c r="EN2" s="169"/>
      <c r="EO2" s="169"/>
      <c r="EP2" s="169"/>
      <c r="EQ2" s="169"/>
      <c r="ER2" s="169"/>
      <c r="ES2" s="169"/>
      <c r="ET2" s="169"/>
      <c r="EU2" s="169"/>
      <c r="EV2" s="169"/>
      <c r="EW2" s="169"/>
      <c r="EX2" s="169"/>
      <c r="EY2" s="169"/>
      <c r="EZ2" s="169"/>
      <c r="FA2" s="169"/>
      <c r="FB2" s="169"/>
      <c r="FC2" s="169"/>
      <c r="FD2" s="169"/>
      <c r="FE2" s="169"/>
      <c r="FF2" s="169"/>
      <c r="FG2" s="169"/>
      <c r="FH2" s="169"/>
      <c r="FI2" s="169"/>
      <c r="FJ2" s="169"/>
      <c r="FK2" s="169"/>
      <c r="FL2" s="169"/>
      <c r="FM2" s="169"/>
      <c r="FN2" s="169"/>
      <c r="FO2" s="169"/>
      <c r="FP2" s="169"/>
      <c r="FQ2" s="169"/>
      <c r="FR2" s="169"/>
      <c r="FS2" s="169"/>
      <c r="FT2" s="169"/>
      <c r="FU2" s="169"/>
      <c r="FV2" s="169"/>
      <c r="FW2" s="169"/>
      <c r="FX2" s="169"/>
      <c r="FY2" s="169"/>
      <c r="FZ2" s="169"/>
      <c r="GA2" s="169"/>
      <c r="GB2" s="169"/>
      <c r="GC2" s="169"/>
      <c r="GD2" s="169"/>
      <c r="GE2" s="169"/>
      <c r="GF2" s="169"/>
      <c r="GG2" s="169"/>
      <c r="GH2" s="169"/>
      <c r="GI2" s="169"/>
      <c r="GJ2" s="169"/>
      <c r="GK2" s="169"/>
      <c r="GL2" s="169"/>
      <c r="GM2" s="169"/>
      <c r="GN2" s="169"/>
      <c r="GO2" s="169"/>
      <c r="GP2" s="169"/>
      <c r="GQ2" s="169"/>
      <c r="GR2" s="169"/>
      <c r="GS2" s="169"/>
      <c r="GT2" s="169"/>
      <c r="GU2" s="169"/>
      <c r="GV2" s="169"/>
      <c r="GW2" s="169"/>
      <c r="GX2" s="169"/>
      <c r="GY2" s="169"/>
      <c r="GZ2" s="169"/>
      <c r="HA2" s="169"/>
      <c r="HB2" s="169"/>
      <c r="HC2" s="169"/>
      <c r="HD2" s="169"/>
      <c r="HE2" s="169"/>
      <c r="HF2" s="169"/>
      <c r="HG2" s="169"/>
      <c r="HH2" s="169"/>
      <c r="HI2" s="169"/>
      <c r="HJ2" s="169"/>
      <c r="HK2" s="169"/>
      <c r="HL2" s="169"/>
      <c r="HM2" s="169"/>
      <c r="HN2" s="169"/>
      <c r="HO2" s="169"/>
      <c r="HP2" s="169"/>
      <c r="HQ2" s="169"/>
      <c r="HR2" s="169"/>
      <c r="HS2" s="169"/>
      <c r="HT2" s="169"/>
      <c r="HU2" s="169"/>
      <c r="HV2" s="169"/>
      <c r="HW2" s="169"/>
      <c r="HX2" s="169"/>
      <c r="HY2" s="169"/>
      <c r="HZ2" s="169"/>
      <c r="IA2" s="169"/>
      <c r="IB2" s="169"/>
      <c r="IC2" s="169"/>
      <c r="ID2" s="169"/>
      <c r="IE2" s="169"/>
      <c r="IF2" s="169"/>
      <c r="IG2" s="169"/>
      <c r="IH2" s="169"/>
      <c r="II2" s="169"/>
      <c r="IJ2" s="169"/>
      <c r="IK2" s="169"/>
      <c r="IL2" s="169"/>
      <c r="IM2" s="169"/>
      <c r="IN2" s="169"/>
      <c r="IO2" s="169"/>
      <c r="IP2" s="169"/>
      <c r="IQ2" s="169"/>
      <c r="IR2" s="169"/>
      <c r="IS2" s="169"/>
      <c r="IT2" s="169"/>
      <c r="IU2" s="169"/>
      <c r="IV2" s="169"/>
      <c r="IW2" s="169"/>
      <c r="IX2" s="169"/>
    </row>
    <row r="3" spans="3:258" s="174" customFormat="1" ht="19.5" customHeight="1">
      <c r="C3" s="720" t="s">
        <v>644</v>
      </c>
      <c r="D3" s="721"/>
      <c r="E3" s="722"/>
      <c r="F3" s="723">
        <f ca="1">TODAY()</f>
        <v>43882</v>
      </c>
      <c r="G3" s="724"/>
      <c r="H3" s="724"/>
      <c r="I3" s="724"/>
      <c r="J3" s="724"/>
      <c r="K3" s="724"/>
      <c r="L3" s="724"/>
      <c r="M3" s="724"/>
      <c r="N3" s="724"/>
      <c r="O3" s="724"/>
      <c r="P3" s="724"/>
      <c r="Q3" s="724"/>
      <c r="R3" s="724"/>
      <c r="S3" s="724"/>
      <c r="T3" s="725"/>
      <c r="U3" s="172"/>
      <c r="V3" s="173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69"/>
      <c r="CY3" s="169"/>
      <c r="CZ3" s="169"/>
      <c r="DA3" s="169"/>
      <c r="DB3" s="169"/>
      <c r="DC3" s="169"/>
      <c r="DD3" s="169"/>
      <c r="DE3" s="169"/>
      <c r="DF3" s="169"/>
      <c r="DG3" s="169"/>
      <c r="DH3" s="169"/>
      <c r="DI3" s="169"/>
      <c r="DJ3" s="169"/>
      <c r="DK3" s="169"/>
      <c r="DL3" s="169"/>
      <c r="DM3" s="169"/>
      <c r="DN3" s="169"/>
      <c r="DO3" s="169"/>
      <c r="DP3" s="169"/>
      <c r="DQ3" s="169"/>
      <c r="DR3" s="169"/>
      <c r="DS3" s="169"/>
      <c r="DT3" s="169"/>
      <c r="DU3" s="169"/>
      <c r="DV3" s="169"/>
      <c r="DW3" s="169"/>
      <c r="DX3" s="169"/>
      <c r="DY3" s="169"/>
      <c r="DZ3" s="169"/>
      <c r="EA3" s="169"/>
      <c r="EB3" s="169"/>
      <c r="EC3" s="169"/>
      <c r="ED3" s="169"/>
      <c r="EE3" s="169"/>
      <c r="EF3" s="169"/>
      <c r="EG3" s="169"/>
      <c r="EH3" s="169"/>
      <c r="EI3" s="169"/>
      <c r="EJ3" s="169"/>
      <c r="EK3" s="169"/>
      <c r="EL3" s="169"/>
      <c r="EM3" s="169"/>
      <c r="EN3" s="169"/>
      <c r="EO3" s="169"/>
      <c r="EP3" s="169"/>
      <c r="EQ3" s="169"/>
      <c r="ER3" s="169"/>
      <c r="ES3" s="169"/>
      <c r="ET3" s="169"/>
      <c r="EU3" s="169"/>
      <c r="EV3" s="169"/>
      <c r="EW3" s="169"/>
      <c r="EX3" s="169"/>
      <c r="EY3" s="169"/>
      <c r="EZ3" s="169"/>
      <c r="FA3" s="169"/>
      <c r="FB3" s="169"/>
      <c r="FC3" s="169"/>
      <c r="FD3" s="169"/>
      <c r="FE3" s="169"/>
      <c r="FF3" s="169"/>
      <c r="FG3" s="169"/>
      <c r="FH3" s="169"/>
      <c r="FI3" s="169"/>
      <c r="FJ3" s="169"/>
      <c r="FK3" s="169"/>
      <c r="FL3" s="169"/>
      <c r="FM3" s="169"/>
      <c r="FN3" s="169"/>
      <c r="FO3" s="169"/>
      <c r="FP3" s="169"/>
      <c r="FQ3" s="169"/>
      <c r="FR3" s="169"/>
      <c r="FS3" s="169"/>
      <c r="FT3" s="169"/>
      <c r="FU3" s="169"/>
      <c r="FV3" s="169"/>
      <c r="FW3" s="169"/>
      <c r="FX3" s="169"/>
      <c r="FY3" s="169"/>
      <c r="FZ3" s="169"/>
      <c r="GA3" s="169"/>
      <c r="GB3" s="169"/>
      <c r="GC3" s="169"/>
      <c r="GD3" s="169"/>
      <c r="GE3" s="169"/>
      <c r="GF3" s="169"/>
      <c r="GG3" s="169"/>
      <c r="GH3" s="169"/>
      <c r="GI3" s="169"/>
      <c r="GJ3" s="169"/>
      <c r="GK3" s="169"/>
      <c r="GL3" s="169"/>
      <c r="GM3" s="169"/>
      <c r="GN3" s="169"/>
      <c r="GO3" s="169"/>
      <c r="GP3" s="169"/>
      <c r="GQ3" s="169"/>
      <c r="GR3" s="169"/>
      <c r="GS3" s="169"/>
      <c r="GT3" s="169"/>
      <c r="GU3" s="169"/>
      <c r="GV3" s="169"/>
      <c r="GW3" s="169"/>
      <c r="GX3" s="169"/>
      <c r="GY3" s="169"/>
      <c r="GZ3" s="169"/>
      <c r="HA3" s="169"/>
      <c r="HB3" s="169"/>
      <c r="HC3" s="169"/>
      <c r="HD3" s="169"/>
      <c r="HE3" s="169"/>
      <c r="HF3" s="169"/>
      <c r="HG3" s="169"/>
      <c r="HH3" s="169"/>
      <c r="HI3" s="169"/>
      <c r="HJ3" s="169"/>
      <c r="HK3" s="169"/>
      <c r="HL3" s="169"/>
      <c r="HM3" s="169"/>
      <c r="HN3" s="169"/>
      <c r="HO3" s="169"/>
      <c r="HP3" s="169"/>
      <c r="HQ3" s="169"/>
      <c r="HR3" s="169"/>
      <c r="HS3" s="169"/>
      <c r="HT3" s="169"/>
      <c r="HU3" s="169"/>
      <c r="HV3" s="169"/>
      <c r="HW3" s="169"/>
      <c r="HX3" s="169"/>
      <c r="HY3" s="169"/>
      <c r="HZ3" s="169"/>
      <c r="IA3" s="169"/>
      <c r="IB3" s="169"/>
      <c r="IC3" s="169"/>
      <c r="ID3" s="169"/>
      <c r="IE3" s="169"/>
      <c r="IF3" s="169"/>
      <c r="IG3" s="169"/>
      <c r="IH3" s="169"/>
      <c r="II3" s="169"/>
      <c r="IJ3" s="169"/>
      <c r="IK3" s="169"/>
      <c r="IL3" s="169"/>
      <c r="IM3" s="169"/>
      <c r="IN3" s="169"/>
      <c r="IO3" s="169"/>
      <c r="IP3" s="169"/>
      <c r="IQ3" s="169"/>
      <c r="IR3" s="169"/>
      <c r="IS3" s="169"/>
      <c r="IT3" s="169"/>
      <c r="IU3" s="169"/>
      <c r="IV3" s="169"/>
      <c r="IW3" s="169"/>
      <c r="IX3" s="169"/>
    </row>
    <row r="4" spans="3:258" s="174" customFormat="1" ht="19.5" customHeight="1" thickBot="1">
      <c r="C4" s="726" t="s">
        <v>645</v>
      </c>
      <c r="D4" s="634"/>
      <c r="E4" s="727"/>
      <c r="F4" s="728" t="s">
        <v>1458</v>
      </c>
      <c r="G4" s="729"/>
      <c r="H4" s="729"/>
      <c r="I4" s="729"/>
      <c r="J4" s="729"/>
      <c r="K4" s="729"/>
      <c r="L4" s="729"/>
      <c r="M4" s="730"/>
      <c r="N4" s="730"/>
      <c r="O4" s="730"/>
      <c r="P4" s="729"/>
      <c r="Q4" s="729"/>
      <c r="R4" s="729"/>
      <c r="S4" s="729"/>
      <c r="T4" s="731"/>
      <c r="U4" s="172"/>
      <c r="V4" s="173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69"/>
      <c r="CY4" s="169"/>
      <c r="CZ4" s="169"/>
      <c r="DA4" s="169"/>
      <c r="DB4" s="169"/>
      <c r="DC4" s="169"/>
      <c r="DD4" s="169"/>
      <c r="DE4" s="169"/>
      <c r="DF4" s="169"/>
      <c r="DG4" s="169"/>
      <c r="DH4" s="169"/>
      <c r="DI4" s="169"/>
      <c r="DJ4" s="169"/>
      <c r="DK4" s="169"/>
      <c r="DL4" s="169"/>
      <c r="DM4" s="169"/>
      <c r="DN4" s="169"/>
      <c r="DO4" s="169"/>
      <c r="DP4" s="169"/>
      <c r="DQ4" s="169"/>
      <c r="DR4" s="169"/>
      <c r="DS4" s="169"/>
      <c r="DT4" s="169"/>
      <c r="DU4" s="169"/>
      <c r="DV4" s="169"/>
      <c r="DW4" s="169"/>
      <c r="DX4" s="169"/>
      <c r="DY4" s="169"/>
      <c r="DZ4" s="169"/>
      <c r="EA4" s="169"/>
      <c r="EB4" s="169"/>
      <c r="EC4" s="169"/>
      <c r="ED4" s="169"/>
      <c r="EE4" s="169"/>
      <c r="EF4" s="169"/>
      <c r="EG4" s="169"/>
      <c r="EH4" s="169"/>
      <c r="EI4" s="169"/>
      <c r="EJ4" s="169"/>
      <c r="EK4" s="169"/>
      <c r="EL4" s="169"/>
      <c r="EM4" s="169"/>
      <c r="EN4" s="169"/>
      <c r="EO4" s="169"/>
      <c r="EP4" s="169"/>
      <c r="EQ4" s="169"/>
      <c r="ER4" s="169"/>
      <c r="ES4" s="169"/>
      <c r="ET4" s="169"/>
      <c r="EU4" s="169"/>
      <c r="EV4" s="169"/>
      <c r="EW4" s="169"/>
      <c r="EX4" s="169"/>
      <c r="EY4" s="169"/>
      <c r="EZ4" s="169"/>
      <c r="FA4" s="169"/>
      <c r="FB4" s="169"/>
      <c r="FC4" s="169"/>
      <c r="FD4" s="169"/>
      <c r="FE4" s="169"/>
      <c r="FF4" s="169"/>
      <c r="FG4" s="169"/>
      <c r="FH4" s="169"/>
      <c r="FI4" s="169"/>
      <c r="FJ4" s="169"/>
      <c r="FK4" s="169"/>
      <c r="FL4" s="169"/>
      <c r="FM4" s="169"/>
      <c r="FN4" s="169"/>
      <c r="FO4" s="169"/>
      <c r="FP4" s="169"/>
      <c r="FQ4" s="169"/>
      <c r="FR4" s="169"/>
      <c r="FS4" s="169"/>
      <c r="FT4" s="169"/>
      <c r="FU4" s="169"/>
      <c r="FV4" s="169"/>
      <c r="FW4" s="169"/>
      <c r="FX4" s="169"/>
      <c r="FY4" s="169"/>
      <c r="FZ4" s="169"/>
      <c r="GA4" s="169"/>
      <c r="GB4" s="169"/>
      <c r="GC4" s="169"/>
      <c r="GD4" s="169"/>
      <c r="GE4" s="169"/>
      <c r="GF4" s="169"/>
      <c r="GG4" s="169"/>
      <c r="GH4" s="169"/>
      <c r="GI4" s="169"/>
      <c r="GJ4" s="169"/>
      <c r="GK4" s="169"/>
      <c r="GL4" s="169"/>
      <c r="GM4" s="169"/>
      <c r="GN4" s="169"/>
      <c r="GO4" s="169"/>
      <c r="GP4" s="169"/>
      <c r="GQ4" s="169"/>
      <c r="GR4" s="169"/>
      <c r="GS4" s="169"/>
      <c r="GT4" s="169"/>
      <c r="GU4" s="169"/>
      <c r="GV4" s="169"/>
      <c r="GW4" s="169"/>
      <c r="GX4" s="169"/>
      <c r="GY4" s="169"/>
      <c r="GZ4" s="169"/>
      <c r="HA4" s="169"/>
      <c r="HB4" s="169"/>
      <c r="HC4" s="169"/>
      <c r="HD4" s="169"/>
      <c r="HE4" s="169"/>
      <c r="HF4" s="169"/>
      <c r="HG4" s="169"/>
      <c r="HH4" s="169"/>
      <c r="HI4" s="169"/>
      <c r="HJ4" s="169"/>
      <c r="HK4" s="169"/>
      <c r="HL4" s="169"/>
      <c r="HM4" s="169"/>
      <c r="HN4" s="169"/>
      <c r="HO4" s="169"/>
      <c r="HP4" s="169"/>
      <c r="HQ4" s="169"/>
      <c r="HR4" s="169"/>
      <c r="HS4" s="169"/>
      <c r="HT4" s="169"/>
      <c r="HU4" s="169"/>
      <c r="HV4" s="169"/>
      <c r="HW4" s="169"/>
      <c r="HX4" s="169"/>
      <c r="HY4" s="169"/>
      <c r="HZ4" s="169"/>
      <c r="IA4" s="169"/>
      <c r="IB4" s="169"/>
      <c r="IC4" s="169"/>
      <c r="ID4" s="169"/>
      <c r="IE4" s="169"/>
      <c r="IF4" s="169"/>
      <c r="IG4" s="169"/>
      <c r="IH4" s="169"/>
      <c r="II4" s="169"/>
      <c r="IJ4" s="169"/>
      <c r="IK4" s="169"/>
      <c r="IL4" s="169"/>
      <c r="IM4" s="169"/>
      <c r="IN4" s="169"/>
      <c r="IO4" s="169"/>
      <c r="IP4" s="169"/>
      <c r="IQ4" s="169"/>
      <c r="IR4" s="169"/>
      <c r="IS4" s="169"/>
      <c r="IT4" s="169"/>
      <c r="IU4" s="169"/>
      <c r="IV4" s="169"/>
      <c r="IW4" s="169"/>
      <c r="IX4" s="169"/>
    </row>
    <row r="5" spans="3:258" s="174" customFormat="1" ht="19.5" customHeight="1" thickBot="1">
      <c r="C5" s="726" t="s">
        <v>646</v>
      </c>
      <c r="D5" s="634"/>
      <c r="E5" s="727"/>
      <c r="F5" s="728" t="s">
        <v>1456</v>
      </c>
      <c r="G5" s="729"/>
      <c r="H5" s="729"/>
      <c r="I5" s="729"/>
      <c r="J5" s="729"/>
      <c r="K5" s="729"/>
      <c r="L5" s="732"/>
      <c r="M5" s="733" t="s">
        <v>647</v>
      </c>
      <c r="N5" s="734"/>
      <c r="O5" s="735"/>
      <c r="P5" s="736">
        <v>949679592</v>
      </c>
      <c r="Q5" s="737"/>
      <c r="R5" s="737"/>
      <c r="S5" s="737"/>
      <c r="T5" s="738"/>
      <c r="U5" s="172"/>
      <c r="V5" s="173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69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69"/>
      <c r="CY5" s="169"/>
      <c r="CZ5" s="169"/>
      <c r="DA5" s="169"/>
      <c r="DB5" s="169"/>
      <c r="DC5" s="169"/>
      <c r="DD5" s="169"/>
      <c r="DE5" s="169"/>
      <c r="DF5" s="169"/>
      <c r="DG5" s="169"/>
      <c r="DH5" s="169"/>
      <c r="DI5" s="169"/>
      <c r="DJ5" s="169"/>
      <c r="DK5" s="169"/>
      <c r="DL5" s="169"/>
      <c r="DM5" s="169"/>
      <c r="DN5" s="169"/>
      <c r="DO5" s="169"/>
      <c r="DP5" s="169"/>
      <c r="DQ5" s="169"/>
      <c r="DR5" s="169"/>
      <c r="DS5" s="169"/>
      <c r="DT5" s="169"/>
      <c r="DU5" s="169"/>
      <c r="DV5" s="169"/>
      <c r="DW5" s="169"/>
      <c r="DX5" s="169"/>
      <c r="DY5" s="169"/>
      <c r="DZ5" s="169"/>
      <c r="EA5" s="169"/>
      <c r="EB5" s="169"/>
      <c r="EC5" s="169"/>
      <c r="ED5" s="169"/>
      <c r="EE5" s="169"/>
      <c r="EF5" s="169"/>
      <c r="EG5" s="169"/>
      <c r="EH5" s="169"/>
      <c r="EI5" s="169"/>
      <c r="EJ5" s="169"/>
      <c r="EK5" s="169"/>
      <c r="EL5" s="169"/>
      <c r="EM5" s="169"/>
      <c r="EN5" s="169"/>
      <c r="EO5" s="169"/>
      <c r="EP5" s="169"/>
      <c r="EQ5" s="169"/>
      <c r="ER5" s="169"/>
      <c r="ES5" s="169"/>
      <c r="ET5" s="169"/>
      <c r="EU5" s="169"/>
      <c r="EV5" s="169"/>
      <c r="EW5" s="169"/>
      <c r="EX5" s="169"/>
      <c r="EY5" s="169"/>
      <c r="EZ5" s="169"/>
      <c r="FA5" s="169"/>
      <c r="FB5" s="169"/>
      <c r="FC5" s="169"/>
      <c r="FD5" s="169"/>
      <c r="FE5" s="169"/>
      <c r="FF5" s="169"/>
      <c r="FG5" s="169"/>
      <c r="FH5" s="169"/>
      <c r="FI5" s="169"/>
      <c r="FJ5" s="169"/>
      <c r="FK5" s="169"/>
      <c r="FL5" s="169"/>
      <c r="FM5" s="169"/>
      <c r="FN5" s="169"/>
      <c r="FO5" s="169"/>
      <c r="FP5" s="169"/>
      <c r="FQ5" s="169"/>
      <c r="FR5" s="169"/>
      <c r="FS5" s="169"/>
      <c r="FT5" s="169"/>
      <c r="FU5" s="169"/>
      <c r="FV5" s="169"/>
      <c r="FW5" s="169"/>
      <c r="FX5" s="169"/>
      <c r="FY5" s="169"/>
      <c r="FZ5" s="169"/>
      <c r="GA5" s="169"/>
      <c r="GB5" s="169"/>
      <c r="GC5" s="169"/>
      <c r="GD5" s="169"/>
      <c r="GE5" s="169"/>
      <c r="GF5" s="169"/>
      <c r="GG5" s="169"/>
      <c r="GH5" s="169"/>
      <c r="GI5" s="169"/>
      <c r="GJ5" s="169"/>
      <c r="GK5" s="169"/>
      <c r="GL5" s="169"/>
      <c r="GM5" s="169"/>
      <c r="GN5" s="169"/>
      <c r="GO5" s="169"/>
      <c r="GP5" s="169"/>
      <c r="GQ5" s="169"/>
      <c r="GR5" s="169"/>
      <c r="GS5" s="169"/>
      <c r="GT5" s="169"/>
      <c r="GU5" s="169"/>
      <c r="GV5" s="169"/>
      <c r="GW5" s="169"/>
      <c r="GX5" s="169"/>
      <c r="GY5" s="169"/>
      <c r="GZ5" s="169"/>
      <c r="HA5" s="169"/>
      <c r="HB5" s="169"/>
      <c r="HC5" s="169"/>
      <c r="HD5" s="169"/>
      <c r="HE5" s="169"/>
      <c r="HF5" s="169"/>
      <c r="HG5" s="169"/>
      <c r="HH5" s="169"/>
      <c r="HI5" s="169"/>
      <c r="HJ5" s="169"/>
      <c r="HK5" s="169"/>
      <c r="HL5" s="169"/>
      <c r="HM5" s="169"/>
      <c r="HN5" s="169"/>
      <c r="HO5" s="169"/>
      <c r="HP5" s="169"/>
      <c r="HQ5" s="169"/>
      <c r="HR5" s="169"/>
      <c r="HS5" s="169"/>
      <c r="HT5" s="169"/>
      <c r="HU5" s="169"/>
      <c r="HV5" s="169"/>
      <c r="HW5" s="169"/>
      <c r="HX5" s="169"/>
      <c r="HY5" s="169"/>
      <c r="HZ5" s="169"/>
      <c r="IA5" s="169"/>
      <c r="IB5" s="169"/>
      <c r="IC5" s="169"/>
      <c r="ID5" s="169"/>
      <c r="IE5" s="169"/>
      <c r="IF5" s="169"/>
      <c r="IG5" s="169"/>
      <c r="IH5" s="169"/>
      <c r="II5" s="169"/>
      <c r="IJ5" s="169"/>
      <c r="IK5" s="169"/>
      <c r="IL5" s="169"/>
      <c r="IM5" s="169"/>
      <c r="IN5" s="169"/>
      <c r="IO5" s="169"/>
      <c r="IP5" s="169"/>
      <c r="IQ5" s="169"/>
      <c r="IR5" s="169"/>
      <c r="IS5" s="169"/>
      <c r="IT5" s="169"/>
      <c r="IU5" s="169"/>
      <c r="IV5" s="169"/>
      <c r="IW5" s="169"/>
      <c r="IX5" s="169"/>
    </row>
    <row r="6" spans="3:258" s="174" customFormat="1" ht="19.5" customHeight="1">
      <c r="C6" s="726" t="s">
        <v>648</v>
      </c>
      <c r="D6" s="634"/>
      <c r="E6" s="727"/>
      <c r="F6" s="728" t="s">
        <v>1457</v>
      </c>
      <c r="G6" s="729"/>
      <c r="H6" s="729"/>
      <c r="I6" s="729"/>
      <c r="J6" s="729"/>
      <c r="K6" s="729"/>
      <c r="L6" s="729"/>
      <c r="M6" s="746"/>
      <c r="N6" s="746"/>
      <c r="O6" s="746"/>
      <c r="P6" s="729"/>
      <c r="Q6" s="729"/>
      <c r="R6" s="729"/>
      <c r="S6" s="729"/>
      <c r="T6" s="731"/>
      <c r="U6" s="172"/>
      <c r="V6" s="173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69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69"/>
      <c r="BK6" s="169"/>
      <c r="BL6" s="169"/>
      <c r="BM6" s="169"/>
      <c r="BN6" s="169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  <c r="DG6" s="169"/>
      <c r="DH6" s="169"/>
      <c r="DI6" s="169"/>
      <c r="DJ6" s="169"/>
      <c r="DK6" s="169"/>
      <c r="DL6" s="169"/>
      <c r="DM6" s="169"/>
      <c r="DN6" s="169"/>
      <c r="DO6" s="169"/>
      <c r="DP6" s="169"/>
      <c r="DQ6" s="169"/>
      <c r="DR6" s="169"/>
      <c r="DS6" s="169"/>
      <c r="DT6" s="169"/>
      <c r="DU6" s="169"/>
      <c r="DV6" s="169"/>
      <c r="DW6" s="169"/>
      <c r="DX6" s="169"/>
      <c r="DY6" s="169"/>
      <c r="DZ6" s="169"/>
      <c r="EA6" s="169"/>
      <c r="EB6" s="169"/>
      <c r="EC6" s="169"/>
      <c r="ED6" s="169"/>
      <c r="EE6" s="169"/>
      <c r="EF6" s="169"/>
      <c r="EG6" s="169"/>
      <c r="EH6" s="169"/>
      <c r="EI6" s="169"/>
      <c r="EJ6" s="169"/>
      <c r="EK6" s="169"/>
      <c r="EL6" s="169"/>
      <c r="EM6" s="169"/>
      <c r="EN6" s="169"/>
      <c r="EO6" s="169"/>
      <c r="EP6" s="169"/>
      <c r="EQ6" s="169"/>
      <c r="ER6" s="169"/>
      <c r="ES6" s="169"/>
      <c r="ET6" s="169"/>
      <c r="EU6" s="169"/>
      <c r="EV6" s="169"/>
      <c r="EW6" s="169"/>
      <c r="EX6" s="169"/>
      <c r="EY6" s="169"/>
      <c r="EZ6" s="169"/>
      <c r="FA6" s="169"/>
      <c r="FB6" s="169"/>
      <c r="FC6" s="169"/>
      <c r="FD6" s="169"/>
      <c r="FE6" s="169"/>
      <c r="FF6" s="169"/>
      <c r="FG6" s="169"/>
      <c r="FH6" s="169"/>
      <c r="FI6" s="169"/>
      <c r="FJ6" s="169"/>
      <c r="FK6" s="169"/>
      <c r="FL6" s="169"/>
      <c r="FM6" s="169"/>
      <c r="FN6" s="169"/>
      <c r="FO6" s="169"/>
      <c r="FP6" s="169"/>
      <c r="FQ6" s="169"/>
      <c r="FR6" s="169"/>
      <c r="FS6" s="169"/>
      <c r="FT6" s="169"/>
      <c r="FU6" s="169"/>
      <c r="FV6" s="169"/>
      <c r="FW6" s="169"/>
      <c r="FX6" s="169"/>
      <c r="FY6" s="169"/>
      <c r="FZ6" s="169"/>
      <c r="GA6" s="169"/>
      <c r="GB6" s="169"/>
      <c r="GC6" s="169"/>
      <c r="GD6" s="169"/>
      <c r="GE6" s="169"/>
      <c r="GF6" s="169"/>
      <c r="GG6" s="169"/>
      <c r="GH6" s="169"/>
      <c r="GI6" s="169"/>
      <c r="GJ6" s="169"/>
      <c r="GK6" s="169"/>
      <c r="GL6" s="169"/>
      <c r="GM6" s="169"/>
      <c r="GN6" s="169"/>
      <c r="GO6" s="169"/>
      <c r="GP6" s="169"/>
      <c r="GQ6" s="169"/>
      <c r="GR6" s="169"/>
      <c r="GS6" s="169"/>
      <c r="GT6" s="169"/>
      <c r="GU6" s="169"/>
      <c r="GV6" s="169"/>
      <c r="GW6" s="169"/>
      <c r="GX6" s="169"/>
      <c r="GY6" s="169"/>
      <c r="GZ6" s="169"/>
      <c r="HA6" s="169"/>
      <c r="HB6" s="169"/>
      <c r="HC6" s="169"/>
      <c r="HD6" s="169"/>
      <c r="HE6" s="169"/>
      <c r="HF6" s="169"/>
      <c r="HG6" s="169"/>
      <c r="HH6" s="169"/>
      <c r="HI6" s="169"/>
      <c r="HJ6" s="169"/>
      <c r="HK6" s="169"/>
      <c r="HL6" s="169"/>
      <c r="HM6" s="169"/>
      <c r="HN6" s="169"/>
      <c r="HO6" s="169"/>
      <c r="HP6" s="169"/>
      <c r="HQ6" s="169"/>
      <c r="HR6" s="169"/>
      <c r="HS6" s="169"/>
      <c r="HT6" s="169"/>
      <c r="HU6" s="169"/>
      <c r="HV6" s="169"/>
      <c r="HW6" s="169"/>
      <c r="HX6" s="169"/>
      <c r="HY6" s="169"/>
      <c r="HZ6" s="169"/>
      <c r="IA6" s="169"/>
      <c r="IB6" s="169"/>
      <c r="IC6" s="169"/>
      <c r="ID6" s="169"/>
      <c r="IE6" s="169"/>
      <c r="IF6" s="169"/>
      <c r="IG6" s="169"/>
      <c r="IH6" s="169"/>
      <c r="II6" s="169"/>
      <c r="IJ6" s="169"/>
      <c r="IK6" s="169"/>
      <c r="IL6" s="169"/>
      <c r="IM6" s="169"/>
      <c r="IN6" s="169"/>
      <c r="IO6" s="169"/>
      <c r="IP6" s="169"/>
      <c r="IQ6" s="169"/>
      <c r="IR6" s="169"/>
      <c r="IS6" s="169"/>
      <c r="IT6" s="169"/>
      <c r="IU6" s="169"/>
      <c r="IV6" s="169"/>
      <c r="IW6" s="169"/>
      <c r="IX6" s="169"/>
    </row>
    <row r="7" spans="3:258" s="174" customFormat="1" ht="19.5" customHeight="1" thickBot="1">
      <c r="C7" s="747" t="s">
        <v>649</v>
      </c>
      <c r="D7" s="748"/>
      <c r="E7" s="749"/>
      <c r="F7" s="750" t="s">
        <v>1445</v>
      </c>
      <c r="G7" s="751"/>
      <c r="H7" s="751"/>
      <c r="I7" s="751"/>
      <c r="J7" s="751"/>
      <c r="K7" s="751"/>
      <c r="L7" s="751"/>
      <c r="M7" s="751"/>
      <c r="N7" s="751"/>
      <c r="O7" s="751"/>
      <c r="P7" s="751"/>
      <c r="Q7" s="751"/>
      <c r="R7" s="751"/>
      <c r="S7" s="751"/>
      <c r="T7" s="752"/>
      <c r="U7" s="172"/>
      <c r="V7" s="173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  <c r="DG7" s="169"/>
      <c r="DH7" s="169"/>
      <c r="DI7" s="169"/>
      <c r="DJ7" s="169"/>
      <c r="DK7" s="169"/>
      <c r="DL7" s="169"/>
      <c r="DM7" s="169"/>
      <c r="DN7" s="169"/>
      <c r="DO7" s="169"/>
      <c r="DP7" s="169"/>
      <c r="DQ7" s="169"/>
      <c r="DR7" s="169"/>
      <c r="DS7" s="169"/>
      <c r="DT7" s="169"/>
      <c r="DU7" s="169"/>
      <c r="DV7" s="169"/>
      <c r="DW7" s="169"/>
      <c r="DX7" s="169"/>
      <c r="DY7" s="169"/>
      <c r="DZ7" s="169"/>
      <c r="EA7" s="169"/>
      <c r="EB7" s="169"/>
      <c r="EC7" s="169"/>
      <c r="ED7" s="169"/>
      <c r="EE7" s="169"/>
      <c r="EF7" s="169"/>
      <c r="EG7" s="169"/>
      <c r="EH7" s="169"/>
      <c r="EI7" s="169"/>
      <c r="EJ7" s="169"/>
      <c r="EK7" s="169"/>
      <c r="EL7" s="169"/>
      <c r="EM7" s="169"/>
      <c r="EN7" s="169"/>
      <c r="EO7" s="169"/>
      <c r="EP7" s="169"/>
      <c r="EQ7" s="169"/>
      <c r="ER7" s="169"/>
      <c r="ES7" s="169"/>
      <c r="ET7" s="169"/>
      <c r="EU7" s="169"/>
      <c r="EV7" s="169"/>
      <c r="EW7" s="169"/>
      <c r="EX7" s="169"/>
      <c r="EY7" s="169"/>
      <c r="EZ7" s="169"/>
      <c r="FA7" s="169"/>
      <c r="FB7" s="169"/>
      <c r="FC7" s="169"/>
      <c r="FD7" s="169"/>
      <c r="FE7" s="169"/>
      <c r="FF7" s="169"/>
      <c r="FG7" s="169"/>
      <c r="FH7" s="169"/>
      <c r="FI7" s="169"/>
      <c r="FJ7" s="169"/>
      <c r="FK7" s="169"/>
      <c r="FL7" s="169"/>
      <c r="FM7" s="169"/>
      <c r="FN7" s="169"/>
      <c r="FO7" s="169"/>
      <c r="FP7" s="169"/>
      <c r="FQ7" s="169"/>
      <c r="FR7" s="169"/>
      <c r="FS7" s="169"/>
      <c r="FT7" s="169"/>
      <c r="FU7" s="169"/>
      <c r="FV7" s="169"/>
      <c r="FW7" s="169"/>
      <c r="FX7" s="169"/>
      <c r="FY7" s="169"/>
      <c r="FZ7" s="169"/>
      <c r="GA7" s="169"/>
      <c r="GB7" s="169"/>
      <c r="GC7" s="169"/>
      <c r="GD7" s="169"/>
      <c r="GE7" s="169"/>
      <c r="GF7" s="169"/>
      <c r="GG7" s="169"/>
      <c r="GH7" s="169"/>
      <c r="GI7" s="169"/>
      <c r="GJ7" s="169"/>
      <c r="GK7" s="169"/>
      <c r="GL7" s="169"/>
      <c r="GM7" s="169"/>
      <c r="GN7" s="169"/>
      <c r="GO7" s="169"/>
      <c r="GP7" s="169"/>
      <c r="GQ7" s="169"/>
      <c r="GR7" s="169"/>
      <c r="GS7" s="169"/>
      <c r="GT7" s="169"/>
      <c r="GU7" s="169"/>
      <c r="GV7" s="169"/>
      <c r="GW7" s="169"/>
      <c r="GX7" s="169"/>
      <c r="GY7" s="169"/>
      <c r="GZ7" s="169"/>
      <c r="HA7" s="169"/>
      <c r="HB7" s="169"/>
      <c r="HC7" s="169"/>
      <c r="HD7" s="169"/>
      <c r="HE7" s="169"/>
      <c r="HF7" s="169"/>
      <c r="HG7" s="169"/>
      <c r="HH7" s="169"/>
      <c r="HI7" s="169"/>
      <c r="HJ7" s="169"/>
      <c r="HK7" s="169"/>
      <c r="HL7" s="169"/>
      <c r="HM7" s="169"/>
      <c r="HN7" s="169"/>
      <c r="HO7" s="169"/>
      <c r="HP7" s="169"/>
      <c r="HQ7" s="169"/>
      <c r="HR7" s="169"/>
      <c r="HS7" s="169"/>
      <c r="HT7" s="169"/>
      <c r="HU7" s="169"/>
      <c r="HV7" s="169"/>
      <c r="HW7" s="169"/>
      <c r="HX7" s="169"/>
      <c r="HY7" s="169"/>
      <c r="HZ7" s="169"/>
      <c r="IA7" s="169"/>
      <c r="IB7" s="169"/>
      <c r="IC7" s="169"/>
      <c r="ID7" s="169"/>
      <c r="IE7" s="169"/>
      <c r="IF7" s="169"/>
      <c r="IG7" s="169"/>
      <c r="IH7" s="169"/>
      <c r="II7" s="169"/>
      <c r="IJ7" s="169"/>
      <c r="IK7" s="169"/>
      <c r="IL7" s="169"/>
      <c r="IM7" s="169"/>
      <c r="IN7" s="169"/>
      <c r="IO7" s="169"/>
      <c r="IP7" s="169"/>
      <c r="IQ7" s="169"/>
      <c r="IR7" s="169"/>
      <c r="IS7" s="169"/>
      <c r="IT7" s="169"/>
      <c r="IU7" s="169"/>
      <c r="IV7" s="169"/>
      <c r="IW7" s="169"/>
      <c r="IX7" s="169"/>
    </row>
    <row r="8" spans="3:258" s="174" customFormat="1" ht="8.25" customHeight="1">
      <c r="C8" s="219"/>
      <c r="D8" s="219"/>
      <c r="E8" s="219"/>
      <c r="F8" s="219"/>
      <c r="G8" s="219"/>
      <c r="H8" s="219"/>
      <c r="I8" s="219"/>
      <c r="J8" s="164"/>
      <c r="K8" s="164"/>
      <c r="L8" s="165"/>
      <c r="M8" s="166"/>
      <c r="N8" s="167"/>
      <c r="O8" s="168"/>
      <c r="P8" s="168"/>
      <c r="Q8" s="169"/>
      <c r="R8" s="169"/>
      <c r="S8" s="170"/>
      <c r="T8" s="171"/>
      <c r="U8" s="172"/>
      <c r="V8" s="173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69"/>
      <c r="AN8" s="169"/>
      <c r="AO8" s="169"/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69"/>
      <c r="BC8" s="169"/>
      <c r="BD8" s="169"/>
      <c r="BE8" s="169"/>
      <c r="BF8" s="169"/>
      <c r="BG8" s="169"/>
      <c r="BH8" s="169"/>
      <c r="BI8" s="169"/>
      <c r="BJ8" s="169"/>
      <c r="BK8" s="169"/>
      <c r="BL8" s="169"/>
      <c r="BM8" s="169"/>
      <c r="BN8" s="169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  <c r="DG8" s="169"/>
      <c r="DH8" s="169"/>
      <c r="DI8" s="169"/>
      <c r="DJ8" s="169"/>
      <c r="DK8" s="169"/>
      <c r="DL8" s="169"/>
      <c r="DM8" s="169"/>
      <c r="DN8" s="169"/>
      <c r="DO8" s="169"/>
      <c r="DP8" s="169"/>
      <c r="DQ8" s="169"/>
      <c r="DR8" s="169"/>
      <c r="DS8" s="169"/>
      <c r="DT8" s="169"/>
      <c r="DU8" s="169"/>
      <c r="DV8" s="169"/>
      <c r="DW8" s="169"/>
      <c r="DX8" s="169"/>
      <c r="DY8" s="169"/>
      <c r="DZ8" s="169"/>
      <c r="EA8" s="169"/>
      <c r="EB8" s="169"/>
      <c r="EC8" s="169"/>
      <c r="ED8" s="169"/>
      <c r="EE8" s="169"/>
      <c r="EF8" s="169"/>
      <c r="EG8" s="169"/>
      <c r="EH8" s="169"/>
      <c r="EI8" s="169"/>
      <c r="EJ8" s="169"/>
      <c r="EK8" s="169"/>
      <c r="EL8" s="169"/>
      <c r="EM8" s="169"/>
      <c r="EN8" s="169"/>
      <c r="EO8" s="169"/>
      <c r="EP8" s="169"/>
      <c r="EQ8" s="169"/>
      <c r="ER8" s="169"/>
      <c r="ES8" s="169"/>
      <c r="ET8" s="169"/>
      <c r="EU8" s="169"/>
      <c r="EV8" s="169"/>
      <c r="EW8" s="169"/>
      <c r="EX8" s="169"/>
      <c r="EY8" s="169"/>
      <c r="EZ8" s="169"/>
      <c r="FA8" s="169"/>
      <c r="FB8" s="169"/>
      <c r="FC8" s="169"/>
      <c r="FD8" s="169"/>
      <c r="FE8" s="169"/>
      <c r="FF8" s="169"/>
      <c r="FG8" s="169"/>
      <c r="FH8" s="169"/>
      <c r="FI8" s="169"/>
      <c r="FJ8" s="169"/>
      <c r="FK8" s="169"/>
      <c r="FL8" s="169"/>
      <c r="FM8" s="169"/>
      <c r="FN8" s="169"/>
      <c r="FO8" s="169"/>
      <c r="FP8" s="169"/>
      <c r="FQ8" s="169"/>
      <c r="FR8" s="169"/>
      <c r="FS8" s="169"/>
      <c r="FT8" s="169"/>
      <c r="FU8" s="169"/>
      <c r="FV8" s="169"/>
      <c r="FW8" s="169"/>
      <c r="FX8" s="169"/>
      <c r="FY8" s="169"/>
      <c r="FZ8" s="169"/>
      <c r="GA8" s="169"/>
      <c r="GB8" s="169"/>
      <c r="GC8" s="169"/>
      <c r="GD8" s="169"/>
      <c r="GE8" s="169"/>
      <c r="GF8" s="169"/>
      <c r="GG8" s="169"/>
      <c r="GH8" s="169"/>
      <c r="GI8" s="169"/>
      <c r="GJ8" s="169"/>
      <c r="GK8" s="169"/>
      <c r="GL8" s="169"/>
      <c r="GM8" s="169"/>
      <c r="GN8" s="169"/>
      <c r="GO8" s="169"/>
      <c r="GP8" s="169"/>
      <c r="GQ8" s="169"/>
      <c r="GR8" s="169"/>
      <c r="GS8" s="169"/>
      <c r="GT8" s="169"/>
      <c r="GU8" s="169"/>
      <c r="GV8" s="169"/>
      <c r="GW8" s="169"/>
      <c r="GX8" s="169"/>
      <c r="GY8" s="169"/>
      <c r="GZ8" s="169"/>
      <c r="HA8" s="169"/>
      <c r="HB8" s="169"/>
      <c r="HC8" s="169"/>
      <c r="HD8" s="169"/>
      <c r="HE8" s="169"/>
      <c r="HF8" s="169"/>
      <c r="HG8" s="169"/>
      <c r="HH8" s="169"/>
      <c r="HI8" s="169"/>
      <c r="HJ8" s="169"/>
      <c r="HK8" s="169"/>
      <c r="HL8" s="169"/>
      <c r="HM8" s="169"/>
      <c r="HN8" s="169"/>
      <c r="HO8" s="169"/>
      <c r="HP8" s="169"/>
      <c r="HQ8" s="169"/>
      <c r="HR8" s="169"/>
      <c r="HS8" s="169"/>
      <c r="HT8" s="169"/>
      <c r="HU8" s="169"/>
      <c r="HV8" s="169"/>
      <c r="HW8" s="169"/>
      <c r="HX8" s="169"/>
      <c r="HY8" s="169"/>
      <c r="HZ8" s="169"/>
      <c r="IA8" s="169"/>
      <c r="IB8" s="169"/>
      <c r="IC8" s="169"/>
      <c r="ID8" s="169"/>
      <c r="IE8" s="169"/>
      <c r="IF8" s="169"/>
      <c r="IG8" s="169"/>
      <c r="IH8" s="169"/>
      <c r="II8" s="169"/>
      <c r="IJ8" s="169"/>
      <c r="IK8" s="169"/>
      <c r="IL8" s="169"/>
      <c r="IM8" s="169"/>
      <c r="IN8" s="169"/>
      <c r="IO8" s="169"/>
      <c r="IP8" s="169"/>
      <c r="IQ8" s="169"/>
      <c r="IR8" s="169"/>
      <c r="IS8" s="169"/>
      <c r="IT8" s="169"/>
      <c r="IU8" s="169"/>
      <c r="IV8" s="169"/>
      <c r="IW8" s="169"/>
      <c r="IX8" s="169"/>
    </row>
    <row r="9" spans="3:258" s="174" customFormat="1" ht="8.25" customHeight="1" thickBot="1">
      <c r="C9" s="219"/>
      <c r="D9" s="219"/>
      <c r="E9" s="219"/>
      <c r="F9" s="219"/>
      <c r="G9" s="219"/>
      <c r="H9" s="219"/>
      <c r="I9" s="219"/>
      <c r="J9" s="164"/>
      <c r="K9" s="164"/>
      <c r="L9" s="165"/>
      <c r="M9" s="166"/>
      <c r="N9" s="167"/>
      <c r="O9" s="168"/>
      <c r="P9" s="168"/>
      <c r="Q9" s="169"/>
      <c r="R9" s="169"/>
      <c r="S9" s="170"/>
      <c r="T9" s="171"/>
      <c r="U9" s="172"/>
      <c r="V9" s="173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69"/>
      <c r="BM9" s="169"/>
      <c r="BN9" s="169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169"/>
      <c r="DH9" s="169"/>
      <c r="DI9" s="169"/>
      <c r="DJ9" s="169"/>
      <c r="DK9" s="169"/>
      <c r="DL9" s="169"/>
      <c r="DM9" s="169"/>
      <c r="DN9" s="169"/>
      <c r="DO9" s="169"/>
      <c r="DP9" s="169"/>
      <c r="DQ9" s="169"/>
      <c r="DR9" s="169"/>
      <c r="DS9" s="169"/>
      <c r="DT9" s="169"/>
      <c r="DU9" s="169"/>
      <c r="DV9" s="169"/>
      <c r="DW9" s="169"/>
      <c r="DX9" s="169"/>
      <c r="DY9" s="169"/>
      <c r="DZ9" s="169"/>
      <c r="EA9" s="169"/>
      <c r="EB9" s="169"/>
      <c r="EC9" s="169"/>
      <c r="ED9" s="169"/>
      <c r="EE9" s="169"/>
      <c r="EF9" s="169"/>
      <c r="EG9" s="169"/>
      <c r="EH9" s="169"/>
      <c r="EI9" s="169"/>
      <c r="EJ9" s="169"/>
      <c r="EK9" s="169"/>
      <c r="EL9" s="169"/>
      <c r="EM9" s="169"/>
      <c r="EN9" s="169"/>
      <c r="EO9" s="169"/>
      <c r="EP9" s="169"/>
      <c r="EQ9" s="169"/>
      <c r="ER9" s="169"/>
      <c r="ES9" s="169"/>
      <c r="ET9" s="169"/>
      <c r="EU9" s="169"/>
      <c r="EV9" s="169"/>
      <c r="EW9" s="169"/>
      <c r="EX9" s="169"/>
      <c r="EY9" s="169"/>
      <c r="EZ9" s="169"/>
      <c r="FA9" s="169"/>
      <c r="FB9" s="169"/>
      <c r="FC9" s="169"/>
      <c r="FD9" s="169"/>
      <c r="FE9" s="169"/>
      <c r="FF9" s="169"/>
      <c r="FG9" s="169"/>
      <c r="FH9" s="169"/>
      <c r="FI9" s="169"/>
      <c r="FJ9" s="169"/>
      <c r="FK9" s="169"/>
      <c r="FL9" s="169"/>
      <c r="FM9" s="169"/>
      <c r="FN9" s="169"/>
      <c r="FO9" s="169"/>
      <c r="FP9" s="169"/>
      <c r="FQ9" s="169"/>
      <c r="FR9" s="169"/>
      <c r="FS9" s="169"/>
      <c r="FT9" s="169"/>
      <c r="FU9" s="169"/>
      <c r="FV9" s="169"/>
      <c r="FW9" s="169"/>
      <c r="FX9" s="169"/>
      <c r="FY9" s="169"/>
      <c r="FZ9" s="169"/>
      <c r="GA9" s="169"/>
      <c r="GB9" s="169"/>
      <c r="GC9" s="169"/>
      <c r="GD9" s="169"/>
      <c r="GE9" s="169"/>
      <c r="GF9" s="169"/>
      <c r="GG9" s="169"/>
      <c r="GH9" s="169"/>
      <c r="GI9" s="169"/>
      <c r="GJ9" s="169"/>
      <c r="GK9" s="169"/>
      <c r="GL9" s="169"/>
      <c r="GM9" s="169"/>
      <c r="GN9" s="169"/>
      <c r="GO9" s="169"/>
      <c r="GP9" s="169"/>
      <c r="GQ9" s="169"/>
      <c r="GR9" s="169"/>
      <c r="GS9" s="169"/>
      <c r="GT9" s="169"/>
      <c r="GU9" s="169"/>
      <c r="GV9" s="169"/>
      <c r="GW9" s="169"/>
      <c r="GX9" s="169"/>
      <c r="GY9" s="169"/>
      <c r="GZ9" s="169"/>
      <c r="HA9" s="169"/>
      <c r="HB9" s="169"/>
      <c r="HC9" s="169"/>
      <c r="HD9" s="169"/>
      <c r="HE9" s="169"/>
      <c r="HF9" s="169"/>
      <c r="HG9" s="169"/>
      <c r="HH9" s="169"/>
      <c r="HI9" s="169"/>
      <c r="HJ9" s="169"/>
      <c r="HK9" s="169"/>
      <c r="HL9" s="169"/>
      <c r="HM9" s="169"/>
      <c r="HN9" s="169"/>
      <c r="HO9" s="169"/>
      <c r="HP9" s="169"/>
      <c r="HQ9" s="169"/>
      <c r="HR9" s="169"/>
      <c r="HS9" s="169"/>
      <c r="HT9" s="169"/>
      <c r="HU9" s="169"/>
      <c r="HV9" s="169"/>
      <c r="HW9" s="169"/>
      <c r="HX9" s="169"/>
      <c r="HY9" s="169"/>
      <c r="HZ9" s="169"/>
      <c r="IA9" s="169"/>
      <c r="IB9" s="169"/>
      <c r="IC9" s="169"/>
      <c r="ID9" s="169"/>
      <c r="IE9" s="169"/>
      <c r="IF9" s="169"/>
      <c r="IG9" s="169"/>
      <c r="IH9" s="169"/>
      <c r="II9" s="169"/>
      <c r="IJ9" s="169"/>
      <c r="IK9" s="169"/>
      <c r="IL9" s="169"/>
      <c r="IM9" s="169"/>
      <c r="IN9" s="169"/>
      <c r="IO9" s="169"/>
      <c r="IP9" s="169"/>
      <c r="IQ9" s="169"/>
      <c r="IR9" s="169"/>
      <c r="IS9" s="169"/>
      <c r="IT9" s="169"/>
      <c r="IU9" s="169"/>
      <c r="IV9" s="169"/>
      <c r="IW9" s="169"/>
      <c r="IX9" s="169"/>
    </row>
    <row r="10" spans="3:258" s="174" customFormat="1" ht="21" customHeight="1" thickBot="1">
      <c r="C10" s="753" t="s">
        <v>636</v>
      </c>
      <c r="D10" s="754"/>
      <c r="E10" s="754"/>
      <c r="F10" s="754"/>
      <c r="G10" s="754"/>
      <c r="H10" s="754"/>
      <c r="I10" s="754"/>
      <c r="J10" s="754"/>
      <c r="K10" s="754"/>
      <c r="L10" s="754"/>
      <c r="M10" s="754"/>
      <c r="N10" s="754"/>
      <c r="O10" s="754"/>
      <c r="P10" s="754"/>
      <c r="Q10" s="754"/>
      <c r="R10" s="754"/>
      <c r="S10" s="754"/>
      <c r="T10" s="754"/>
      <c r="U10" s="754"/>
      <c r="V10" s="755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9"/>
      <c r="CB10" s="169"/>
      <c r="CC10" s="169"/>
      <c r="CD10" s="169"/>
      <c r="CE10" s="169"/>
      <c r="CF10" s="169"/>
      <c r="CG10" s="169"/>
      <c r="CH10" s="169"/>
      <c r="CI10" s="169"/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169"/>
      <c r="DH10" s="169"/>
      <c r="DI10" s="169"/>
      <c r="DJ10" s="169"/>
      <c r="DK10" s="169"/>
      <c r="DL10" s="169"/>
      <c r="DM10" s="169"/>
      <c r="DN10" s="169"/>
      <c r="DO10" s="169"/>
      <c r="DP10" s="169"/>
      <c r="DQ10" s="169"/>
      <c r="DR10" s="169"/>
      <c r="DS10" s="169"/>
      <c r="DT10" s="169"/>
      <c r="DU10" s="169"/>
      <c r="DV10" s="169"/>
      <c r="DW10" s="169"/>
      <c r="DX10" s="169"/>
      <c r="DY10" s="169"/>
      <c r="DZ10" s="169"/>
      <c r="EA10" s="169"/>
      <c r="EB10" s="169"/>
      <c r="EC10" s="169"/>
      <c r="ED10" s="169"/>
      <c r="EE10" s="169"/>
      <c r="EF10" s="169"/>
      <c r="EG10" s="169"/>
      <c r="EH10" s="169"/>
      <c r="EI10" s="169"/>
      <c r="EJ10" s="169"/>
      <c r="EK10" s="169"/>
      <c r="EL10" s="169"/>
      <c r="EM10" s="169"/>
      <c r="EN10" s="169"/>
      <c r="EO10" s="169"/>
      <c r="EP10" s="169"/>
      <c r="EQ10" s="169"/>
      <c r="ER10" s="169"/>
      <c r="ES10" s="169"/>
      <c r="ET10" s="169"/>
      <c r="EU10" s="169"/>
      <c r="EV10" s="169"/>
      <c r="EW10" s="169"/>
      <c r="EX10" s="169"/>
      <c r="EY10" s="169"/>
      <c r="EZ10" s="169"/>
      <c r="FA10" s="169"/>
      <c r="FB10" s="169"/>
      <c r="FC10" s="169"/>
      <c r="FD10" s="169"/>
      <c r="FE10" s="169"/>
      <c r="FF10" s="169"/>
      <c r="FG10" s="169"/>
      <c r="FH10" s="169"/>
      <c r="FI10" s="169"/>
      <c r="FJ10" s="169"/>
      <c r="FK10" s="169"/>
      <c r="FL10" s="169"/>
      <c r="FM10" s="169"/>
      <c r="FN10" s="169"/>
      <c r="FO10" s="169"/>
      <c r="FP10" s="169"/>
      <c r="FQ10" s="169"/>
      <c r="FR10" s="169"/>
      <c r="FS10" s="169"/>
      <c r="FT10" s="169"/>
      <c r="FU10" s="169"/>
      <c r="FV10" s="169"/>
      <c r="FW10" s="169"/>
      <c r="FX10" s="169"/>
      <c r="FY10" s="169"/>
      <c r="FZ10" s="169"/>
      <c r="GA10" s="169"/>
      <c r="GB10" s="169"/>
      <c r="GC10" s="169"/>
      <c r="GD10" s="169"/>
      <c r="GE10" s="169"/>
      <c r="GF10" s="169"/>
      <c r="GG10" s="169"/>
      <c r="GH10" s="169"/>
      <c r="GI10" s="169"/>
      <c r="GJ10" s="169"/>
      <c r="GK10" s="169"/>
      <c r="GL10" s="169"/>
      <c r="GM10" s="169"/>
      <c r="GN10" s="169"/>
      <c r="GO10" s="169"/>
      <c r="GP10" s="169"/>
      <c r="GQ10" s="169"/>
      <c r="GR10" s="169"/>
      <c r="GS10" s="169"/>
      <c r="GT10" s="169"/>
      <c r="GU10" s="169"/>
      <c r="GV10" s="169"/>
      <c r="GW10" s="169"/>
      <c r="GX10" s="169"/>
      <c r="GY10" s="169"/>
      <c r="GZ10" s="169"/>
      <c r="HA10" s="169"/>
      <c r="HB10" s="169"/>
      <c r="HC10" s="169"/>
      <c r="HD10" s="169"/>
      <c r="HE10" s="169"/>
      <c r="HF10" s="169"/>
      <c r="HG10" s="169"/>
      <c r="HH10" s="169"/>
      <c r="HI10" s="169"/>
      <c r="HJ10" s="169"/>
      <c r="HK10" s="169"/>
      <c r="HL10" s="169"/>
      <c r="HM10" s="169"/>
      <c r="HN10" s="169"/>
      <c r="HO10" s="169"/>
      <c r="HP10" s="169"/>
      <c r="HQ10" s="169"/>
      <c r="HR10" s="169"/>
      <c r="HS10" s="169"/>
      <c r="HT10" s="169"/>
      <c r="HU10" s="169"/>
      <c r="HV10" s="169"/>
      <c r="HW10" s="169"/>
      <c r="HX10" s="169"/>
      <c r="HY10" s="169"/>
      <c r="HZ10" s="169"/>
      <c r="IA10" s="169"/>
      <c r="IB10" s="169"/>
      <c r="IC10" s="169"/>
      <c r="ID10" s="169"/>
      <c r="IE10" s="169"/>
      <c r="IF10" s="169"/>
      <c r="IG10" s="169"/>
      <c r="IH10" s="169"/>
      <c r="II10" s="169"/>
      <c r="IJ10" s="169"/>
      <c r="IK10" s="169"/>
      <c r="IL10" s="169"/>
      <c r="IM10" s="169"/>
      <c r="IN10" s="169"/>
      <c r="IO10" s="169"/>
      <c r="IP10" s="169"/>
      <c r="IQ10" s="169"/>
      <c r="IR10" s="169"/>
      <c r="IS10" s="169"/>
      <c r="IT10" s="169"/>
      <c r="IU10" s="169"/>
      <c r="IV10" s="169"/>
      <c r="IW10" s="169"/>
      <c r="IX10" s="169"/>
    </row>
    <row r="11" spans="3:258" s="174" customFormat="1" ht="18" customHeight="1" thickBot="1">
      <c r="C11" s="693" t="s">
        <v>112</v>
      </c>
      <c r="D11" s="694"/>
      <c r="E11" s="686" t="str">
        <f>F4</f>
        <v>MACERLO FERNANDO</v>
      </c>
      <c r="F11" s="686"/>
      <c r="G11" s="686"/>
      <c r="H11" s="686"/>
      <c r="I11" s="686"/>
      <c r="J11" s="686"/>
      <c r="K11" s="686"/>
      <c r="L11" s="687"/>
      <c r="M11" s="123"/>
      <c r="N11" s="124"/>
      <c r="O11" s="125"/>
      <c r="P11" s="125"/>
      <c r="Q11" s="126"/>
      <c r="R11" s="126"/>
      <c r="S11" s="127"/>
      <c r="T11" s="128"/>
      <c r="U11" s="129"/>
      <c r="V11" s="417" t="s">
        <v>1449</v>
      </c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  <c r="EB11" s="169"/>
      <c r="EC11" s="169"/>
      <c r="ED11" s="169"/>
      <c r="EE11" s="169"/>
      <c r="EF11" s="169"/>
      <c r="EG11" s="169"/>
      <c r="EH11" s="169"/>
      <c r="EI11" s="169"/>
      <c r="EJ11" s="169"/>
      <c r="EK11" s="169"/>
      <c r="EL11" s="169"/>
      <c r="EM11" s="169"/>
      <c r="EN11" s="169"/>
      <c r="EO11" s="169"/>
      <c r="EP11" s="169"/>
      <c r="EQ11" s="169"/>
      <c r="ER11" s="169"/>
      <c r="ES11" s="169"/>
      <c r="ET11" s="169"/>
      <c r="EU11" s="169"/>
      <c r="EV11" s="169"/>
      <c r="EW11" s="169"/>
      <c r="EX11" s="169"/>
      <c r="EY11" s="169"/>
      <c r="EZ11" s="169"/>
      <c r="FA11" s="169"/>
      <c r="FB11" s="169"/>
      <c r="FC11" s="169"/>
      <c r="FD11" s="169"/>
      <c r="FE11" s="169"/>
      <c r="FF11" s="169"/>
      <c r="FG11" s="169"/>
      <c r="FH11" s="169"/>
      <c r="FI11" s="169"/>
      <c r="FJ11" s="169"/>
      <c r="FK11" s="169"/>
      <c r="FL11" s="169"/>
      <c r="FM11" s="169"/>
      <c r="FN11" s="169"/>
      <c r="FO11" s="169"/>
      <c r="FP11" s="169"/>
      <c r="FQ11" s="169"/>
      <c r="FR11" s="169"/>
      <c r="FS11" s="169"/>
      <c r="FT11" s="169"/>
      <c r="FU11" s="169"/>
      <c r="FV11" s="169"/>
      <c r="FW11" s="169"/>
      <c r="FX11" s="169"/>
      <c r="FY11" s="169"/>
      <c r="FZ11" s="169"/>
      <c r="GA11" s="169"/>
      <c r="GB11" s="169"/>
      <c r="GC11" s="169"/>
      <c r="GD11" s="169"/>
      <c r="GE11" s="169"/>
      <c r="GF11" s="169"/>
      <c r="GG11" s="169"/>
      <c r="GH11" s="169"/>
      <c r="GI11" s="169"/>
      <c r="GJ11" s="169"/>
      <c r="GK11" s="169"/>
      <c r="GL11" s="169"/>
      <c r="GM11" s="169"/>
      <c r="GN11" s="169"/>
      <c r="GO11" s="169"/>
      <c r="GP11" s="169"/>
      <c r="GQ11" s="169"/>
      <c r="GR11" s="169"/>
      <c r="GS11" s="169"/>
      <c r="GT11" s="169"/>
      <c r="GU11" s="169"/>
      <c r="GV11" s="169"/>
      <c r="GW11" s="169"/>
      <c r="GX11" s="169"/>
      <c r="GY11" s="169"/>
      <c r="GZ11" s="169"/>
      <c r="HA11" s="169"/>
      <c r="HB11" s="169"/>
      <c r="HC11" s="169"/>
      <c r="HD11" s="169"/>
      <c r="HE11" s="169"/>
      <c r="HF11" s="169"/>
      <c r="HG11" s="169"/>
      <c r="HH11" s="169"/>
      <c r="HI11" s="169"/>
      <c r="HJ11" s="169"/>
      <c r="HK11" s="169"/>
      <c r="HL11" s="169"/>
      <c r="HM11" s="169"/>
      <c r="HN11" s="169"/>
      <c r="HO11" s="169"/>
      <c r="HP11" s="169"/>
      <c r="HQ11" s="169"/>
      <c r="HR11" s="169"/>
      <c r="HS11" s="169"/>
      <c r="HT11" s="169"/>
      <c r="HU11" s="169"/>
      <c r="HV11" s="169"/>
      <c r="HW11" s="169"/>
      <c r="HX11" s="169"/>
      <c r="HY11" s="169"/>
      <c r="HZ11" s="169"/>
      <c r="IA11" s="169"/>
      <c r="IB11" s="169"/>
      <c r="IC11" s="169"/>
      <c r="ID11" s="169"/>
      <c r="IE11" s="169"/>
      <c r="IF11" s="169"/>
      <c r="IG11" s="169"/>
      <c r="IH11" s="169"/>
      <c r="II11" s="169"/>
      <c r="IJ11" s="169"/>
      <c r="IK11" s="169"/>
      <c r="IL11" s="169"/>
      <c r="IM11" s="169"/>
      <c r="IN11" s="169"/>
      <c r="IO11" s="169"/>
      <c r="IP11" s="169"/>
      <c r="IQ11" s="169"/>
      <c r="IR11" s="169"/>
      <c r="IS11" s="169"/>
      <c r="IT11" s="169"/>
      <c r="IU11" s="169"/>
      <c r="IV11" s="169"/>
      <c r="IW11" s="169"/>
      <c r="IX11" s="169"/>
    </row>
    <row r="12" spans="3:258" s="174" customFormat="1" ht="18" customHeight="1" thickBot="1">
      <c r="C12" s="693" t="s">
        <v>113</v>
      </c>
      <c r="D12" s="694"/>
      <c r="E12" s="686" t="str">
        <f>F6</f>
        <v>CASA 1</v>
      </c>
      <c r="F12" s="686"/>
      <c r="G12" s="686"/>
      <c r="H12" s="686"/>
      <c r="I12" s="686"/>
      <c r="J12" s="686"/>
      <c r="K12" s="686"/>
      <c r="L12" s="687"/>
      <c r="M12" s="130"/>
      <c r="N12" s="131"/>
      <c r="O12" s="743" t="s">
        <v>22</v>
      </c>
      <c r="P12" s="744"/>
      <c r="Q12" s="745"/>
      <c r="R12" s="705" t="s">
        <v>1442</v>
      </c>
      <c r="S12" s="706"/>
      <c r="T12" s="706"/>
      <c r="U12" s="707"/>
      <c r="V12" s="418">
        <v>0.7</v>
      </c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  <c r="EB12" s="169"/>
      <c r="EC12" s="169"/>
      <c r="ED12" s="169"/>
      <c r="EE12" s="169"/>
      <c r="EF12" s="169"/>
      <c r="EG12" s="169"/>
      <c r="EH12" s="169"/>
      <c r="EI12" s="169"/>
      <c r="EJ12" s="169"/>
      <c r="EK12" s="169"/>
      <c r="EL12" s="169"/>
      <c r="EM12" s="169"/>
      <c r="EN12" s="169"/>
      <c r="EO12" s="169"/>
      <c r="EP12" s="169"/>
      <c r="EQ12" s="169"/>
      <c r="ER12" s="169"/>
      <c r="ES12" s="169"/>
      <c r="ET12" s="169"/>
      <c r="EU12" s="169"/>
      <c r="EV12" s="169"/>
      <c r="EW12" s="169"/>
      <c r="EX12" s="169"/>
      <c r="EY12" s="169"/>
      <c r="EZ12" s="169"/>
      <c r="FA12" s="169"/>
      <c r="FB12" s="169"/>
      <c r="FC12" s="169"/>
      <c r="FD12" s="169"/>
      <c r="FE12" s="169"/>
      <c r="FF12" s="169"/>
      <c r="FG12" s="169"/>
      <c r="FH12" s="169"/>
      <c r="FI12" s="169"/>
      <c r="FJ12" s="169"/>
      <c r="FK12" s="169"/>
      <c r="FL12" s="169"/>
      <c r="FM12" s="169"/>
      <c r="FN12" s="169"/>
      <c r="FO12" s="169"/>
      <c r="FP12" s="169"/>
      <c r="FQ12" s="169"/>
      <c r="FR12" s="169"/>
      <c r="FS12" s="169"/>
      <c r="FT12" s="169"/>
      <c r="FU12" s="169"/>
      <c r="FV12" s="169"/>
      <c r="FW12" s="169"/>
      <c r="FX12" s="169"/>
      <c r="FY12" s="169"/>
      <c r="FZ12" s="169"/>
      <c r="GA12" s="169"/>
      <c r="GB12" s="169"/>
      <c r="GC12" s="169"/>
      <c r="GD12" s="169"/>
      <c r="GE12" s="169"/>
      <c r="GF12" s="169"/>
      <c r="GG12" s="169"/>
      <c r="GH12" s="169"/>
      <c r="GI12" s="169"/>
      <c r="GJ12" s="169"/>
      <c r="GK12" s="169"/>
      <c r="GL12" s="169"/>
      <c r="GM12" s="169"/>
      <c r="GN12" s="169"/>
      <c r="GO12" s="169"/>
      <c r="GP12" s="169"/>
      <c r="GQ12" s="169"/>
      <c r="GR12" s="169"/>
      <c r="GS12" s="169"/>
      <c r="GT12" s="169"/>
      <c r="GU12" s="169"/>
      <c r="GV12" s="169"/>
      <c r="GW12" s="169"/>
      <c r="GX12" s="169"/>
      <c r="GY12" s="169"/>
      <c r="GZ12" s="169"/>
      <c r="HA12" s="169"/>
      <c r="HB12" s="169"/>
      <c r="HC12" s="169"/>
      <c r="HD12" s="169"/>
      <c r="HE12" s="169"/>
      <c r="HF12" s="169"/>
      <c r="HG12" s="169"/>
      <c r="HH12" s="169"/>
      <c r="HI12" s="169"/>
      <c r="HJ12" s="169"/>
      <c r="HK12" s="169"/>
      <c r="HL12" s="169"/>
      <c r="HM12" s="169"/>
      <c r="HN12" s="169"/>
      <c r="HO12" s="169"/>
      <c r="HP12" s="169"/>
      <c r="HQ12" s="169"/>
      <c r="HR12" s="169"/>
      <c r="HS12" s="169"/>
      <c r="HT12" s="169"/>
      <c r="HU12" s="169"/>
      <c r="HV12" s="169"/>
      <c r="HW12" s="169"/>
      <c r="HX12" s="169"/>
      <c r="HY12" s="169"/>
      <c r="HZ12" s="169"/>
      <c r="IA12" s="169"/>
      <c r="IB12" s="169"/>
      <c r="IC12" s="169"/>
      <c r="ID12" s="169"/>
      <c r="IE12" s="169"/>
      <c r="IF12" s="169"/>
      <c r="IG12" s="169"/>
      <c r="IH12" s="169"/>
      <c r="II12" s="169"/>
      <c r="IJ12" s="169"/>
      <c r="IK12" s="169"/>
      <c r="IL12" s="169"/>
      <c r="IM12" s="169"/>
      <c r="IN12" s="169"/>
      <c r="IO12" s="169"/>
      <c r="IP12" s="169"/>
      <c r="IQ12" s="169"/>
      <c r="IR12" s="169"/>
      <c r="IS12" s="169"/>
      <c r="IT12" s="169"/>
      <c r="IU12" s="169"/>
      <c r="IV12" s="169"/>
      <c r="IW12" s="169"/>
      <c r="IX12" s="169"/>
    </row>
    <row r="13" spans="3:258" s="174" customFormat="1" ht="18" customHeight="1" thickBot="1">
      <c r="C13" s="693" t="s">
        <v>114</v>
      </c>
      <c r="D13" s="694"/>
      <c r="E13" s="686" t="s">
        <v>590</v>
      </c>
      <c r="F13" s="686"/>
      <c r="G13" s="686"/>
      <c r="H13" s="686"/>
      <c r="I13" s="686"/>
      <c r="J13" s="686"/>
      <c r="K13" s="686"/>
      <c r="L13" s="687"/>
      <c r="M13" s="130"/>
      <c r="N13" s="131"/>
      <c r="O13" s="708" t="s">
        <v>0</v>
      </c>
      <c r="P13" s="709"/>
      <c r="Q13" s="710"/>
      <c r="R13" s="711">
        <f>SUM(T20:T35)</f>
        <v>699.70800000000008</v>
      </c>
      <c r="S13" s="711"/>
      <c r="T13" s="712"/>
      <c r="U13" s="437" t="s">
        <v>21</v>
      </c>
      <c r="V13" s="132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69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69"/>
      <c r="BC13" s="169"/>
      <c r="BD13" s="169"/>
      <c r="BE13" s="169"/>
      <c r="BF13" s="169"/>
      <c r="BG13" s="169"/>
      <c r="BH13" s="169"/>
      <c r="BI13" s="169"/>
      <c r="BJ13" s="169"/>
      <c r="BK13" s="169"/>
      <c r="BL13" s="169"/>
      <c r="BM13" s="169"/>
      <c r="BN13" s="169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  <c r="DG13" s="169"/>
      <c r="DH13" s="169"/>
      <c r="DI13" s="169"/>
      <c r="DJ13" s="169"/>
      <c r="DK13" s="169"/>
      <c r="DL13" s="169"/>
      <c r="DM13" s="169"/>
      <c r="DN13" s="169"/>
      <c r="DO13" s="169"/>
      <c r="DP13" s="169"/>
      <c r="DQ13" s="169"/>
      <c r="DR13" s="169"/>
      <c r="DS13" s="169"/>
      <c r="DT13" s="169"/>
      <c r="DU13" s="169"/>
      <c r="DV13" s="169"/>
      <c r="DW13" s="169"/>
      <c r="DX13" s="169"/>
      <c r="DY13" s="169"/>
      <c r="DZ13" s="169"/>
      <c r="EA13" s="169"/>
      <c r="EB13" s="169"/>
      <c r="EC13" s="169"/>
      <c r="ED13" s="169"/>
      <c r="EE13" s="169"/>
      <c r="EF13" s="169"/>
      <c r="EG13" s="169"/>
      <c r="EH13" s="169"/>
      <c r="EI13" s="169"/>
      <c r="EJ13" s="169"/>
      <c r="EK13" s="169"/>
      <c r="EL13" s="169"/>
      <c r="EM13" s="169"/>
      <c r="EN13" s="169"/>
      <c r="EO13" s="169"/>
      <c r="EP13" s="169"/>
      <c r="EQ13" s="169"/>
      <c r="ER13" s="169"/>
      <c r="ES13" s="169"/>
      <c r="ET13" s="169"/>
      <c r="EU13" s="169"/>
      <c r="EV13" s="169"/>
      <c r="EW13" s="169"/>
      <c r="EX13" s="169"/>
      <c r="EY13" s="169"/>
      <c r="EZ13" s="169"/>
      <c r="FA13" s="169"/>
      <c r="FB13" s="169"/>
      <c r="FC13" s="169"/>
      <c r="FD13" s="169"/>
      <c r="FE13" s="169"/>
      <c r="FF13" s="169"/>
      <c r="FG13" s="169"/>
      <c r="FH13" s="169"/>
      <c r="FI13" s="169"/>
      <c r="FJ13" s="169"/>
      <c r="FK13" s="169"/>
      <c r="FL13" s="169"/>
      <c r="FM13" s="169"/>
      <c r="FN13" s="169"/>
      <c r="FO13" s="169"/>
      <c r="FP13" s="169"/>
      <c r="FQ13" s="169"/>
      <c r="FR13" s="169"/>
      <c r="FS13" s="169"/>
      <c r="FT13" s="169"/>
      <c r="FU13" s="169"/>
      <c r="FV13" s="169"/>
      <c r="FW13" s="169"/>
      <c r="FX13" s="169"/>
      <c r="FY13" s="169"/>
      <c r="FZ13" s="169"/>
      <c r="GA13" s="169"/>
      <c r="GB13" s="169"/>
      <c r="GC13" s="169"/>
      <c r="GD13" s="169"/>
      <c r="GE13" s="169"/>
      <c r="GF13" s="169"/>
      <c r="GG13" s="169"/>
      <c r="GH13" s="169"/>
      <c r="GI13" s="169"/>
      <c r="GJ13" s="169"/>
      <c r="GK13" s="169"/>
      <c r="GL13" s="169"/>
      <c r="GM13" s="169"/>
      <c r="GN13" s="169"/>
      <c r="GO13" s="169"/>
      <c r="GP13" s="169"/>
      <c r="GQ13" s="169"/>
      <c r="GR13" s="169"/>
      <c r="GS13" s="169"/>
      <c r="GT13" s="169"/>
      <c r="GU13" s="169"/>
      <c r="GV13" s="169"/>
      <c r="GW13" s="169"/>
      <c r="GX13" s="169"/>
      <c r="GY13" s="169"/>
      <c r="GZ13" s="169"/>
      <c r="HA13" s="169"/>
      <c r="HB13" s="169"/>
      <c r="HC13" s="169"/>
      <c r="HD13" s="169"/>
      <c r="HE13" s="169"/>
      <c r="HF13" s="169"/>
      <c r="HG13" s="169"/>
      <c r="HH13" s="169"/>
      <c r="HI13" s="169"/>
      <c r="HJ13" s="169"/>
      <c r="HK13" s="169"/>
      <c r="HL13" s="169"/>
      <c r="HM13" s="169"/>
      <c r="HN13" s="169"/>
      <c r="HO13" s="169"/>
      <c r="HP13" s="169"/>
      <c r="HQ13" s="169"/>
      <c r="HR13" s="169"/>
      <c r="HS13" s="169"/>
      <c r="HT13" s="169"/>
      <c r="HU13" s="169"/>
      <c r="HV13" s="169"/>
      <c r="HW13" s="169"/>
      <c r="HX13" s="169"/>
      <c r="HY13" s="169"/>
      <c r="HZ13" s="169"/>
      <c r="IA13" s="169"/>
      <c r="IB13" s="169"/>
      <c r="IC13" s="169"/>
      <c r="ID13" s="169"/>
      <c r="IE13" s="169"/>
      <c r="IF13" s="169"/>
      <c r="IG13" s="169"/>
      <c r="IH13" s="169"/>
      <c r="II13" s="169"/>
      <c r="IJ13" s="169"/>
      <c r="IK13" s="169"/>
      <c r="IL13" s="169"/>
      <c r="IM13" s="169"/>
      <c r="IN13" s="169"/>
      <c r="IO13" s="169"/>
      <c r="IP13" s="169"/>
      <c r="IQ13" s="169"/>
      <c r="IR13" s="169"/>
      <c r="IS13" s="169"/>
      <c r="IT13" s="169"/>
      <c r="IU13" s="169"/>
      <c r="IV13" s="169"/>
      <c r="IW13" s="169"/>
      <c r="IX13" s="169"/>
    </row>
    <row r="14" spans="3:258" s="174" customFormat="1" ht="18" customHeight="1" thickBot="1">
      <c r="C14" s="693" t="s">
        <v>115</v>
      </c>
      <c r="D14" s="694"/>
      <c r="E14" s="685" t="s">
        <v>650</v>
      </c>
      <c r="F14" s="686"/>
      <c r="G14" s="686"/>
      <c r="H14" s="686"/>
      <c r="I14" s="686"/>
      <c r="J14" s="686"/>
      <c r="K14" s="686"/>
      <c r="L14" s="687"/>
      <c r="M14" s="130"/>
      <c r="N14" s="131"/>
      <c r="O14" s="695" t="s">
        <v>1</v>
      </c>
      <c r="P14" s="696"/>
      <c r="Q14" s="697"/>
      <c r="R14" s="701">
        <f>SUM(V20:V35)</f>
        <v>302.50615919999996</v>
      </c>
      <c r="S14" s="701"/>
      <c r="T14" s="702"/>
      <c r="U14" s="133" t="s">
        <v>27</v>
      </c>
      <c r="V14" s="132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169"/>
      <c r="DH14" s="169"/>
      <c r="DI14" s="169"/>
      <c r="DJ14" s="169"/>
      <c r="DK14" s="169"/>
      <c r="DL14" s="169"/>
      <c r="DM14" s="169"/>
      <c r="DN14" s="169"/>
      <c r="DO14" s="169"/>
      <c r="DP14" s="169"/>
      <c r="DQ14" s="169"/>
      <c r="DR14" s="169"/>
      <c r="DS14" s="169"/>
      <c r="DT14" s="169"/>
      <c r="DU14" s="169"/>
      <c r="DV14" s="169"/>
      <c r="DW14" s="169"/>
      <c r="DX14" s="169"/>
      <c r="DY14" s="169"/>
      <c r="DZ14" s="169"/>
      <c r="EA14" s="169"/>
      <c r="EB14" s="169"/>
      <c r="EC14" s="169"/>
      <c r="ED14" s="169"/>
      <c r="EE14" s="169"/>
      <c r="EF14" s="169"/>
      <c r="EG14" s="169"/>
      <c r="EH14" s="169"/>
      <c r="EI14" s="169"/>
      <c r="EJ14" s="169"/>
      <c r="EK14" s="169"/>
      <c r="EL14" s="169"/>
      <c r="EM14" s="169"/>
      <c r="EN14" s="169"/>
      <c r="EO14" s="169"/>
      <c r="EP14" s="169"/>
      <c r="EQ14" s="169"/>
      <c r="ER14" s="169"/>
      <c r="ES14" s="169"/>
      <c r="ET14" s="169"/>
      <c r="EU14" s="169"/>
      <c r="EV14" s="169"/>
      <c r="EW14" s="169"/>
      <c r="EX14" s="169"/>
      <c r="EY14" s="169"/>
      <c r="EZ14" s="169"/>
      <c r="FA14" s="169"/>
      <c r="FB14" s="169"/>
      <c r="FC14" s="169"/>
      <c r="FD14" s="169"/>
      <c r="FE14" s="169"/>
      <c r="FF14" s="169"/>
      <c r="FG14" s="169"/>
      <c r="FH14" s="169"/>
      <c r="FI14" s="169"/>
      <c r="FJ14" s="169"/>
      <c r="FK14" s="169"/>
      <c r="FL14" s="169"/>
      <c r="FM14" s="169"/>
      <c r="FN14" s="169"/>
      <c r="FO14" s="169"/>
      <c r="FP14" s="169"/>
      <c r="FQ14" s="169"/>
      <c r="FR14" s="169"/>
      <c r="FS14" s="169"/>
      <c r="FT14" s="169"/>
      <c r="FU14" s="169"/>
      <c r="FV14" s="169"/>
      <c r="FW14" s="169"/>
      <c r="FX14" s="169"/>
      <c r="FY14" s="169"/>
      <c r="FZ14" s="169"/>
      <c r="GA14" s="169"/>
      <c r="GB14" s="169"/>
      <c r="GC14" s="169"/>
      <c r="GD14" s="169"/>
      <c r="GE14" s="169"/>
      <c r="GF14" s="169"/>
      <c r="GG14" s="169"/>
      <c r="GH14" s="169"/>
      <c r="GI14" s="169"/>
      <c r="GJ14" s="169"/>
      <c r="GK14" s="169"/>
      <c r="GL14" s="169"/>
      <c r="GM14" s="169"/>
      <c r="GN14" s="169"/>
      <c r="GO14" s="169"/>
      <c r="GP14" s="169"/>
      <c r="GQ14" s="169"/>
      <c r="GR14" s="169"/>
      <c r="GS14" s="169"/>
      <c r="GT14" s="169"/>
      <c r="GU14" s="169"/>
      <c r="GV14" s="169"/>
      <c r="GW14" s="169"/>
      <c r="GX14" s="169"/>
      <c r="GY14" s="169"/>
      <c r="GZ14" s="169"/>
      <c r="HA14" s="169"/>
      <c r="HB14" s="169"/>
      <c r="HC14" s="169"/>
      <c r="HD14" s="169"/>
      <c r="HE14" s="169"/>
      <c r="HF14" s="169"/>
      <c r="HG14" s="169"/>
      <c r="HH14" s="169"/>
      <c r="HI14" s="169"/>
      <c r="HJ14" s="169"/>
      <c r="HK14" s="169"/>
      <c r="HL14" s="169"/>
      <c r="HM14" s="169"/>
      <c r="HN14" s="169"/>
      <c r="HO14" s="169"/>
      <c r="HP14" s="169"/>
      <c r="HQ14" s="169"/>
      <c r="HR14" s="169"/>
      <c r="HS14" s="169"/>
      <c r="HT14" s="169"/>
      <c r="HU14" s="169"/>
      <c r="HV14" s="169"/>
      <c r="HW14" s="169"/>
      <c r="HX14" s="169"/>
      <c r="HY14" s="169"/>
      <c r="HZ14" s="169"/>
      <c r="IA14" s="169"/>
      <c r="IB14" s="169"/>
      <c r="IC14" s="169"/>
      <c r="ID14" s="169"/>
      <c r="IE14" s="169"/>
      <c r="IF14" s="169"/>
      <c r="IG14" s="169"/>
      <c r="IH14" s="169"/>
      <c r="II14" s="169"/>
      <c r="IJ14" s="169"/>
      <c r="IK14" s="169"/>
      <c r="IL14" s="169"/>
      <c r="IM14" s="169"/>
      <c r="IN14" s="169"/>
      <c r="IO14" s="169"/>
      <c r="IP14" s="169"/>
      <c r="IQ14" s="169"/>
      <c r="IR14" s="169"/>
      <c r="IS14" s="169"/>
      <c r="IT14" s="169"/>
      <c r="IU14" s="169"/>
      <c r="IV14" s="169"/>
      <c r="IW14" s="169"/>
      <c r="IX14" s="169"/>
    </row>
    <row r="15" spans="3:258" s="174" customFormat="1" ht="18" customHeight="1" thickBot="1">
      <c r="C15" s="693" t="s">
        <v>651</v>
      </c>
      <c r="D15" s="694"/>
      <c r="E15" s="685" t="s">
        <v>1459</v>
      </c>
      <c r="F15" s="686"/>
      <c r="G15" s="686"/>
      <c r="H15" s="686"/>
      <c r="I15" s="686"/>
      <c r="J15" s="686"/>
      <c r="K15" s="686"/>
      <c r="L15" s="687"/>
      <c r="M15" s="130"/>
      <c r="N15" s="131"/>
      <c r="O15" s="698"/>
      <c r="P15" s="699"/>
      <c r="Q15" s="700"/>
      <c r="R15" s="703">
        <f>R14/20</f>
        <v>15.125307959999997</v>
      </c>
      <c r="S15" s="704"/>
      <c r="T15" s="134" t="s">
        <v>26</v>
      </c>
      <c r="U15" s="180">
        <v>0.1</v>
      </c>
      <c r="V15" s="135" t="s">
        <v>591</v>
      </c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169"/>
      <c r="DH15" s="169"/>
      <c r="DI15" s="169"/>
      <c r="DJ15" s="169"/>
      <c r="DK15" s="169"/>
      <c r="DL15" s="169"/>
      <c r="DM15" s="169"/>
      <c r="DN15" s="169"/>
      <c r="DO15" s="169"/>
      <c r="DP15" s="169"/>
      <c r="DQ15" s="169"/>
      <c r="DR15" s="169"/>
      <c r="DS15" s="169"/>
      <c r="DT15" s="169"/>
      <c r="DU15" s="169"/>
      <c r="DV15" s="169"/>
      <c r="DW15" s="169"/>
      <c r="DX15" s="169"/>
      <c r="DY15" s="169"/>
      <c r="DZ15" s="169"/>
      <c r="EA15" s="169"/>
      <c r="EB15" s="169"/>
      <c r="EC15" s="169"/>
      <c r="ED15" s="169"/>
      <c r="EE15" s="169"/>
      <c r="EF15" s="169"/>
      <c r="EG15" s="169"/>
      <c r="EH15" s="169"/>
      <c r="EI15" s="169"/>
      <c r="EJ15" s="169"/>
      <c r="EK15" s="169"/>
      <c r="EL15" s="169"/>
      <c r="EM15" s="169"/>
      <c r="EN15" s="169"/>
      <c r="EO15" s="169"/>
      <c r="EP15" s="169"/>
      <c r="EQ15" s="169"/>
      <c r="ER15" s="169"/>
      <c r="ES15" s="169"/>
      <c r="ET15" s="169"/>
      <c r="EU15" s="169"/>
      <c r="EV15" s="169"/>
      <c r="EW15" s="169"/>
      <c r="EX15" s="169"/>
      <c r="EY15" s="169"/>
      <c r="EZ15" s="169"/>
      <c r="FA15" s="169"/>
      <c r="FB15" s="169"/>
      <c r="FC15" s="169"/>
      <c r="FD15" s="169"/>
      <c r="FE15" s="169"/>
      <c r="FF15" s="169"/>
      <c r="FG15" s="169"/>
      <c r="FH15" s="169"/>
      <c r="FI15" s="169"/>
      <c r="FJ15" s="169"/>
      <c r="FK15" s="169"/>
      <c r="FL15" s="169"/>
      <c r="FM15" s="169"/>
      <c r="FN15" s="169"/>
      <c r="FO15" s="169"/>
      <c r="FP15" s="169"/>
      <c r="FQ15" s="169"/>
      <c r="FR15" s="169"/>
      <c r="FS15" s="169"/>
      <c r="FT15" s="169"/>
      <c r="FU15" s="169"/>
      <c r="FV15" s="169"/>
      <c r="FW15" s="169"/>
      <c r="FX15" s="169"/>
      <c r="FY15" s="169"/>
      <c r="FZ15" s="169"/>
      <c r="GA15" s="169"/>
      <c r="GB15" s="169"/>
      <c r="GC15" s="169"/>
      <c r="GD15" s="169"/>
      <c r="GE15" s="169"/>
      <c r="GF15" s="169"/>
      <c r="GG15" s="169"/>
      <c r="GH15" s="169"/>
      <c r="GI15" s="169"/>
      <c r="GJ15" s="169"/>
      <c r="GK15" s="169"/>
      <c r="GL15" s="169"/>
      <c r="GM15" s="169"/>
      <c r="GN15" s="169"/>
      <c r="GO15" s="169"/>
      <c r="GP15" s="169"/>
      <c r="GQ15" s="169"/>
      <c r="GR15" s="169"/>
      <c r="GS15" s="169"/>
      <c r="GT15" s="169"/>
      <c r="GU15" s="169"/>
      <c r="GV15" s="169"/>
      <c r="GW15" s="169"/>
      <c r="GX15" s="169"/>
      <c r="GY15" s="169"/>
      <c r="GZ15" s="169"/>
      <c r="HA15" s="169"/>
      <c r="HB15" s="169"/>
      <c r="HC15" s="169"/>
      <c r="HD15" s="169"/>
      <c r="HE15" s="169"/>
      <c r="HF15" s="169"/>
      <c r="HG15" s="169"/>
      <c r="HH15" s="169"/>
      <c r="HI15" s="169"/>
      <c r="HJ15" s="169"/>
      <c r="HK15" s="169"/>
      <c r="HL15" s="169"/>
      <c r="HM15" s="169"/>
      <c r="HN15" s="169"/>
      <c r="HO15" s="169"/>
      <c r="HP15" s="169"/>
      <c r="HQ15" s="169"/>
      <c r="HR15" s="169"/>
      <c r="HS15" s="169"/>
      <c r="HT15" s="169"/>
      <c r="HU15" s="169"/>
      <c r="HV15" s="169"/>
      <c r="HW15" s="169"/>
      <c r="HX15" s="169"/>
      <c r="HY15" s="169"/>
      <c r="HZ15" s="169"/>
      <c r="IA15" s="169"/>
      <c r="IB15" s="169"/>
      <c r="IC15" s="169"/>
      <c r="ID15" s="169"/>
      <c r="IE15" s="169"/>
      <c r="IF15" s="169"/>
      <c r="IG15" s="169"/>
      <c r="IH15" s="169"/>
      <c r="II15" s="169"/>
      <c r="IJ15" s="169"/>
      <c r="IK15" s="169"/>
      <c r="IL15" s="169"/>
      <c r="IM15" s="169"/>
      <c r="IN15" s="169"/>
      <c r="IO15" s="169"/>
      <c r="IP15" s="169"/>
      <c r="IQ15" s="169"/>
      <c r="IR15" s="169"/>
      <c r="IS15" s="169"/>
      <c r="IT15" s="169"/>
      <c r="IU15" s="169"/>
      <c r="IV15" s="169"/>
      <c r="IW15" s="169"/>
      <c r="IX15" s="169"/>
    </row>
    <row r="16" spans="3:258" s="174" customFormat="1" ht="18" customHeight="1" thickBot="1">
      <c r="C16" s="220" t="s">
        <v>1460</v>
      </c>
      <c r="D16" s="221"/>
      <c r="E16" s="685" t="s">
        <v>1461</v>
      </c>
      <c r="F16" s="686"/>
      <c r="G16" s="686"/>
      <c r="H16" s="686"/>
      <c r="I16" s="686"/>
      <c r="J16" s="686"/>
      <c r="K16" s="686"/>
      <c r="L16" s="687"/>
      <c r="M16" s="130"/>
      <c r="N16" s="131"/>
      <c r="O16" s="222"/>
      <c r="P16" s="222"/>
      <c r="Q16" s="222"/>
      <c r="R16" s="222"/>
      <c r="S16" s="222"/>
      <c r="T16" s="223"/>
      <c r="U16" s="691">
        <f>(R15*U15)+R15</f>
        <v>16.637838755999997</v>
      </c>
      <c r="V16" s="692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  <c r="EB16" s="169"/>
      <c r="EC16" s="169"/>
      <c r="ED16" s="169"/>
      <c r="EE16" s="169"/>
      <c r="EF16" s="169"/>
      <c r="EG16" s="169"/>
      <c r="EH16" s="169"/>
      <c r="EI16" s="169"/>
      <c r="EJ16" s="169"/>
      <c r="EK16" s="169"/>
      <c r="EL16" s="169"/>
      <c r="EM16" s="169"/>
      <c r="EN16" s="169"/>
      <c r="EO16" s="169"/>
      <c r="EP16" s="169"/>
      <c r="EQ16" s="169"/>
      <c r="ER16" s="169"/>
      <c r="ES16" s="169"/>
      <c r="ET16" s="169"/>
      <c r="EU16" s="169"/>
      <c r="EV16" s="169"/>
      <c r="EW16" s="169"/>
      <c r="EX16" s="169"/>
      <c r="EY16" s="169"/>
      <c r="EZ16" s="169"/>
      <c r="FA16" s="169"/>
      <c r="FB16" s="169"/>
      <c r="FC16" s="169"/>
      <c r="FD16" s="169"/>
      <c r="FE16" s="169"/>
      <c r="FF16" s="169"/>
      <c r="FG16" s="169"/>
      <c r="FH16" s="169"/>
      <c r="FI16" s="169"/>
      <c r="FJ16" s="169"/>
      <c r="FK16" s="169"/>
      <c r="FL16" s="169"/>
      <c r="FM16" s="169"/>
      <c r="FN16" s="169"/>
      <c r="FO16" s="169"/>
      <c r="FP16" s="169"/>
      <c r="FQ16" s="169"/>
      <c r="FR16" s="169"/>
      <c r="FS16" s="169"/>
      <c r="FT16" s="169"/>
      <c r="FU16" s="169"/>
      <c r="FV16" s="169"/>
      <c r="FW16" s="169"/>
      <c r="FX16" s="169"/>
      <c r="FY16" s="169"/>
      <c r="FZ16" s="169"/>
      <c r="GA16" s="169"/>
      <c r="GB16" s="169"/>
      <c r="GC16" s="169"/>
      <c r="GD16" s="169"/>
      <c r="GE16" s="169"/>
      <c r="GF16" s="169"/>
      <c r="GG16" s="169"/>
      <c r="GH16" s="169"/>
      <c r="GI16" s="169"/>
      <c r="GJ16" s="169"/>
      <c r="GK16" s="169"/>
      <c r="GL16" s="169"/>
      <c r="GM16" s="169"/>
      <c r="GN16" s="169"/>
      <c r="GO16" s="169"/>
      <c r="GP16" s="169"/>
      <c r="GQ16" s="169"/>
      <c r="GR16" s="169"/>
      <c r="GS16" s="169"/>
      <c r="GT16" s="169"/>
      <c r="GU16" s="169"/>
      <c r="GV16" s="169"/>
      <c r="GW16" s="169"/>
      <c r="GX16" s="169"/>
      <c r="GY16" s="169"/>
      <c r="GZ16" s="169"/>
      <c r="HA16" s="169"/>
      <c r="HB16" s="169"/>
      <c r="HC16" s="169"/>
      <c r="HD16" s="169"/>
      <c r="HE16" s="169"/>
      <c r="HF16" s="169"/>
      <c r="HG16" s="169"/>
      <c r="HH16" s="169"/>
      <c r="HI16" s="169"/>
      <c r="HJ16" s="169"/>
      <c r="HK16" s="169"/>
      <c r="HL16" s="169"/>
      <c r="HM16" s="169"/>
      <c r="HN16" s="169"/>
      <c r="HO16" s="169"/>
      <c r="HP16" s="169"/>
      <c r="HQ16" s="169"/>
      <c r="HR16" s="169"/>
      <c r="HS16" s="169"/>
      <c r="HT16" s="169"/>
      <c r="HU16" s="169"/>
      <c r="HV16" s="169"/>
      <c r="HW16" s="169"/>
      <c r="HX16" s="169"/>
      <c r="HY16" s="169"/>
      <c r="HZ16" s="169"/>
      <c r="IA16" s="169"/>
      <c r="IB16" s="169"/>
      <c r="IC16" s="169"/>
      <c r="ID16" s="169"/>
      <c r="IE16" s="169"/>
      <c r="IF16" s="169"/>
      <c r="IG16" s="169"/>
      <c r="IH16" s="169"/>
      <c r="II16" s="169"/>
      <c r="IJ16" s="169"/>
      <c r="IK16" s="169"/>
      <c r="IL16" s="169"/>
      <c r="IM16" s="169"/>
      <c r="IN16" s="169"/>
      <c r="IO16" s="169"/>
      <c r="IP16" s="169"/>
      <c r="IQ16" s="169"/>
      <c r="IR16" s="169"/>
      <c r="IS16" s="169"/>
      <c r="IT16" s="169"/>
      <c r="IU16" s="169"/>
      <c r="IV16" s="169"/>
      <c r="IW16" s="169"/>
      <c r="IX16" s="169"/>
    </row>
    <row r="17" spans="2:253" s="174" customFormat="1" ht="18" customHeight="1" thickBot="1">
      <c r="C17" s="224" t="s">
        <v>652</v>
      </c>
      <c r="D17" s="225"/>
      <c r="E17" s="688" t="s">
        <v>1462</v>
      </c>
      <c r="F17" s="689"/>
      <c r="G17" s="689"/>
      <c r="H17" s="689"/>
      <c r="I17" s="689"/>
      <c r="J17" s="689"/>
      <c r="K17" s="689"/>
      <c r="L17" s="690"/>
      <c r="M17" s="130"/>
      <c r="N17" s="131"/>
      <c r="O17" s="222"/>
      <c r="P17" s="222"/>
      <c r="Q17" s="222"/>
      <c r="R17" s="222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169"/>
      <c r="DH17" s="169"/>
      <c r="DI17" s="169"/>
      <c r="DJ17" s="169"/>
      <c r="DK17" s="169"/>
      <c r="DL17" s="169"/>
      <c r="DM17" s="169"/>
      <c r="DN17" s="169"/>
      <c r="DO17" s="169"/>
      <c r="DP17" s="169"/>
      <c r="DQ17" s="169"/>
      <c r="DR17" s="169"/>
      <c r="DS17" s="169"/>
      <c r="DT17" s="169"/>
      <c r="DU17" s="169"/>
      <c r="DV17" s="169"/>
      <c r="DW17" s="169"/>
      <c r="DX17" s="169"/>
      <c r="DY17" s="169"/>
      <c r="DZ17" s="169"/>
      <c r="EA17" s="169"/>
      <c r="EB17" s="169"/>
      <c r="EC17" s="169"/>
      <c r="ED17" s="169"/>
      <c r="EE17" s="169"/>
      <c r="EF17" s="169"/>
      <c r="EG17" s="169"/>
      <c r="EH17" s="169"/>
      <c r="EI17" s="169"/>
      <c r="EJ17" s="169"/>
      <c r="EK17" s="169"/>
      <c r="EL17" s="169"/>
      <c r="EM17" s="169"/>
      <c r="EN17" s="169"/>
      <c r="EO17" s="169"/>
      <c r="EP17" s="169"/>
      <c r="EQ17" s="169"/>
      <c r="ER17" s="169"/>
      <c r="ES17" s="169"/>
      <c r="ET17" s="169"/>
      <c r="EU17" s="169"/>
      <c r="EV17" s="169"/>
      <c r="EW17" s="169"/>
      <c r="EX17" s="169"/>
      <c r="EY17" s="169"/>
      <c r="EZ17" s="169"/>
      <c r="FA17" s="169"/>
      <c r="FB17" s="169"/>
      <c r="FC17" s="169"/>
      <c r="FD17" s="169"/>
      <c r="FE17" s="169"/>
      <c r="FF17" s="169"/>
      <c r="FG17" s="169"/>
      <c r="FH17" s="169"/>
      <c r="FI17" s="169"/>
      <c r="FJ17" s="169"/>
      <c r="FK17" s="169"/>
      <c r="FL17" s="169"/>
      <c r="FM17" s="169"/>
      <c r="FN17" s="169"/>
      <c r="FO17" s="169"/>
      <c r="FP17" s="169"/>
      <c r="FQ17" s="169"/>
      <c r="FR17" s="169"/>
      <c r="FS17" s="169"/>
      <c r="FT17" s="169"/>
      <c r="FU17" s="169"/>
      <c r="FV17" s="169"/>
      <c r="FW17" s="169"/>
      <c r="FX17" s="169"/>
      <c r="FY17" s="169"/>
      <c r="FZ17" s="169"/>
      <c r="GA17" s="169"/>
      <c r="GB17" s="169"/>
      <c r="GC17" s="169"/>
      <c r="GD17" s="169"/>
      <c r="GE17" s="169"/>
      <c r="GF17" s="169"/>
      <c r="GG17" s="169"/>
      <c r="GH17" s="169"/>
      <c r="GI17" s="169"/>
      <c r="GJ17" s="169"/>
      <c r="GK17" s="169"/>
      <c r="GL17" s="169"/>
      <c r="GM17" s="169"/>
      <c r="GN17" s="169"/>
      <c r="GO17" s="169"/>
      <c r="GP17" s="169"/>
      <c r="GQ17" s="169"/>
      <c r="GR17" s="169"/>
      <c r="GS17" s="169"/>
      <c r="GT17" s="169"/>
      <c r="GU17" s="169"/>
      <c r="GV17" s="169"/>
      <c r="GW17" s="169"/>
      <c r="GX17" s="169"/>
      <c r="GY17" s="169"/>
      <c r="GZ17" s="169"/>
      <c r="HA17" s="169"/>
      <c r="HB17" s="169"/>
      <c r="HC17" s="169"/>
      <c r="HD17" s="169"/>
      <c r="HE17" s="169"/>
      <c r="HF17" s="169"/>
      <c r="HG17" s="169"/>
      <c r="HH17" s="169"/>
      <c r="HI17" s="169"/>
      <c r="HJ17" s="169"/>
      <c r="HK17" s="169"/>
      <c r="HL17" s="169"/>
      <c r="HM17" s="169"/>
      <c r="HN17" s="169"/>
      <c r="HO17" s="169"/>
      <c r="HP17" s="169"/>
      <c r="HQ17" s="169"/>
      <c r="HR17" s="169"/>
      <c r="HS17" s="169"/>
      <c r="HT17" s="169"/>
      <c r="HU17" s="169"/>
      <c r="HV17" s="169"/>
      <c r="HW17" s="169"/>
      <c r="HX17" s="169"/>
      <c r="HY17" s="169"/>
      <c r="HZ17" s="169"/>
      <c r="IA17" s="169"/>
      <c r="IB17" s="169"/>
      <c r="IC17" s="169"/>
      <c r="ID17" s="169"/>
      <c r="IE17" s="169"/>
      <c r="IF17" s="169"/>
      <c r="IG17" s="169"/>
      <c r="IH17" s="169"/>
      <c r="II17" s="169"/>
      <c r="IJ17" s="169"/>
      <c r="IK17" s="169"/>
      <c r="IL17" s="169"/>
      <c r="IM17" s="169"/>
      <c r="IN17" s="169"/>
      <c r="IO17" s="169"/>
      <c r="IP17" s="169"/>
      <c r="IQ17" s="169"/>
      <c r="IR17" s="169"/>
      <c r="IS17" s="169"/>
    </row>
    <row r="18" spans="2:253" ht="15.75" customHeight="1" thickBot="1">
      <c r="C18" s="739" t="s">
        <v>23</v>
      </c>
      <c r="D18" s="739" t="s">
        <v>2</v>
      </c>
      <c r="E18" s="741" t="s">
        <v>3</v>
      </c>
      <c r="F18" s="742"/>
      <c r="G18" s="136" t="s">
        <v>116</v>
      </c>
      <c r="H18" s="216" t="s">
        <v>18</v>
      </c>
      <c r="I18" s="216" t="s">
        <v>19</v>
      </c>
      <c r="J18" s="137" t="s">
        <v>4</v>
      </c>
      <c r="K18" s="137" t="s">
        <v>5</v>
      </c>
      <c r="L18" s="138" t="s">
        <v>6</v>
      </c>
      <c r="M18" s="139" t="s">
        <v>7</v>
      </c>
      <c r="N18" s="140" t="s">
        <v>8</v>
      </c>
      <c r="O18" s="438" t="s">
        <v>9</v>
      </c>
      <c r="P18" s="141" t="s">
        <v>587</v>
      </c>
      <c r="Q18" s="137" t="s">
        <v>1</v>
      </c>
      <c r="R18" s="137" t="s">
        <v>7</v>
      </c>
      <c r="S18" s="142" t="s">
        <v>10</v>
      </c>
      <c r="T18" s="143" t="s">
        <v>0</v>
      </c>
      <c r="U18" s="226" t="s">
        <v>17</v>
      </c>
      <c r="V18" s="227" t="s">
        <v>1</v>
      </c>
    </row>
    <row r="19" spans="2:253" ht="15" customHeight="1" thickBot="1">
      <c r="C19" s="740"/>
      <c r="D19" s="740"/>
      <c r="E19" s="218" t="s">
        <v>11</v>
      </c>
      <c r="F19" s="144" t="s">
        <v>12</v>
      </c>
      <c r="G19" s="217"/>
      <c r="H19" s="217" t="s">
        <v>13</v>
      </c>
      <c r="I19" s="217" t="s">
        <v>13</v>
      </c>
      <c r="J19" s="145" t="s">
        <v>13</v>
      </c>
      <c r="K19" s="145" t="s">
        <v>13</v>
      </c>
      <c r="L19" s="146" t="s">
        <v>24</v>
      </c>
      <c r="M19" s="147" t="s">
        <v>14</v>
      </c>
      <c r="N19" s="148" t="s">
        <v>15</v>
      </c>
      <c r="O19" s="439" t="s">
        <v>16</v>
      </c>
      <c r="P19" s="149"/>
      <c r="Q19" s="145"/>
      <c r="R19" s="145" t="s">
        <v>20</v>
      </c>
      <c r="S19" s="150" t="s">
        <v>13</v>
      </c>
      <c r="T19" s="151" t="s">
        <v>15</v>
      </c>
      <c r="U19" s="152" t="s">
        <v>13</v>
      </c>
      <c r="V19" s="153" t="s">
        <v>25</v>
      </c>
      <c r="X19" s="1"/>
      <c r="Y19" s="1"/>
    </row>
    <row r="20" spans="2:253" ht="15" customHeight="1">
      <c r="C20" s="154" t="s">
        <v>631</v>
      </c>
      <c r="D20" s="121" t="s">
        <v>111</v>
      </c>
      <c r="E20" s="155"/>
      <c r="F20" s="156"/>
      <c r="G20" s="177">
        <v>4</v>
      </c>
      <c r="H20" s="155">
        <f>VLOOKUP(D20,PERFIS!$A$2:$F$559,2,FALSE)</f>
        <v>616</v>
      </c>
      <c r="I20" s="155">
        <f>VLOOKUP(D20,PERFIS!$A$2:$F$559,3,FALSE)</f>
        <v>325</v>
      </c>
      <c r="J20" s="157">
        <f>VLOOKUP(D20,PERFIS!$A$2:$F$559,4,FALSE)</f>
        <v>14</v>
      </c>
      <c r="K20" s="157">
        <f>VLOOKUP(D20,PERFIS!$A$2:$F$559,5,FALSE)</f>
        <v>21.6</v>
      </c>
      <c r="L20" s="158">
        <f t="shared" ref="L20:L22" si="0">((2*H20)+(G20*I20))/1000</f>
        <v>2.532</v>
      </c>
      <c r="M20" s="157">
        <f>VLOOKUP(D20,PERFIS!$A$2:$F$559,6,FALSE)</f>
        <v>174</v>
      </c>
      <c r="N20" s="159"/>
      <c r="O20" s="160">
        <f>L20/(M20/7850)</f>
        <v>114.23103448275862</v>
      </c>
      <c r="P20" s="161">
        <f t="shared" ref="P20:P22" si="1">39.37008/(M20*2.2)</f>
        <v>0.10284764890282132</v>
      </c>
      <c r="Q20" s="120">
        <v>9</v>
      </c>
      <c r="R20" s="155"/>
      <c r="S20" s="175">
        <v>7</v>
      </c>
      <c r="T20" s="162">
        <f>S20*Q20*L20</f>
        <v>159.51599999999999</v>
      </c>
      <c r="U20" s="176">
        <v>0.251</v>
      </c>
      <c r="V20" s="163">
        <f>1.4*U20*T20</f>
        <v>56.053922399999998</v>
      </c>
      <c r="X20" s="419"/>
      <c r="Y20" s="1"/>
      <c r="Z20" s="648"/>
    </row>
    <row r="21" spans="2:253" s="7" customFormat="1" ht="15" customHeight="1">
      <c r="B21" s="169"/>
      <c r="C21" s="154" t="s">
        <v>633</v>
      </c>
      <c r="D21" s="121" t="s">
        <v>35</v>
      </c>
      <c r="E21" s="155"/>
      <c r="F21" s="156"/>
      <c r="G21" s="177">
        <v>3</v>
      </c>
      <c r="H21" s="155">
        <f>VLOOKUP(D21,PERFIS!$A$2:$F$559,2,FALSE)</f>
        <v>203</v>
      </c>
      <c r="I21" s="155">
        <f>VLOOKUP(D21,PERFIS!$A$2:$F$559,3,FALSE)</f>
        <v>102</v>
      </c>
      <c r="J21" s="157">
        <f>VLOOKUP(D21,PERFIS!$A$2:$F$559,4,FALSE)</f>
        <v>5.8</v>
      </c>
      <c r="K21" s="157">
        <f>VLOOKUP(D21,PERFIS!$A$2:$F$559,5,FALSE)</f>
        <v>6.5</v>
      </c>
      <c r="L21" s="158">
        <f t="shared" si="0"/>
        <v>0.71199999999999997</v>
      </c>
      <c r="M21" s="157">
        <f>VLOOKUP(D21,PERFIS!$A$2:$F$559,6,FALSE)</f>
        <v>19.3</v>
      </c>
      <c r="N21" s="159"/>
      <c r="O21" s="160">
        <f t="shared" ref="O21" si="2">L21/(M21/7850)</f>
        <v>289.59585492227973</v>
      </c>
      <c r="P21" s="161">
        <f t="shared" si="1"/>
        <v>0.92722750824305211</v>
      </c>
      <c r="Q21" s="120">
        <v>14</v>
      </c>
      <c r="R21" s="155"/>
      <c r="S21" s="175">
        <v>12</v>
      </c>
      <c r="T21" s="162">
        <f t="shared" ref="T21:T22" si="3">S21*Q21*L21</f>
        <v>119.616</v>
      </c>
      <c r="U21" s="176">
        <v>0.44500000000000001</v>
      </c>
      <c r="V21" s="163">
        <f t="shared" ref="V21:V22" si="4">1.4*U21*T21</f>
        <v>74.520768000000004</v>
      </c>
      <c r="W21" s="169"/>
      <c r="X21" s="8"/>
      <c r="Y21" s="1"/>
      <c r="Z21" s="648"/>
    </row>
    <row r="22" spans="2:253" s="7" customFormat="1" ht="15" customHeight="1">
      <c r="B22" s="169"/>
      <c r="C22" s="154" t="s">
        <v>633</v>
      </c>
      <c r="D22" s="121" t="s">
        <v>86</v>
      </c>
      <c r="E22" s="155"/>
      <c r="F22" s="156"/>
      <c r="G22" s="177">
        <v>3</v>
      </c>
      <c r="H22" s="155">
        <f>VLOOKUP(D22,PERFIS!$A$2:$F$559,2,FALSE)</f>
        <v>407</v>
      </c>
      <c r="I22" s="155">
        <f>VLOOKUP(D22,PERFIS!$A$2:$F$559,3,FALSE)</f>
        <v>178</v>
      </c>
      <c r="J22" s="157">
        <f>VLOOKUP(D22,PERFIS!$A$2:$F$559,4,FALSE)</f>
        <v>7.7</v>
      </c>
      <c r="K22" s="157">
        <f>VLOOKUP(D22,PERFIS!$A$2:$F$559,5,FALSE)</f>
        <v>12.8</v>
      </c>
      <c r="L22" s="158">
        <f t="shared" si="0"/>
        <v>1.3480000000000001</v>
      </c>
      <c r="M22" s="157">
        <f>VLOOKUP(D22,PERFIS!$A$2:$F$559,6,FALSE)</f>
        <v>60</v>
      </c>
      <c r="N22" s="159"/>
      <c r="O22" s="160">
        <f t="shared" ref="O22" si="5">L22/(M22/7850)</f>
        <v>176.36333333333334</v>
      </c>
      <c r="P22" s="161">
        <f t="shared" si="1"/>
        <v>0.29825818181818181</v>
      </c>
      <c r="Q22" s="120">
        <v>26</v>
      </c>
      <c r="R22" s="155"/>
      <c r="S22" s="175">
        <v>12</v>
      </c>
      <c r="T22" s="162">
        <f t="shared" si="3"/>
        <v>420.57600000000002</v>
      </c>
      <c r="U22" s="176">
        <v>0.29199999999999998</v>
      </c>
      <c r="V22" s="163">
        <f t="shared" si="4"/>
        <v>171.93146879999998</v>
      </c>
      <c r="W22" s="169"/>
    </row>
    <row r="23" spans="2:253" s="7" customFormat="1" ht="15" customHeight="1">
      <c r="B23" s="169"/>
      <c r="C23" s="154"/>
      <c r="D23" s="121" t="s">
        <v>2</v>
      </c>
      <c r="E23" s="155"/>
      <c r="F23" s="156"/>
      <c r="G23" s="177"/>
      <c r="H23" s="155"/>
      <c r="I23" s="155"/>
      <c r="J23" s="157"/>
      <c r="K23" s="157"/>
      <c r="L23" s="158"/>
      <c r="M23" s="157"/>
      <c r="N23" s="159"/>
      <c r="O23" s="160"/>
      <c r="P23" s="161"/>
      <c r="Q23" s="120"/>
      <c r="R23" s="155"/>
      <c r="S23" s="175"/>
      <c r="T23" s="162"/>
      <c r="U23" s="176"/>
      <c r="V23" s="163"/>
      <c r="W23" s="169"/>
    </row>
    <row r="24" spans="2:253" s="7" customFormat="1" ht="15" customHeight="1">
      <c r="B24" s="169"/>
      <c r="C24" s="154"/>
      <c r="D24" s="121" t="s">
        <v>2</v>
      </c>
      <c r="E24" s="155"/>
      <c r="F24" s="156"/>
      <c r="G24" s="177"/>
      <c r="H24" s="155"/>
      <c r="I24" s="155"/>
      <c r="J24" s="157"/>
      <c r="K24" s="157"/>
      <c r="L24" s="158"/>
      <c r="M24" s="157"/>
      <c r="N24" s="159"/>
      <c r="O24" s="160"/>
      <c r="P24" s="161"/>
      <c r="Q24" s="120"/>
      <c r="R24" s="155"/>
      <c r="S24" s="175"/>
      <c r="T24" s="162"/>
      <c r="U24" s="176"/>
      <c r="V24" s="163"/>
      <c r="W24" s="169"/>
    </row>
    <row r="25" spans="2:253" ht="15" customHeight="1">
      <c r="C25" s="154"/>
      <c r="D25" s="121" t="s">
        <v>2</v>
      </c>
      <c r="E25" s="155"/>
      <c r="F25" s="156"/>
      <c r="G25" s="177"/>
      <c r="H25" s="155"/>
      <c r="I25" s="155"/>
      <c r="J25" s="157"/>
      <c r="K25" s="157"/>
      <c r="L25" s="158"/>
      <c r="M25" s="157"/>
      <c r="N25" s="159"/>
      <c r="O25" s="160"/>
      <c r="P25" s="161"/>
      <c r="Q25" s="120"/>
      <c r="R25" s="155"/>
      <c r="S25" s="175"/>
      <c r="T25" s="162"/>
      <c r="U25" s="176"/>
      <c r="V25" s="163"/>
    </row>
    <row r="26" spans="2:253" ht="15" customHeight="1">
      <c r="C26" s="154"/>
      <c r="D26" s="121" t="s">
        <v>2</v>
      </c>
      <c r="E26" s="155"/>
      <c r="F26" s="156"/>
      <c r="G26" s="177"/>
      <c r="H26" s="155"/>
      <c r="I26" s="155"/>
      <c r="J26" s="157"/>
      <c r="K26" s="157"/>
      <c r="L26" s="158"/>
      <c r="M26" s="157"/>
      <c r="N26" s="159"/>
      <c r="O26" s="160"/>
      <c r="P26" s="161"/>
      <c r="Q26" s="120"/>
      <c r="R26" s="155"/>
      <c r="S26" s="175"/>
      <c r="T26" s="162"/>
      <c r="U26" s="176"/>
      <c r="V26" s="163"/>
    </row>
    <row r="27" spans="2:253" ht="15" customHeight="1">
      <c r="C27" s="154"/>
      <c r="D27" s="121" t="s">
        <v>2</v>
      </c>
      <c r="E27" s="155"/>
      <c r="F27" s="156"/>
      <c r="G27" s="177"/>
      <c r="H27" s="155"/>
      <c r="I27" s="155"/>
      <c r="J27" s="157"/>
      <c r="K27" s="157"/>
      <c r="L27" s="158"/>
      <c r="M27" s="157"/>
      <c r="N27" s="159"/>
      <c r="O27" s="160"/>
      <c r="P27" s="161"/>
      <c r="Q27" s="120"/>
      <c r="R27" s="155"/>
      <c r="S27" s="175"/>
      <c r="T27" s="162"/>
      <c r="U27" s="176"/>
      <c r="V27" s="163"/>
    </row>
    <row r="28" spans="2:253" ht="15" customHeight="1">
      <c r="C28" s="154"/>
      <c r="D28" s="121" t="s">
        <v>2</v>
      </c>
      <c r="E28" s="155"/>
      <c r="F28" s="156"/>
      <c r="G28" s="177"/>
      <c r="H28" s="155"/>
      <c r="I28" s="155"/>
      <c r="J28" s="157"/>
      <c r="K28" s="157"/>
      <c r="L28" s="158"/>
      <c r="M28" s="157"/>
      <c r="N28" s="159"/>
      <c r="O28" s="160"/>
      <c r="P28" s="161"/>
      <c r="Q28" s="120"/>
      <c r="R28" s="155"/>
      <c r="S28" s="175"/>
      <c r="T28" s="162"/>
      <c r="U28" s="176"/>
      <c r="V28" s="163"/>
    </row>
    <row r="29" spans="2:253" ht="15" customHeight="1">
      <c r="C29" s="154"/>
      <c r="D29" s="121" t="s">
        <v>2</v>
      </c>
      <c r="E29" s="155"/>
      <c r="F29" s="156"/>
      <c r="G29" s="177"/>
      <c r="H29" s="155"/>
      <c r="I29" s="155"/>
      <c r="J29" s="157"/>
      <c r="K29" s="157"/>
      <c r="L29" s="158"/>
      <c r="M29" s="157"/>
      <c r="N29" s="159"/>
      <c r="O29" s="160"/>
      <c r="P29" s="161"/>
      <c r="Q29" s="120"/>
      <c r="R29" s="155"/>
      <c r="S29" s="175"/>
      <c r="T29" s="162"/>
      <c r="U29" s="176"/>
      <c r="V29" s="163"/>
    </row>
    <row r="30" spans="2:253" ht="15" customHeight="1">
      <c r="C30" s="154"/>
      <c r="D30" s="121" t="s">
        <v>2</v>
      </c>
      <c r="E30" s="155"/>
      <c r="F30" s="156"/>
      <c r="G30" s="177"/>
      <c r="H30" s="155"/>
      <c r="I30" s="155"/>
      <c r="J30" s="157"/>
      <c r="K30" s="157"/>
      <c r="L30" s="158"/>
      <c r="M30" s="157"/>
      <c r="N30" s="159"/>
      <c r="O30" s="160"/>
      <c r="P30" s="161"/>
      <c r="Q30" s="120"/>
      <c r="R30" s="155"/>
      <c r="S30" s="175"/>
      <c r="T30" s="162"/>
      <c r="U30" s="176"/>
      <c r="V30" s="163"/>
    </row>
    <row r="31" spans="2:253" ht="15" customHeight="1">
      <c r="C31" s="154"/>
      <c r="D31" s="121" t="s">
        <v>2</v>
      </c>
      <c r="E31" s="155"/>
      <c r="F31" s="156"/>
      <c r="G31" s="177"/>
      <c r="H31" s="155"/>
      <c r="I31" s="155"/>
      <c r="J31" s="157"/>
      <c r="K31" s="157"/>
      <c r="L31" s="158"/>
      <c r="M31" s="157"/>
      <c r="N31" s="159"/>
      <c r="O31" s="160"/>
      <c r="P31" s="161"/>
      <c r="Q31" s="120"/>
      <c r="R31" s="155"/>
      <c r="S31" s="175"/>
      <c r="T31" s="162"/>
      <c r="U31" s="176"/>
      <c r="V31" s="163"/>
    </row>
    <row r="32" spans="2:253" ht="15" customHeight="1">
      <c r="C32" s="154"/>
      <c r="D32" s="121" t="s">
        <v>2</v>
      </c>
      <c r="E32" s="155"/>
      <c r="F32" s="156"/>
      <c r="G32" s="177"/>
      <c r="H32" s="155"/>
      <c r="I32" s="155"/>
      <c r="J32" s="157"/>
      <c r="K32" s="157"/>
      <c r="L32" s="158"/>
      <c r="M32" s="157"/>
      <c r="N32" s="159"/>
      <c r="O32" s="160"/>
      <c r="P32" s="161"/>
      <c r="Q32" s="120"/>
      <c r="R32" s="155"/>
      <c r="S32" s="175"/>
      <c r="T32" s="162"/>
      <c r="U32" s="176"/>
      <c r="V32" s="163"/>
    </row>
    <row r="33" spans="3:258" ht="15" customHeight="1">
      <c r="C33" s="154"/>
      <c r="D33" s="121" t="s">
        <v>2</v>
      </c>
      <c r="E33" s="155"/>
      <c r="F33" s="156"/>
      <c r="G33" s="177"/>
      <c r="H33" s="155"/>
      <c r="I33" s="155"/>
      <c r="J33" s="157"/>
      <c r="K33" s="157"/>
      <c r="L33" s="158"/>
      <c r="M33" s="157"/>
      <c r="N33" s="159"/>
      <c r="O33" s="160"/>
      <c r="P33" s="161"/>
      <c r="Q33" s="120"/>
      <c r="R33" s="155"/>
      <c r="S33" s="175"/>
      <c r="T33" s="162"/>
      <c r="U33" s="176"/>
      <c r="V33" s="163"/>
    </row>
    <row r="34" spans="3:258" ht="15" customHeight="1">
      <c r="C34" s="154"/>
      <c r="D34" s="121" t="s">
        <v>2</v>
      </c>
      <c r="E34" s="155"/>
      <c r="F34" s="156"/>
      <c r="G34" s="177"/>
      <c r="H34" s="155"/>
      <c r="I34" s="155"/>
      <c r="J34" s="157"/>
      <c r="K34" s="157"/>
      <c r="L34" s="158"/>
      <c r="M34" s="157"/>
      <c r="N34" s="159"/>
      <c r="O34" s="160"/>
      <c r="P34" s="161"/>
      <c r="Q34" s="120"/>
      <c r="R34" s="155"/>
      <c r="S34" s="175"/>
      <c r="T34" s="162"/>
      <c r="U34" s="176"/>
      <c r="V34" s="163"/>
    </row>
    <row r="35" spans="3:258" ht="15" customHeight="1">
      <c r="C35" s="154"/>
      <c r="D35" s="121" t="s">
        <v>2</v>
      </c>
      <c r="E35" s="155"/>
      <c r="F35" s="156"/>
      <c r="G35" s="177"/>
      <c r="H35" s="155"/>
      <c r="I35" s="155"/>
      <c r="J35" s="157"/>
      <c r="K35" s="157"/>
      <c r="L35" s="158"/>
      <c r="M35" s="157"/>
      <c r="N35" s="159"/>
      <c r="O35" s="160"/>
      <c r="P35" s="161"/>
      <c r="Q35" s="120"/>
      <c r="R35" s="155"/>
      <c r="S35" s="175"/>
      <c r="T35" s="162"/>
      <c r="U35" s="176"/>
      <c r="V35" s="163"/>
    </row>
    <row r="36" spans="3:258">
      <c r="C36" s="122"/>
      <c r="D36" s="122"/>
      <c r="E36" s="122"/>
      <c r="F36" s="122"/>
      <c r="G36" s="122"/>
      <c r="H36" s="122"/>
      <c r="I36" s="122"/>
      <c r="J36" s="164"/>
      <c r="K36" s="164"/>
      <c r="L36" s="165"/>
      <c r="M36" s="166"/>
      <c r="N36" s="167"/>
      <c r="O36" s="168"/>
      <c r="P36" s="168"/>
      <c r="Q36" s="169"/>
      <c r="R36" s="169"/>
      <c r="S36" s="170"/>
      <c r="T36" s="171"/>
      <c r="U36" s="172"/>
      <c r="V36" s="173"/>
    </row>
    <row r="37" spans="3:258">
      <c r="C37" s="122"/>
      <c r="D37" s="484" t="s">
        <v>592</v>
      </c>
      <c r="E37" s="484"/>
      <c r="F37" s="484"/>
      <c r="G37" s="484"/>
      <c r="H37" s="484"/>
      <c r="I37" s="484"/>
      <c r="J37" s="484"/>
      <c r="K37" s="484"/>
      <c r="L37" s="484"/>
      <c r="M37" s="484"/>
      <c r="N37" s="484"/>
      <c r="O37" s="484"/>
      <c r="P37" s="484"/>
      <c r="Q37" s="484"/>
      <c r="R37" s="484"/>
      <c r="S37" s="484"/>
      <c r="T37" s="484"/>
      <c r="U37" s="172"/>
      <c r="V37" s="173"/>
    </row>
    <row r="38" spans="3:258" ht="15.75" thickBot="1">
      <c r="C38" s="122"/>
      <c r="D38" s="219"/>
      <c r="E38" s="219"/>
      <c r="F38" s="219"/>
      <c r="G38" s="219"/>
      <c r="H38" s="219"/>
      <c r="I38" s="219"/>
      <c r="J38" s="164"/>
      <c r="K38" s="164"/>
      <c r="L38" s="165"/>
      <c r="M38" s="166"/>
      <c r="N38" s="167"/>
      <c r="O38" s="168"/>
      <c r="P38" s="168"/>
      <c r="Q38" s="169"/>
      <c r="R38" s="169"/>
      <c r="S38" s="170"/>
      <c r="T38" s="171"/>
      <c r="U38" s="172"/>
      <c r="V38" s="173"/>
      <c r="W38" s="174"/>
    </row>
    <row r="39" spans="3:258" ht="15.75" thickBot="1">
      <c r="C39" s="122"/>
      <c r="D39" s="573" t="s">
        <v>653</v>
      </c>
      <c r="E39" s="575"/>
      <c r="F39" s="531" t="s">
        <v>654</v>
      </c>
      <c r="G39" s="533"/>
      <c r="H39" s="575" t="s">
        <v>655</v>
      </c>
      <c r="I39" s="575"/>
      <c r="J39" s="575"/>
      <c r="K39" s="575"/>
      <c r="L39" s="575"/>
      <c r="M39" s="575"/>
      <c r="N39" s="575"/>
      <c r="O39" s="575"/>
      <c r="P39" s="531" t="s">
        <v>637</v>
      </c>
      <c r="Q39" s="532"/>
      <c r="R39" s="533"/>
      <c r="S39" s="575" t="s">
        <v>656</v>
      </c>
      <c r="T39" s="575"/>
      <c r="U39" s="574"/>
      <c r="V39" s="173"/>
      <c r="W39" s="178" t="s">
        <v>605</v>
      </c>
    </row>
    <row r="40" spans="3:258" ht="16.5">
      <c r="C40" s="122"/>
      <c r="D40" s="566">
        <v>5</v>
      </c>
      <c r="E40" s="510"/>
      <c r="F40" s="566" t="s">
        <v>1464</v>
      </c>
      <c r="G40" s="510"/>
      <c r="H40" s="677" t="s">
        <v>1439</v>
      </c>
      <c r="I40" s="678"/>
      <c r="J40" s="678"/>
      <c r="K40" s="678"/>
      <c r="L40" s="678"/>
      <c r="M40" s="678"/>
      <c r="N40" s="678"/>
      <c r="O40" s="679"/>
      <c r="P40" s="534">
        <v>160</v>
      </c>
      <c r="Q40" s="535"/>
      <c r="R40" s="536"/>
      <c r="S40" s="674">
        <f>D40*P40</f>
        <v>800</v>
      </c>
      <c r="T40" s="535"/>
      <c r="U40" s="536"/>
      <c r="V40" s="173"/>
      <c r="IR40"/>
      <c r="IS40"/>
      <c r="IT40"/>
      <c r="IU40"/>
      <c r="IV40"/>
      <c r="IW40"/>
      <c r="IX40"/>
    </row>
    <row r="41" spans="3:258" ht="16.5">
      <c r="C41" s="122"/>
      <c r="D41" s="558">
        <v>1</v>
      </c>
      <c r="E41" s="512"/>
      <c r="F41" s="558" t="s">
        <v>1463</v>
      </c>
      <c r="G41" s="512"/>
      <c r="H41" s="677" t="s">
        <v>1440</v>
      </c>
      <c r="I41" s="678"/>
      <c r="J41" s="678"/>
      <c r="K41" s="678"/>
      <c r="L41" s="678"/>
      <c r="M41" s="678"/>
      <c r="N41" s="678"/>
      <c r="O41" s="679"/>
      <c r="P41" s="537">
        <v>200</v>
      </c>
      <c r="Q41" s="538"/>
      <c r="R41" s="539"/>
      <c r="S41" s="668">
        <f>D41*P41</f>
        <v>200</v>
      </c>
      <c r="T41" s="538"/>
      <c r="U41" s="539"/>
      <c r="V41" s="173"/>
      <c r="IR41"/>
      <c r="IS41"/>
      <c r="IT41"/>
      <c r="IU41"/>
      <c r="IV41"/>
      <c r="IW41"/>
      <c r="IX41"/>
    </row>
    <row r="42" spans="3:258" ht="16.5">
      <c r="C42" s="122"/>
      <c r="D42" s="680">
        <f>U16</f>
        <v>16.637838755999997</v>
      </c>
      <c r="E42" s="681"/>
      <c r="F42" s="558" t="s">
        <v>1465</v>
      </c>
      <c r="G42" s="512"/>
      <c r="H42" s="677" t="s">
        <v>1447</v>
      </c>
      <c r="I42" s="678"/>
      <c r="J42" s="678"/>
      <c r="K42" s="678"/>
      <c r="L42" s="678"/>
      <c r="M42" s="678"/>
      <c r="N42" s="678"/>
      <c r="O42" s="679"/>
      <c r="P42" s="682">
        <v>1186</v>
      </c>
      <c r="Q42" s="683"/>
      <c r="R42" s="684"/>
      <c r="S42" s="668">
        <f>D42*P42</f>
        <v>19732.476764615996</v>
      </c>
      <c r="T42" s="538"/>
      <c r="U42" s="539"/>
      <c r="V42" s="173"/>
      <c r="IR42"/>
      <c r="IS42"/>
      <c r="IT42"/>
      <c r="IU42"/>
      <c r="IV42"/>
      <c r="IW42"/>
      <c r="IX42"/>
    </row>
    <row r="43" spans="3:258" ht="16.5">
      <c r="C43" s="122"/>
      <c r="D43" s="558">
        <v>3</v>
      </c>
      <c r="E43" s="512"/>
      <c r="F43" s="558" t="s">
        <v>1463</v>
      </c>
      <c r="G43" s="512"/>
      <c r="H43" s="677" t="s">
        <v>1441</v>
      </c>
      <c r="I43" s="678"/>
      <c r="J43" s="678"/>
      <c r="K43" s="678"/>
      <c r="L43" s="678"/>
      <c r="M43" s="678"/>
      <c r="N43" s="678"/>
      <c r="O43" s="679"/>
      <c r="P43" s="537">
        <v>430</v>
      </c>
      <c r="Q43" s="538"/>
      <c r="R43" s="539"/>
      <c r="S43" s="668">
        <f>D43*P43</f>
        <v>1290</v>
      </c>
      <c r="T43" s="538"/>
      <c r="U43" s="539"/>
      <c r="V43" s="173"/>
      <c r="IR43"/>
      <c r="IS43"/>
      <c r="IT43"/>
      <c r="IU43"/>
      <c r="IV43"/>
      <c r="IW43"/>
      <c r="IX43"/>
    </row>
    <row r="44" spans="3:258" ht="16.5">
      <c r="C44" s="122"/>
      <c r="D44" s="558">
        <v>1</v>
      </c>
      <c r="E44" s="512"/>
      <c r="F44" s="558" t="s">
        <v>1463</v>
      </c>
      <c r="G44" s="512"/>
      <c r="H44" s="677" t="s">
        <v>1444</v>
      </c>
      <c r="I44" s="678"/>
      <c r="J44" s="678"/>
      <c r="K44" s="678"/>
      <c r="L44" s="678"/>
      <c r="M44" s="678"/>
      <c r="N44" s="678"/>
      <c r="O44" s="679"/>
      <c r="P44" s="537">
        <v>200</v>
      </c>
      <c r="Q44" s="538"/>
      <c r="R44" s="539"/>
      <c r="S44" s="668">
        <f>D44*P44</f>
        <v>200</v>
      </c>
      <c r="T44" s="538"/>
      <c r="U44" s="539"/>
      <c r="V44" s="173"/>
      <c r="IR44"/>
      <c r="IS44"/>
      <c r="IT44"/>
      <c r="IU44"/>
      <c r="IV44"/>
      <c r="IW44"/>
      <c r="IX44"/>
    </row>
    <row r="45" spans="3:258" ht="16.5">
      <c r="C45" s="122"/>
      <c r="D45" s="558"/>
      <c r="E45" s="512"/>
      <c r="F45" s="675"/>
      <c r="G45" s="676"/>
      <c r="H45" s="559"/>
      <c r="I45" s="511"/>
      <c r="J45" s="511"/>
      <c r="K45" s="511"/>
      <c r="L45" s="511"/>
      <c r="M45" s="511"/>
      <c r="N45" s="511"/>
      <c r="O45" s="560"/>
      <c r="P45" s="537">
        <v>0</v>
      </c>
      <c r="Q45" s="538"/>
      <c r="R45" s="539"/>
      <c r="S45" s="668">
        <f t="shared" ref="S45:S46" si="6">D45*P45</f>
        <v>0</v>
      </c>
      <c r="T45" s="538"/>
      <c r="U45" s="539"/>
      <c r="V45" s="173"/>
      <c r="IR45"/>
      <c r="IS45"/>
      <c r="IT45"/>
      <c r="IU45"/>
      <c r="IV45"/>
      <c r="IW45"/>
      <c r="IX45"/>
    </row>
    <row r="46" spans="3:258" ht="16.5">
      <c r="C46" s="122"/>
      <c r="D46" s="558"/>
      <c r="E46" s="512"/>
      <c r="F46" s="675"/>
      <c r="G46" s="676"/>
      <c r="H46" s="559"/>
      <c r="I46" s="511"/>
      <c r="J46" s="511"/>
      <c r="K46" s="511"/>
      <c r="L46" s="511"/>
      <c r="M46" s="511"/>
      <c r="N46" s="511"/>
      <c r="O46" s="560"/>
      <c r="P46" s="537">
        <v>0</v>
      </c>
      <c r="Q46" s="538"/>
      <c r="R46" s="539"/>
      <c r="S46" s="668">
        <f t="shared" si="6"/>
        <v>0</v>
      </c>
      <c r="T46" s="538"/>
      <c r="U46" s="539"/>
      <c r="V46" s="173"/>
      <c r="IR46"/>
      <c r="IS46"/>
      <c r="IT46"/>
      <c r="IU46"/>
      <c r="IV46"/>
      <c r="IW46"/>
      <c r="IX46"/>
    </row>
    <row r="47" spans="3:258" ht="24" customHeight="1" thickBot="1">
      <c r="C47" s="122"/>
      <c r="D47" s="228"/>
      <c r="E47" s="228"/>
      <c r="F47" s="228"/>
      <c r="G47" s="228"/>
      <c r="H47" s="552" t="s">
        <v>657</v>
      </c>
      <c r="I47" s="553"/>
      <c r="J47" s="553"/>
      <c r="K47" s="553"/>
      <c r="L47" s="553"/>
      <c r="M47" s="553"/>
      <c r="N47" s="553"/>
      <c r="O47" s="553"/>
      <c r="P47" s="553"/>
      <c r="Q47" s="553"/>
      <c r="R47" s="554"/>
      <c r="S47" s="555">
        <f>SUM(S40:U46)</f>
        <v>22222.476764615996</v>
      </c>
      <c r="T47" s="556"/>
      <c r="U47" s="557"/>
      <c r="V47" s="173"/>
      <c r="IR47"/>
      <c r="IS47"/>
      <c r="IT47"/>
      <c r="IU47"/>
      <c r="IV47"/>
      <c r="IW47"/>
      <c r="IX47"/>
    </row>
    <row r="48" spans="3:258">
      <c r="C48" s="122"/>
      <c r="D48" s="219"/>
      <c r="E48" s="219"/>
      <c r="F48" s="219"/>
      <c r="G48" s="219"/>
      <c r="H48" s="219"/>
      <c r="I48" s="219"/>
      <c r="J48" s="164"/>
      <c r="K48" s="164"/>
      <c r="L48" s="165"/>
      <c r="M48" s="166"/>
      <c r="N48" s="167"/>
      <c r="O48" s="168"/>
      <c r="P48" s="168"/>
      <c r="Q48" s="169"/>
      <c r="R48" s="169"/>
      <c r="S48" s="170"/>
      <c r="T48" s="171"/>
      <c r="U48" s="172"/>
      <c r="V48" s="173"/>
      <c r="IR48"/>
      <c r="IS48"/>
      <c r="IT48"/>
      <c r="IU48"/>
      <c r="IV48"/>
      <c r="IW48"/>
      <c r="IX48"/>
    </row>
    <row r="49" spans="3:258">
      <c r="C49" s="122"/>
      <c r="D49" s="484" t="s">
        <v>593</v>
      </c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172"/>
      <c r="V49" s="173"/>
      <c r="IR49"/>
      <c r="IS49"/>
      <c r="IT49"/>
      <c r="IU49"/>
      <c r="IV49"/>
      <c r="IW49"/>
      <c r="IX49"/>
    </row>
    <row r="50" spans="3:258" ht="15.75" thickBot="1">
      <c r="C50" s="122"/>
      <c r="D50" s="219"/>
      <c r="E50" s="219"/>
      <c r="F50" s="219"/>
      <c r="G50" s="219"/>
      <c r="H50" s="219"/>
      <c r="I50" s="219"/>
      <c r="J50" s="164"/>
      <c r="K50" s="164"/>
      <c r="L50" s="165"/>
      <c r="M50" s="166"/>
      <c r="N50" s="167"/>
      <c r="O50" s="168"/>
      <c r="P50" s="168"/>
      <c r="Q50" s="169"/>
      <c r="R50" s="169"/>
      <c r="S50" s="170"/>
      <c r="T50" s="171"/>
      <c r="U50" s="172"/>
      <c r="V50" s="173"/>
      <c r="IR50"/>
      <c r="IS50"/>
      <c r="IT50"/>
      <c r="IU50"/>
      <c r="IV50"/>
      <c r="IW50"/>
      <c r="IX50"/>
    </row>
    <row r="51" spans="3:258" ht="15.75" thickBot="1">
      <c r="C51" s="122"/>
      <c r="D51" s="516" t="s">
        <v>658</v>
      </c>
      <c r="E51" s="517"/>
      <c r="F51" s="485" t="s">
        <v>654</v>
      </c>
      <c r="G51" s="487"/>
      <c r="H51" s="516" t="s">
        <v>655</v>
      </c>
      <c r="I51" s="517"/>
      <c r="J51" s="517"/>
      <c r="K51" s="517"/>
      <c r="L51" s="517"/>
      <c r="M51" s="517"/>
      <c r="N51" s="517"/>
      <c r="O51" s="517"/>
      <c r="P51" s="517"/>
      <c r="Q51" s="517"/>
      <c r="R51" s="517"/>
      <c r="S51" s="229" t="s">
        <v>637</v>
      </c>
      <c r="T51" s="669" t="s">
        <v>656</v>
      </c>
      <c r="U51" s="487"/>
      <c r="V51" s="173"/>
      <c r="IR51"/>
      <c r="IS51"/>
      <c r="IT51"/>
      <c r="IU51"/>
      <c r="IV51"/>
      <c r="IW51"/>
      <c r="IX51"/>
    </row>
    <row r="52" spans="3:258" ht="28.5" customHeight="1">
      <c r="C52" s="122"/>
      <c r="D52" s="670">
        <f>R13</f>
        <v>699.70800000000008</v>
      </c>
      <c r="E52" s="568"/>
      <c r="F52" s="566" t="s">
        <v>21</v>
      </c>
      <c r="G52" s="510"/>
      <c r="H52" s="671" t="s">
        <v>659</v>
      </c>
      <c r="I52" s="672"/>
      <c r="J52" s="672"/>
      <c r="K52" s="672"/>
      <c r="L52" s="672"/>
      <c r="M52" s="672"/>
      <c r="N52" s="672"/>
      <c r="O52" s="672"/>
      <c r="P52" s="672"/>
      <c r="Q52" s="672"/>
      <c r="R52" s="673"/>
      <c r="S52" s="230">
        <v>41</v>
      </c>
      <c r="T52" s="674">
        <f>D52*S52</f>
        <v>28688.028000000002</v>
      </c>
      <c r="U52" s="536"/>
      <c r="V52" s="173"/>
      <c r="IR52"/>
      <c r="IS52"/>
      <c r="IT52"/>
      <c r="IU52"/>
      <c r="IV52"/>
      <c r="IW52"/>
      <c r="IX52"/>
    </row>
    <row r="53" spans="3:258" ht="28.5" customHeight="1">
      <c r="C53" s="122"/>
      <c r="D53" s="558"/>
      <c r="E53" s="560"/>
      <c r="F53" s="558"/>
      <c r="G53" s="512"/>
      <c r="H53" s="530"/>
      <c r="I53" s="667"/>
      <c r="J53" s="667"/>
      <c r="K53" s="667"/>
      <c r="L53" s="667"/>
      <c r="M53" s="667"/>
      <c r="N53" s="667"/>
      <c r="O53" s="667"/>
      <c r="P53" s="667"/>
      <c r="Q53" s="667"/>
      <c r="R53" s="528"/>
      <c r="S53" s="231">
        <v>0</v>
      </c>
      <c r="T53" s="668">
        <f>D53*S53</f>
        <v>0</v>
      </c>
      <c r="U53" s="539"/>
      <c r="V53" s="173"/>
      <c r="IR53"/>
      <c r="IS53"/>
      <c r="IT53"/>
      <c r="IU53"/>
      <c r="IV53"/>
      <c r="IW53"/>
      <c r="IX53"/>
    </row>
    <row r="54" spans="3:258" ht="28.5" customHeight="1">
      <c r="C54" s="122"/>
      <c r="D54" s="558"/>
      <c r="E54" s="560"/>
      <c r="F54" s="558"/>
      <c r="G54" s="512"/>
      <c r="H54" s="530"/>
      <c r="I54" s="667"/>
      <c r="J54" s="667"/>
      <c r="K54" s="667"/>
      <c r="L54" s="667"/>
      <c r="M54" s="667"/>
      <c r="N54" s="667"/>
      <c r="O54" s="667"/>
      <c r="P54" s="667"/>
      <c r="Q54" s="667"/>
      <c r="R54" s="528"/>
      <c r="S54" s="231">
        <v>0</v>
      </c>
      <c r="T54" s="668">
        <f>D54*S54</f>
        <v>0</v>
      </c>
      <c r="U54" s="539"/>
      <c r="V54" s="173"/>
      <c r="W54" s="174"/>
    </row>
    <row r="55" spans="3:258" ht="28.5" customHeight="1" thickBot="1">
      <c r="C55" s="122"/>
      <c r="D55" s="659"/>
      <c r="E55" s="660"/>
      <c r="F55" s="659"/>
      <c r="G55" s="491"/>
      <c r="H55" s="661"/>
      <c r="I55" s="520"/>
      <c r="J55" s="520"/>
      <c r="K55" s="520"/>
      <c r="L55" s="520"/>
      <c r="M55" s="520"/>
      <c r="N55" s="520"/>
      <c r="O55" s="520"/>
      <c r="P55" s="520"/>
      <c r="Q55" s="520"/>
      <c r="R55" s="521"/>
      <c r="S55" s="232">
        <v>0</v>
      </c>
      <c r="T55" s="662">
        <f>D55*S55</f>
        <v>0</v>
      </c>
      <c r="U55" s="663"/>
      <c r="V55" s="173"/>
      <c r="W55" s="174"/>
    </row>
    <row r="56" spans="3:258" ht="26.25" customHeight="1" thickBot="1">
      <c r="C56" s="122"/>
      <c r="D56" s="228"/>
      <c r="E56" s="228"/>
      <c r="F56" s="228"/>
      <c r="G56" s="228"/>
      <c r="H56" s="485" t="s">
        <v>657</v>
      </c>
      <c r="I56" s="486"/>
      <c r="J56" s="486"/>
      <c r="K56" s="486"/>
      <c r="L56" s="486"/>
      <c r="M56" s="486"/>
      <c r="N56" s="486"/>
      <c r="O56" s="486"/>
      <c r="P56" s="486"/>
      <c r="Q56" s="486"/>
      <c r="R56" s="664"/>
      <c r="S56" s="665">
        <f>SUM(T52:U55)</f>
        <v>28688.028000000002</v>
      </c>
      <c r="T56" s="665"/>
      <c r="U56" s="666"/>
      <c r="W56" s="174"/>
    </row>
    <row r="57" spans="3:258">
      <c r="C57" s="122"/>
      <c r="D57" s="219"/>
      <c r="E57" s="219"/>
      <c r="F57" s="219"/>
      <c r="G57" s="219"/>
      <c r="H57" s="219"/>
      <c r="I57" s="219"/>
      <c r="J57" s="164"/>
      <c r="K57" s="164"/>
      <c r="L57" s="165"/>
      <c r="M57" s="166"/>
      <c r="N57" s="167"/>
      <c r="O57" s="168"/>
      <c r="P57" s="168"/>
      <c r="Q57" s="169"/>
      <c r="R57" s="169"/>
      <c r="S57" s="170"/>
      <c r="T57" s="171"/>
      <c r="U57" s="172"/>
      <c r="V57" s="173"/>
      <c r="W57" s="174"/>
    </row>
    <row r="58" spans="3:258" ht="15.75" thickBot="1">
      <c r="C58" s="122"/>
      <c r="D58" s="219"/>
      <c r="E58" s="219"/>
      <c r="F58" s="219"/>
      <c r="G58" s="219"/>
      <c r="H58" s="219"/>
      <c r="I58" s="219"/>
      <c r="J58" s="164"/>
      <c r="K58" s="164"/>
      <c r="L58" s="165"/>
      <c r="M58" s="166"/>
      <c r="N58" s="167"/>
      <c r="O58" s="168"/>
      <c r="P58" s="168"/>
      <c r="Q58" s="169"/>
      <c r="R58" s="169"/>
      <c r="S58" s="170"/>
      <c r="T58" s="171"/>
      <c r="U58" s="172"/>
      <c r="V58" s="173"/>
    </row>
    <row r="59" spans="3:258" ht="15.75" thickBot="1">
      <c r="C59" s="122"/>
      <c r="D59" s="713" t="s">
        <v>597</v>
      </c>
      <c r="E59" s="714"/>
      <c r="F59" s="714"/>
      <c r="G59" s="714"/>
      <c r="H59" s="715">
        <f>ORÇAMENTARIA!G7</f>
        <v>16881.92252</v>
      </c>
      <c r="I59" s="716"/>
      <c r="J59" s="716"/>
      <c r="K59" s="716"/>
      <c r="L59" s="717"/>
      <c r="M59" s="166"/>
      <c r="N59" s="167"/>
      <c r="O59" s="168"/>
      <c r="P59" s="168"/>
      <c r="Q59" s="169"/>
      <c r="R59" s="169"/>
      <c r="S59" s="170"/>
      <c r="T59" s="171"/>
      <c r="U59" s="172"/>
      <c r="V59" s="173"/>
    </row>
    <row r="60" spans="3:258" ht="15.75" thickBot="1">
      <c r="C60" s="122"/>
      <c r="D60" s="718" t="s">
        <v>598</v>
      </c>
      <c r="E60" s="719"/>
      <c r="F60" s="649">
        <f>ORÇAMENTARIA!F8</f>
        <v>0.41153422884277724</v>
      </c>
      <c r="G60" s="650"/>
      <c r="H60" s="651">
        <f>ORÇAMENTARIA!G8</f>
        <v>11806.105480000002</v>
      </c>
      <c r="I60" s="652"/>
      <c r="J60" s="652"/>
      <c r="K60" s="652"/>
      <c r="L60" s="653"/>
      <c r="M60" s="166"/>
      <c r="N60" s="167"/>
      <c r="O60" s="168"/>
      <c r="P60" s="168"/>
      <c r="Q60" s="169"/>
      <c r="R60" s="169"/>
      <c r="S60" s="170"/>
      <c r="T60" s="171"/>
      <c r="U60" s="172"/>
      <c r="V60" s="173"/>
    </row>
    <row r="61" spans="3:258" ht="15.75" thickBot="1">
      <c r="C61" s="122"/>
      <c r="D61" s="654" t="s">
        <v>599</v>
      </c>
      <c r="E61" s="655"/>
      <c r="F61" s="655"/>
      <c r="G61" s="655"/>
      <c r="H61" s="656">
        <f>ORÇAMENTARIA!G9</f>
        <v>28688.028000000002</v>
      </c>
      <c r="I61" s="657"/>
      <c r="J61" s="657"/>
      <c r="K61" s="657"/>
      <c r="L61" s="658"/>
      <c r="M61" s="166"/>
      <c r="N61" s="167"/>
      <c r="O61" s="168"/>
      <c r="P61" s="168"/>
      <c r="Q61" s="169"/>
      <c r="R61" s="169"/>
      <c r="S61" s="170"/>
      <c r="T61" s="171"/>
      <c r="U61" s="172"/>
      <c r="V61" s="173"/>
    </row>
    <row r="62" spans="3:258">
      <c r="C62" s="122"/>
      <c r="D62" s="219"/>
      <c r="E62" s="219"/>
      <c r="F62" s="219"/>
      <c r="G62" s="219"/>
      <c r="H62" s="219"/>
      <c r="I62" s="219"/>
      <c r="J62" s="164"/>
      <c r="K62" s="164"/>
      <c r="L62" s="165"/>
      <c r="M62" s="166"/>
      <c r="N62" s="167"/>
      <c r="O62" s="168"/>
      <c r="P62" s="168"/>
      <c r="Q62" s="169"/>
      <c r="R62" s="169"/>
      <c r="S62" s="170"/>
      <c r="T62" s="171"/>
      <c r="U62" s="172"/>
      <c r="V62" s="173"/>
    </row>
  </sheetData>
  <mergeCells count="110">
    <mergeCell ref="D59:G59"/>
    <mergeCell ref="H59:L59"/>
    <mergeCell ref="D60:E60"/>
    <mergeCell ref="C3:E3"/>
    <mergeCell ref="F3:T3"/>
    <mergeCell ref="C4:E4"/>
    <mergeCell ref="F4:T4"/>
    <mergeCell ref="C5:E5"/>
    <mergeCell ref="F5:L5"/>
    <mergeCell ref="M5:O5"/>
    <mergeCell ref="P5:T5"/>
    <mergeCell ref="C18:C19"/>
    <mergeCell ref="E18:F18"/>
    <mergeCell ref="D18:D19"/>
    <mergeCell ref="C11:D11"/>
    <mergeCell ref="E11:L11"/>
    <mergeCell ref="C12:D12"/>
    <mergeCell ref="E12:L12"/>
    <mergeCell ref="O12:Q12"/>
    <mergeCell ref="C6:E6"/>
    <mergeCell ref="F6:T6"/>
    <mergeCell ref="C7:E7"/>
    <mergeCell ref="F7:T7"/>
    <mergeCell ref="C10:V10"/>
    <mergeCell ref="C14:D14"/>
    <mergeCell ref="E14:L14"/>
    <mergeCell ref="O14:Q15"/>
    <mergeCell ref="R14:T14"/>
    <mergeCell ref="C15:D15"/>
    <mergeCell ref="E15:L15"/>
    <mergeCell ref="R15:S15"/>
    <mergeCell ref="R12:U12"/>
    <mergeCell ref="C13:D13"/>
    <mergeCell ref="E13:L13"/>
    <mergeCell ref="O13:Q13"/>
    <mergeCell ref="R13:T13"/>
    <mergeCell ref="E16:L16"/>
    <mergeCell ref="E17:L17"/>
    <mergeCell ref="U16:V16"/>
    <mergeCell ref="D37:T37"/>
    <mergeCell ref="D39:E39"/>
    <mergeCell ref="F39:G39"/>
    <mergeCell ref="H39:O39"/>
    <mergeCell ref="P39:R39"/>
    <mergeCell ref="S39:U39"/>
    <mergeCell ref="D42:E42"/>
    <mergeCell ref="F42:G42"/>
    <mergeCell ref="H42:O42"/>
    <mergeCell ref="P42:R42"/>
    <mergeCell ref="S42:U42"/>
    <mergeCell ref="D41:E41"/>
    <mergeCell ref="F41:G41"/>
    <mergeCell ref="H40:O40"/>
    <mergeCell ref="P41:R41"/>
    <mergeCell ref="S41:U41"/>
    <mergeCell ref="H41:O41"/>
    <mergeCell ref="D40:E40"/>
    <mergeCell ref="F40:G40"/>
    <mergeCell ref="P40:R40"/>
    <mergeCell ref="S40:U40"/>
    <mergeCell ref="D44:E44"/>
    <mergeCell ref="F44:G44"/>
    <mergeCell ref="H44:O44"/>
    <mergeCell ref="P44:R44"/>
    <mergeCell ref="S44:U44"/>
    <mergeCell ref="D43:E43"/>
    <mergeCell ref="F43:G43"/>
    <mergeCell ref="H43:O43"/>
    <mergeCell ref="P43:R43"/>
    <mergeCell ref="S43:U43"/>
    <mergeCell ref="F52:G52"/>
    <mergeCell ref="H52:R52"/>
    <mergeCell ref="T52:U52"/>
    <mergeCell ref="D46:E46"/>
    <mergeCell ref="F46:G46"/>
    <mergeCell ref="H46:O46"/>
    <mergeCell ref="P46:R46"/>
    <mergeCell ref="S46:U46"/>
    <mergeCell ref="D45:E45"/>
    <mergeCell ref="F45:G45"/>
    <mergeCell ref="H45:O45"/>
    <mergeCell ref="P45:R45"/>
    <mergeCell ref="S45:U45"/>
    <mergeCell ref="H47:R47"/>
    <mergeCell ref="D49:T49"/>
    <mergeCell ref="S47:U47"/>
    <mergeCell ref="Z20:Z21"/>
    <mergeCell ref="F60:G60"/>
    <mergeCell ref="H60:L60"/>
    <mergeCell ref="D61:G61"/>
    <mergeCell ref="H61:L61"/>
    <mergeCell ref="D55:E55"/>
    <mergeCell ref="F55:G55"/>
    <mergeCell ref="H55:R55"/>
    <mergeCell ref="T55:U55"/>
    <mergeCell ref="H56:R56"/>
    <mergeCell ref="S56:U56"/>
    <mergeCell ref="D53:E53"/>
    <mergeCell ref="F53:G53"/>
    <mergeCell ref="H53:R53"/>
    <mergeCell ref="T53:U53"/>
    <mergeCell ref="D54:E54"/>
    <mergeCell ref="F54:G54"/>
    <mergeCell ref="H54:R54"/>
    <mergeCell ref="T54:U54"/>
    <mergeCell ref="D51:E51"/>
    <mergeCell ref="F51:G51"/>
    <mergeCell ref="H51:R51"/>
    <mergeCell ref="T51:U51"/>
    <mergeCell ref="D52:E52"/>
  </mergeCells>
  <phoneticPr fontId="69" type="noConversion"/>
  <pageMargins left="0.25" right="0.25" top="0.46" bottom="0.4" header="0.3" footer="0.3"/>
  <pageSetup paperSize="9" scale="53" orientation="landscape" r:id="rId1"/>
  <ignoredErrors>
    <ignoredError sqref="H20:P20 R20 T20 H21:P21 R21 V20:V21 V22 U16 R15:T15 D42 S42:U46 H60:L61 F60 S13:T13 S14:T14 T21:T22 D52 T52 T47:U47 H22:P22 R22 I59:L59" evalError="1"/>
    <ignoredError sqref="S56 S47" evalError="1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1E3758E-EEE2-4D6D-9DED-96AE71DF9780}">
          <x14:formula1>
            <xm:f>PERFIS!$I$3:$I$6</xm:f>
          </x14:formula1>
          <xm:sqref>C20:C35</xm:sqref>
        </x14:dataValidation>
        <x14:dataValidation type="list" allowBlank="1" showInputMessage="1" showErrorMessage="1" xr:uid="{6987A96A-919F-4F91-9863-C106452CC1E4}">
          <x14:formula1>
            <xm:f>PERFIS!$A$2:$A$560</xm:f>
          </x14:formula1>
          <xm:sqref>D20:D35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8"/>
  <sheetViews>
    <sheetView view="pageBreakPreview" topLeftCell="A4" zoomScaleNormal="100" zoomScaleSheetLayoutView="100" workbookViewId="0">
      <selection activeCell="A16" sqref="A16"/>
    </sheetView>
  </sheetViews>
  <sheetFormatPr defaultColWidth="9" defaultRowHeight="15"/>
  <cols>
    <col min="1" max="1" width="2.7109375" customWidth="1"/>
    <col min="2" max="2" width="2" style="174" customWidth="1"/>
    <col min="3" max="3" width="29.140625" customWidth="1"/>
    <col min="4" max="4" width="20.42578125" customWidth="1"/>
    <col min="5" max="5" width="23.28515625" customWidth="1"/>
    <col min="6" max="6" width="22.140625" customWidth="1"/>
    <col min="7" max="7" width="27.140625" customWidth="1"/>
    <col min="8" max="8" width="2.5703125" style="174" customWidth="1"/>
    <col min="9" max="11" width="10"/>
    <col min="12" max="12" width="9.140625" customWidth="1"/>
    <col min="13" max="257" width="10" customWidth="1"/>
  </cols>
  <sheetData>
    <row r="2" spans="3:7" s="174" customFormat="1" ht="11.25" customHeight="1"/>
    <row r="3" spans="3:7" ht="20.100000000000001" customHeight="1">
      <c r="C3" s="13" t="s">
        <v>594</v>
      </c>
      <c r="D3" s="14">
        <f ca="1">TODAY()</f>
        <v>43882</v>
      </c>
      <c r="E3" s="15"/>
      <c r="F3" s="179" t="s">
        <v>638</v>
      </c>
      <c r="G3" s="17"/>
    </row>
    <row r="4" spans="3:7" ht="20.100000000000001" customHeight="1">
      <c r="C4" s="756" t="s">
        <v>595</v>
      </c>
      <c r="D4" s="757"/>
      <c r="E4" s="757"/>
      <c r="F4" s="757"/>
      <c r="G4" s="758"/>
    </row>
    <row r="5" spans="3:7" ht="20.100000000000001" customHeight="1">
      <c r="C5" s="759" t="s">
        <v>596</v>
      </c>
      <c r="D5" s="757"/>
      <c r="E5" s="757"/>
      <c r="F5" s="757"/>
      <c r="G5" s="758"/>
    </row>
    <row r="6" spans="3:7" ht="20.100000000000001" customHeight="1">
      <c r="C6" s="19" t="s">
        <v>660</v>
      </c>
      <c r="D6" s="760">
        <f>'PLAN ESP'!D52</f>
        <v>699.70800000000008</v>
      </c>
      <c r="E6" s="761"/>
      <c r="F6" s="761"/>
      <c r="G6" s="762"/>
    </row>
    <row r="7" spans="3:7" ht="20.100000000000001" customHeight="1">
      <c r="C7" s="20" t="s">
        <v>597</v>
      </c>
      <c r="D7" s="21"/>
      <c r="E7" s="22"/>
      <c r="F7" s="23"/>
      <c r="G7" s="24">
        <f>G24+G37+G45+G16</f>
        <v>16881.92252</v>
      </c>
    </row>
    <row r="8" spans="3:7" ht="20.100000000000001" customHeight="1">
      <c r="C8" s="25" t="s">
        <v>598</v>
      </c>
      <c r="D8" s="26"/>
      <c r="E8" s="26"/>
      <c r="F8" s="27">
        <f>G8/G9</f>
        <v>0.41153422884277724</v>
      </c>
      <c r="G8" s="28">
        <f>G9-G7-I7</f>
        <v>11806.105480000002</v>
      </c>
    </row>
    <row r="9" spans="3:7" ht="20.100000000000001" customHeight="1" thickBot="1">
      <c r="C9" s="29" t="s">
        <v>599</v>
      </c>
      <c r="D9" s="30"/>
      <c r="E9" s="31"/>
      <c r="F9" s="32"/>
      <c r="G9" s="33">
        <f>'PLAN ESP'!S56</f>
        <v>28688.028000000002</v>
      </c>
    </row>
    <row r="10" spans="3:7" ht="20.100000000000001" customHeight="1" thickBot="1">
      <c r="C10" s="763"/>
      <c r="D10" s="757"/>
      <c r="E10" s="757"/>
      <c r="F10" s="757"/>
      <c r="G10" s="764"/>
    </row>
    <row r="11" spans="3:7" ht="20.100000000000001" customHeight="1" thickBot="1">
      <c r="C11" s="34" t="s">
        <v>600</v>
      </c>
      <c r="D11" s="34" t="s">
        <v>601</v>
      </c>
      <c r="E11" s="34" t="s">
        <v>602</v>
      </c>
      <c r="F11" s="67" t="s">
        <v>603</v>
      </c>
      <c r="G11" s="184" t="s">
        <v>604</v>
      </c>
    </row>
    <row r="12" spans="3:7" ht="20.100000000000001" customHeight="1">
      <c r="C12" s="35" t="s">
        <v>605</v>
      </c>
      <c r="D12" s="36"/>
      <c r="E12" s="36"/>
      <c r="F12" s="181">
        <v>0</v>
      </c>
      <c r="G12" s="185">
        <f>L3</f>
        <v>0</v>
      </c>
    </row>
    <row r="13" spans="3:7" ht="20.100000000000001" customHeight="1">
      <c r="C13" s="37" t="s">
        <v>605</v>
      </c>
      <c r="D13" s="38"/>
      <c r="E13" s="38"/>
      <c r="F13" s="182">
        <v>0</v>
      </c>
      <c r="G13" s="186">
        <f t="shared" ref="G13:G15" si="0">F13*E13</f>
        <v>0</v>
      </c>
    </row>
    <row r="14" spans="3:7" ht="20.100000000000001" customHeight="1">
      <c r="C14" s="37" t="s">
        <v>605</v>
      </c>
      <c r="D14" s="38"/>
      <c r="E14" s="38"/>
      <c r="F14" s="182">
        <v>0</v>
      </c>
      <c r="G14" s="186">
        <f t="shared" si="0"/>
        <v>0</v>
      </c>
    </row>
    <row r="15" spans="3:7" ht="20.100000000000001" customHeight="1">
      <c r="C15" s="41"/>
      <c r="D15" s="42"/>
      <c r="E15" s="43"/>
      <c r="F15" s="183">
        <v>0</v>
      </c>
      <c r="G15" s="187">
        <f t="shared" si="0"/>
        <v>0</v>
      </c>
    </row>
    <row r="16" spans="3:7" ht="20.100000000000001" customHeight="1" thickBot="1">
      <c r="C16" s="45" t="s">
        <v>606</v>
      </c>
      <c r="D16" s="46"/>
      <c r="E16" s="46"/>
      <c r="F16" s="47"/>
      <c r="G16" s="188">
        <f>SUM(G12:G15)</f>
        <v>0</v>
      </c>
    </row>
    <row r="17" spans="3:7" ht="20.100000000000001" customHeight="1" thickBot="1">
      <c r="C17" s="48"/>
      <c r="D17" s="195"/>
      <c r="E17" s="196"/>
      <c r="F17" s="197"/>
      <c r="G17" s="50"/>
    </row>
    <row r="18" spans="3:7" ht="20.100000000000001" customHeight="1" thickBot="1">
      <c r="C18" s="201" t="s">
        <v>607</v>
      </c>
      <c r="D18" s="202" t="s">
        <v>608</v>
      </c>
      <c r="E18" s="202" t="s">
        <v>602</v>
      </c>
      <c r="F18" s="202" t="s">
        <v>603</v>
      </c>
      <c r="G18" s="203" t="s">
        <v>604</v>
      </c>
    </row>
    <row r="19" spans="3:7" ht="20.100000000000001" customHeight="1">
      <c r="C19" s="57" t="s">
        <v>609</v>
      </c>
      <c r="D19" s="215" t="s">
        <v>610</v>
      </c>
      <c r="E19" s="198">
        <v>1</v>
      </c>
      <c r="F19" s="199">
        <v>0</v>
      </c>
      <c r="G19" s="200">
        <f t="shared" ref="G19" si="1">F19*E19</f>
        <v>0</v>
      </c>
    </row>
    <row r="20" spans="3:7" ht="20.100000000000001" customHeight="1">
      <c r="C20" s="52" t="s">
        <v>611</v>
      </c>
      <c r="D20" s="190"/>
      <c r="E20" s="192">
        <v>1</v>
      </c>
      <c r="F20" s="193">
        <v>0</v>
      </c>
      <c r="G20" s="194">
        <f t="shared" ref="G20:G23" si="2">F20*E20</f>
        <v>0</v>
      </c>
    </row>
    <row r="21" spans="3:7" ht="20.100000000000001" customHeight="1">
      <c r="C21" s="53" t="s">
        <v>612</v>
      </c>
      <c r="D21" s="191"/>
      <c r="E21" s="192">
        <v>1</v>
      </c>
      <c r="F21" s="193">
        <v>5000</v>
      </c>
      <c r="G21" s="194">
        <f t="shared" si="2"/>
        <v>5000</v>
      </c>
    </row>
    <row r="22" spans="3:7" ht="20.100000000000001" customHeight="1">
      <c r="C22" s="189" t="s">
        <v>639</v>
      </c>
      <c r="D22" s="191"/>
      <c r="E22" s="192">
        <v>1</v>
      </c>
      <c r="F22" s="193">
        <v>0</v>
      </c>
      <c r="G22" s="194">
        <f t="shared" si="2"/>
        <v>0</v>
      </c>
    </row>
    <row r="23" spans="3:7" ht="20.100000000000001" customHeight="1" thickBot="1">
      <c r="C23" s="204" t="s">
        <v>640</v>
      </c>
      <c r="D23" s="191"/>
      <c r="E23" s="205">
        <v>1</v>
      </c>
      <c r="F23" s="206">
        <v>450</v>
      </c>
      <c r="G23" s="207">
        <f t="shared" si="2"/>
        <v>450</v>
      </c>
    </row>
    <row r="24" spans="3:7" ht="20.100000000000001" customHeight="1" thickBot="1">
      <c r="C24" s="211" t="s">
        <v>606</v>
      </c>
      <c r="D24" s="212"/>
      <c r="E24" s="212"/>
      <c r="F24" s="213"/>
      <c r="G24" s="214">
        <f>SUM(G19:G23)</f>
        <v>5450</v>
      </c>
    </row>
    <row r="25" spans="3:7" ht="20.100000000000001" customHeight="1" thickBot="1">
      <c r="C25" s="208"/>
      <c r="D25" s="49"/>
      <c r="E25" s="49"/>
      <c r="F25" s="209"/>
      <c r="G25" s="210"/>
    </row>
    <row r="26" spans="3:7" ht="20.100000000000001" customHeight="1" thickBot="1">
      <c r="C26" s="16" t="s">
        <v>593</v>
      </c>
      <c r="D26" s="16" t="s">
        <v>1</v>
      </c>
      <c r="E26" s="16" t="s">
        <v>613</v>
      </c>
      <c r="F26" s="16" t="s">
        <v>614</v>
      </c>
      <c r="G26" s="16" t="s">
        <v>604</v>
      </c>
    </row>
    <row r="27" spans="3:7" ht="20.100000000000001" customHeight="1">
      <c r="C27" s="57" t="s">
        <v>615</v>
      </c>
      <c r="D27" s="58">
        <v>2</v>
      </c>
      <c r="E27" s="58">
        <v>15</v>
      </c>
      <c r="F27" s="59">
        <v>150</v>
      </c>
      <c r="G27" s="60">
        <f t="shared" ref="G27:G36" si="3">F27*E27*D27</f>
        <v>4500</v>
      </c>
    </row>
    <row r="28" spans="3:7" ht="20.100000000000001" customHeight="1">
      <c r="C28" s="52" t="s">
        <v>641</v>
      </c>
      <c r="D28" s="38">
        <v>2</v>
      </c>
      <c r="E28" s="38">
        <v>15</v>
      </c>
      <c r="F28" s="39">
        <v>100</v>
      </c>
      <c r="G28" s="61">
        <f t="shared" si="3"/>
        <v>3000</v>
      </c>
    </row>
    <row r="29" spans="3:7" ht="20.100000000000001" customHeight="1">
      <c r="C29" s="52" t="s">
        <v>642</v>
      </c>
      <c r="D29" s="38"/>
      <c r="E29" s="38"/>
      <c r="F29" s="39"/>
      <c r="G29" s="61">
        <f t="shared" si="3"/>
        <v>0</v>
      </c>
    </row>
    <row r="30" spans="3:7" ht="20.100000000000001" customHeight="1">
      <c r="C30" s="52" t="s">
        <v>643</v>
      </c>
      <c r="D30" s="38"/>
      <c r="E30" s="38"/>
      <c r="F30" s="39"/>
      <c r="G30" s="61">
        <f t="shared" si="3"/>
        <v>0</v>
      </c>
    </row>
    <row r="31" spans="3:7" ht="20.100000000000001" customHeight="1">
      <c r="C31" s="52" t="s">
        <v>616</v>
      </c>
      <c r="D31" s="38">
        <v>2</v>
      </c>
      <c r="E31" s="38">
        <v>15</v>
      </c>
      <c r="F31" s="39">
        <v>20</v>
      </c>
      <c r="G31" s="61">
        <f t="shared" si="3"/>
        <v>600</v>
      </c>
    </row>
    <row r="32" spans="3:7" ht="20.100000000000001" customHeight="1">
      <c r="C32" s="52" t="s">
        <v>617</v>
      </c>
      <c r="D32" s="38">
        <v>2</v>
      </c>
      <c r="E32" s="38">
        <v>15</v>
      </c>
      <c r="F32" s="39">
        <v>25</v>
      </c>
      <c r="G32" s="61">
        <f t="shared" si="3"/>
        <v>750</v>
      </c>
    </row>
    <row r="33" spans="3:7" ht="20.100000000000001" customHeight="1">
      <c r="C33" s="52" t="s">
        <v>618</v>
      </c>
      <c r="D33" s="38"/>
      <c r="E33" s="38"/>
      <c r="F33" s="39"/>
      <c r="G33" s="61">
        <f t="shared" si="3"/>
        <v>0</v>
      </c>
    </row>
    <row r="34" spans="3:7" ht="20.100000000000001" customHeight="1">
      <c r="C34" s="52"/>
      <c r="D34" s="38"/>
      <c r="E34" s="38"/>
      <c r="F34" s="39"/>
      <c r="G34" s="61">
        <f t="shared" si="3"/>
        <v>0</v>
      </c>
    </row>
    <row r="35" spans="3:7" ht="20.100000000000001" customHeight="1">
      <c r="C35" s="52"/>
      <c r="D35" s="38"/>
      <c r="E35" s="38"/>
      <c r="F35" s="39"/>
      <c r="G35" s="61">
        <f t="shared" si="3"/>
        <v>0</v>
      </c>
    </row>
    <row r="36" spans="3:7" ht="20.100000000000001" customHeight="1">
      <c r="C36" s="53"/>
      <c r="D36" s="38"/>
      <c r="E36" s="38"/>
      <c r="F36" s="39"/>
      <c r="G36" s="61">
        <f t="shared" si="3"/>
        <v>0</v>
      </c>
    </row>
    <row r="37" spans="3:7" ht="20.100000000000001" customHeight="1">
      <c r="C37" s="62" t="s">
        <v>606</v>
      </c>
      <c r="D37" s="63"/>
      <c r="E37" s="63"/>
      <c r="F37" s="64"/>
      <c r="G37" s="65">
        <f>SUM(G27:G36)</f>
        <v>8850</v>
      </c>
    </row>
    <row r="38" spans="3:7" ht="20.100000000000001" customHeight="1">
      <c r="C38" s="13"/>
      <c r="D38" s="54"/>
      <c r="E38" s="54"/>
      <c r="F38" s="55"/>
      <c r="G38" s="56"/>
    </row>
    <row r="39" spans="3:7" ht="20.100000000000001" customHeight="1">
      <c r="C39" s="34" t="s">
        <v>619</v>
      </c>
      <c r="D39" s="66" t="s">
        <v>620</v>
      </c>
      <c r="E39" s="67" t="s">
        <v>621</v>
      </c>
      <c r="F39" s="68" t="s">
        <v>622</v>
      </c>
      <c r="G39" s="69" t="s">
        <v>623</v>
      </c>
    </row>
    <row r="40" spans="3:7" ht="20.100000000000001" customHeight="1">
      <c r="C40" s="51" t="s">
        <v>600</v>
      </c>
      <c r="D40" s="70" t="s">
        <v>624</v>
      </c>
      <c r="E40" s="71">
        <v>0</v>
      </c>
      <c r="F40" s="70">
        <v>0</v>
      </c>
      <c r="G40" s="72">
        <f t="shared" ref="G40:G44" si="4">E40*F40</f>
        <v>0</v>
      </c>
    </row>
    <row r="41" spans="3:7" ht="20.100000000000001" customHeight="1">
      <c r="C41" s="52" t="s">
        <v>625</v>
      </c>
      <c r="D41" s="73" t="s">
        <v>624</v>
      </c>
      <c r="E41" s="74">
        <f>G9</f>
        <v>28688.028000000002</v>
      </c>
      <c r="F41" s="75">
        <v>0.09</v>
      </c>
      <c r="G41" s="40">
        <f t="shared" si="4"/>
        <v>2581.9225200000001</v>
      </c>
    </row>
    <row r="42" spans="3:7" ht="20.100000000000001" customHeight="1">
      <c r="C42" s="52" t="s">
        <v>626</v>
      </c>
      <c r="D42" s="73" t="s">
        <v>627</v>
      </c>
      <c r="E42" s="74">
        <v>0</v>
      </c>
      <c r="F42" s="75">
        <v>0</v>
      </c>
      <c r="G42" s="40">
        <f t="shared" si="4"/>
        <v>0</v>
      </c>
    </row>
    <row r="43" spans="3:7" ht="20.100000000000001" customHeight="1">
      <c r="C43" s="52" t="s">
        <v>628</v>
      </c>
      <c r="D43" s="73" t="s">
        <v>629</v>
      </c>
      <c r="E43" s="74">
        <v>0</v>
      </c>
      <c r="F43" s="75">
        <v>0</v>
      </c>
      <c r="G43" s="40">
        <f t="shared" si="4"/>
        <v>0</v>
      </c>
    </row>
    <row r="44" spans="3:7" ht="20.100000000000001" customHeight="1">
      <c r="C44" s="76" t="s">
        <v>630</v>
      </c>
      <c r="D44" s="77" t="s">
        <v>624</v>
      </c>
      <c r="E44" s="78">
        <v>0</v>
      </c>
      <c r="F44" s="77">
        <v>0</v>
      </c>
      <c r="G44" s="44">
        <f t="shared" si="4"/>
        <v>0</v>
      </c>
    </row>
    <row r="45" spans="3:7" ht="20.100000000000001" customHeight="1">
      <c r="C45" s="18" t="s">
        <v>606</v>
      </c>
      <c r="D45" s="79"/>
      <c r="E45" s="80"/>
      <c r="F45" s="79"/>
      <c r="G45" s="81">
        <f>SUM(G40:G44)</f>
        <v>2581.9225200000001</v>
      </c>
    </row>
    <row r="46" spans="3:7" s="174" customFormat="1" ht="11.25" customHeight="1"/>
    <row r="47" spans="3:7" ht="20.100000000000001" customHeight="1"/>
    <row r="48" spans="3:7" ht="20.100000000000001" customHeight="1"/>
  </sheetData>
  <mergeCells count="4">
    <mergeCell ref="C4:G4"/>
    <mergeCell ref="C5:G5"/>
    <mergeCell ref="D6:G6"/>
    <mergeCell ref="C10:G10"/>
  </mergeCells>
  <hyperlinks>
    <hyperlink ref="D19" r:id="rId1" xr:uid="{00000000-0004-0000-0100-000000000000}"/>
  </hyperlinks>
  <pageMargins left="0.511811024" right="0.511811024" top="0.78740157499999996" bottom="0.78740157499999996" header="0.31496062000000002" footer="0.31496062000000002"/>
  <pageSetup paperSize="9" scale="65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493C-BCFF-43E7-9396-E982028B5A36}">
  <dimension ref="A1:AQ132"/>
  <sheetViews>
    <sheetView topLeftCell="G1" workbookViewId="0">
      <pane ySplit="1" topLeftCell="A2" activePane="bottomLeft" state="frozen"/>
      <selection pane="bottomLeft" activeCell="AC11" sqref="AC11"/>
    </sheetView>
  </sheetViews>
  <sheetFormatPr defaultRowHeight="16.5"/>
  <cols>
    <col min="1" max="1" width="5.5703125" style="247" customWidth="1"/>
    <col min="2" max="6" width="12.7109375" style="247" customWidth="1"/>
    <col min="7" max="7" width="4.7109375" style="268" bestFit="1" customWidth="1"/>
    <col min="8" max="9" width="12.7109375" style="247" customWidth="1"/>
    <col min="10" max="11" width="12.7109375" style="267" customWidth="1"/>
    <col min="12" max="12" width="12.7109375" style="247" customWidth="1"/>
    <col min="13" max="13" width="4.7109375" style="268" bestFit="1" customWidth="1"/>
    <col min="14" max="14" width="12.7109375" style="360" customWidth="1"/>
    <col min="15" max="15" width="12.7109375" style="265" customWidth="1"/>
    <col min="16" max="16" width="12.7109375" style="266" customWidth="1"/>
    <col min="17" max="17" width="12.7109375" style="247" customWidth="1"/>
    <col min="18" max="18" width="4.7109375" style="268" bestFit="1" customWidth="1"/>
    <col min="19" max="20" width="12.7109375" style="247" customWidth="1"/>
    <col min="21" max="21" width="12.7109375" style="267" customWidth="1"/>
    <col min="22" max="22" width="12.7109375" style="247" customWidth="1"/>
    <col min="23" max="23" width="4.7109375" style="268" bestFit="1" customWidth="1"/>
    <col min="24" max="24" width="13.140625" style="247" customWidth="1"/>
    <col min="25" max="26" width="12.7109375" style="247" customWidth="1"/>
    <col min="27" max="27" width="14.85546875" style="247" customWidth="1"/>
    <col min="28" max="28" width="4.7109375" style="268" bestFit="1" customWidth="1"/>
    <col min="29" max="31" width="12.7109375" style="247" customWidth="1"/>
    <col min="32" max="32" width="15.42578125" style="247" customWidth="1"/>
    <col min="33" max="33" width="4.7109375" style="268" bestFit="1" customWidth="1"/>
    <col min="34" max="34" width="12.7109375" style="247" customWidth="1"/>
    <col min="35" max="35" width="12.7109375" style="265" customWidth="1"/>
    <col min="36" max="36" width="12.7109375" style="266" customWidth="1"/>
    <col min="37" max="37" width="14.140625" style="247" customWidth="1"/>
    <col min="38" max="38" width="4.7109375" style="268" bestFit="1" customWidth="1"/>
    <col min="39" max="40" width="12.7109375" style="247" customWidth="1"/>
    <col min="41" max="41" width="12.7109375" style="267" customWidth="1"/>
    <col min="42" max="42" width="14.7109375" style="247" customWidth="1"/>
    <col min="43" max="43" width="9.140625" style="245"/>
  </cols>
  <sheetData>
    <row r="1" spans="1:43" ht="17.25" thickBot="1">
      <c r="A1" s="238"/>
      <c r="B1" s="238"/>
      <c r="C1" s="238"/>
      <c r="D1" s="238"/>
      <c r="E1" s="238"/>
      <c r="F1" s="238"/>
      <c r="G1" s="238"/>
      <c r="H1" s="238"/>
      <c r="I1" s="238"/>
      <c r="J1" s="241"/>
      <c r="K1" s="241"/>
      <c r="L1" s="238"/>
      <c r="M1" s="238"/>
      <c r="N1" s="361"/>
      <c r="O1" s="239"/>
      <c r="P1" s="240"/>
      <c r="Q1" s="238"/>
      <c r="R1" s="238"/>
      <c r="S1" s="238"/>
      <c r="T1" s="238"/>
      <c r="U1" s="241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9"/>
      <c r="AJ1" s="240"/>
      <c r="AK1" s="238"/>
      <c r="AL1" s="238"/>
      <c r="AM1" s="238"/>
      <c r="AN1" s="238"/>
      <c r="AO1" s="241"/>
      <c r="AP1" s="238"/>
      <c r="AQ1" s="228"/>
    </row>
    <row r="2" spans="1:43" ht="17.25" customHeight="1" thickBot="1">
      <c r="A2" s="355"/>
      <c r="B2" s="776" t="s">
        <v>1421</v>
      </c>
      <c r="C2" s="777"/>
      <c r="D2" s="777"/>
      <c r="E2" s="777"/>
      <c r="F2" s="778"/>
      <c r="G2" s="242"/>
      <c r="H2" s="776" t="s">
        <v>1421</v>
      </c>
      <c r="I2" s="777"/>
      <c r="J2" s="777"/>
      <c r="K2" s="777"/>
      <c r="L2" s="778"/>
      <c r="M2" s="355"/>
      <c r="N2" s="772" t="s">
        <v>764</v>
      </c>
      <c r="O2" s="773"/>
      <c r="P2" s="773"/>
      <c r="Q2" s="774"/>
      <c r="R2" s="242"/>
      <c r="S2" s="772" t="s">
        <v>764</v>
      </c>
      <c r="T2" s="773"/>
      <c r="U2" s="773"/>
      <c r="V2" s="774"/>
      <c r="W2" s="242"/>
      <c r="X2" s="780" t="s">
        <v>1422</v>
      </c>
      <c r="Y2" s="781"/>
      <c r="Z2" s="781"/>
      <c r="AA2" s="782"/>
      <c r="AB2" s="242"/>
      <c r="AC2" s="780" t="s">
        <v>1422</v>
      </c>
      <c r="AD2" s="781"/>
      <c r="AE2" s="781"/>
      <c r="AF2" s="782"/>
      <c r="AG2" s="242"/>
      <c r="AH2" s="765" t="s">
        <v>1426</v>
      </c>
      <c r="AI2" s="766"/>
      <c r="AJ2" s="767"/>
      <c r="AK2" s="243" t="s">
        <v>765</v>
      </c>
      <c r="AL2" s="244"/>
      <c r="AM2" s="765" t="s">
        <v>1426</v>
      </c>
      <c r="AN2" s="766"/>
      <c r="AO2" s="767"/>
      <c r="AP2" s="243" t="s">
        <v>1427</v>
      </c>
    </row>
    <row r="3" spans="1:43" ht="17.25" customHeight="1" thickBot="1">
      <c r="A3" s="356"/>
      <c r="B3" s="768" t="s">
        <v>1418</v>
      </c>
      <c r="C3" s="775"/>
      <c r="D3" s="769"/>
      <c r="E3" s="768" t="s">
        <v>1419</v>
      </c>
      <c r="F3" s="769"/>
      <c r="G3" s="246"/>
      <c r="H3" s="770" t="s">
        <v>1420</v>
      </c>
      <c r="I3" s="779"/>
      <c r="J3" s="771"/>
      <c r="K3" s="770" t="s">
        <v>1419</v>
      </c>
      <c r="L3" s="771"/>
      <c r="M3" s="356"/>
      <c r="N3" s="768" t="s">
        <v>1416</v>
      </c>
      <c r="O3" s="775"/>
      <c r="P3" s="775"/>
      <c r="Q3" s="769"/>
      <c r="R3" s="246"/>
      <c r="S3" s="770" t="s">
        <v>1417</v>
      </c>
      <c r="T3" s="779"/>
      <c r="U3" s="779"/>
      <c r="V3" s="771"/>
      <c r="W3" s="246"/>
      <c r="X3" s="768" t="s">
        <v>1423</v>
      </c>
      <c r="Y3" s="775"/>
      <c r="Z3" s="775"/>
      <c r="AA3" s="411" t="s">
        <v>1424</v>
      </c>
      <c r="AB3" s="246"/>
      <c r="AC3" s="770" t="s">
        <v>1425</v>
      </c>
      <c r="AD3" s="779"/>
      <c r="AE3" s="779"/>
      <c r="AF3" s="412" t="s">
        <v>1424</v>
      </c>
      <c r="AG3" s="246"/>
      <c r="AH3" s="768" t="s">
        <v>1428</v>
      </c>
      <c r="AI3" s="775"/>
      <c r="AJ3" s="775"/>
      <c r="AK3" s="411" t="s">
        <v>1429</v>
      </c>
      <c r="AL3" s="246"/>
      <c r="AM3" s="770" t="s">
        <v>1430</v>
      </c>
      <c r="AN3" s="779"/>
      <c r="AO3" s="779"/>
      <c r="AP3" s="412" t="s">
        <v>1429</v>
      </c>
    </row>
    <row r="4" spans="1:43" ht="17.25" thickBot="1">
      <c r="A4" s="357" t="s">
        <v>766</v>
      </c>
      <c r="B4" s="354" t="s">
        <v>767</v>
      </c>
      <c r="C4" s="358" t="s">
        <v>768</v>
      </c>
      <c r="D4" s="250" t="s">
        <v>769</v>
      </c>
      <c r="E4" s="250" t="s">
        <v>769</v>
      </c>
      <c r="F4" s="249" t="s">
        <v>770</v>
      </c>
      <c r="G4" s="248" t="s">
        <v>766</v>
      </c>
      <c r="H4" s="249" t="s">
        <v>767</v>
      </c>
      <c r="I4" s="250" t="s">
        <v>768</v>
      </c>
      <c r="J4" s="250" t="s">
        <v>769</v>
      </c>
      <c r="K4" s="250" t="s">
        <v>769</v>
      </c>
      <c r="L4" s="249" t="s">
        <v>770</v>
      </c>
      <c r="M4" s="357" t="s">
        <v>766</v>
      </c>
      <c r="N4" s="354" t="s">
        <v>767</v>
      </c>
      <c r="O4" s="358" t="s">
        <v>768</v>
      </c>
      <c r="P4" s="250" t="s">
        <v>769</v>
      </c>
      <c r="Q4" s="249" t="s">
        <v>770</v>
      </c>
      <c r="R4" s="248" t="s">
        <v>766</v>
      </c>
      <c r="S4" s="249" t="s">
        <v>767</v>
      </c>
      <c r="T4" s="434" t="s">
        <v>768</v>
      </c>
      <c r="U4" s="250" t="s">
        <v>769</v>
      </c>
      <c r="V4" s="249" t="s">
        <v>770</v>
      </c>
      <c r="W4" s="248" t="s">
        <v>766</v>
      </c>
      <c r="X4" s="421" t="s">
        <v>767</v>
      </c>
      <c r="Y4" s="420" t="s">
        <v>768</v>
      </c>
      <c r="Z4" s="420" t="s">
        <v>769</v>
      </c>
      <c r="AA4" s="249" t="s">
        <v>770</v>
      </c>
      <c r="AB4" s="248" t="s">
        <v>766</v>
      </c>
      <c r="AC4" s="249" t="s">
        <v>767</v>
      </c>
      <c r="AD4" s="250" t="s">
        <v>768</v>
      </c>
      <c r="AE4" s="250" t="s">
        <v>769</v>
      </c>
      <c r="AF4" s="249" t="s">
        <v>770</v>
      </c>
      <c r="AG4" s="248" t="s">
        <v>766</v>
      </c>
      <c r="AH4" s="249" t="s">
        <v>767</v>
      </c>
      <c r="AI4" s="250" t="s">
        <v>768</v>
      </c>
      <c r="AJ4" s="422" t="s">
        <v>769</v>
      </c>
      <c r="AK4" s="249" t="s">
        <v>770</v>
      </c>
      <c r="AL4" s="248" t="s">
        <v>766</v>
      </c>
      <c r="AM4" s="249" t="s">
        <v>767</v>
      </c>
      <c r="AN4" s="250" t="s">
        <v>768</v>
      </c>
      <c r="AO4" s="250" t="s">
        <v>769</v>
      </c>
      <c r="AP4" s="249" t="s">
        <v>770</v>
      </c>
    </row>
    <row r="5" spans="1:43">
      <c r="A5" s="251">
        <v>70</v>
      </c>
      <c r="B5" s="359">
        <v>0.18099999999999999</v>
      </c>
      <c r="C5" s="352">
        <v>0.18099999999999999</v>
      </c>
      <c r="D5" s="261">
        <v>0.28599999999999998</v>
      </c>
      <c r="E5" s="430"/>
      <c r="F5" s="252">
        <v>0.19600000000000001</v>
      </c>
      <c r="G5" s="251">
        <v>70</v>
      </c>
      <c r="H5" s="252">
        <v>0.17399999999999999</v>
      </c>
      <c r="I5" s="253">
        <v>0.17599999999999999</v>
      </c>
      <c r="J5" s="261">
        <v>0.53</v>
      </c>
      <c r="K5" s="430"/>
      <c r="L5" s="252">
        <v>1.857</v>
      </c>
      <c r="M5" s="251">
        <v>70</v>
      </c>
      <c r="N5" s="359">
        <v>0.13500000000000001</v>
      </c>
      <c r="O5" s="352">
        <v>0.254</v>
      </c>
      <c r="P5" s="261">
        <v>0.44800000000000001</v>
      </c>
      <c r="Q5" s="252"/>
      <c r="R5" s="251">
        <v>70</v>
      </c>
      <c r="S5" s="423"/>
      <c r="T5" s="433"/>
      <c r="U5" s="425"/>
      <c r="V5" s="252"/>
      <c r="W5" s="251">
        <v>70</v>
      </c>
      <c r="X5" s="252"/>
      <c r="Y5" s="426">
        <v>0.191</v>
      </c>
      <c r="Z5" s="427">
        <v>0.46</v>
      </c>
      <c r="AA5" s="428">
        <v>0.95099999999999996</v>
      </c>
      <c r="AB5" s="251">
        <v>70</v>
      </c>
      <c r="AC5" s="252"/>
      <c r="AD5" s="252"/>
      <c r="AE5" s="255">
        <v>0.46300000000000002</v>
      </c>
      <c r="AF5" s="257">
        <v>1.5109999999999999</v>
      </c>
      <c r="AG5" s="251">
        <v>70</v>
      </c>
      <c r="AH5" s="252">
        <v>0.154</v>
      </c>
      <c r="AI5" s="261">
        <v>0.154</v>
      </c>
      <c r="AJ5" s="261">
        <v>0.28499999999999998</v>
      </c>
      <c r="AK5" s="252">
        <v>1.147</v>
      </c>
      <c r="AL5" s="251">
        <v>70</v>
      </c>
      <c r="AM5" s="253">
        <v>0.14099999999999999</v>
      </c>
      <c r="AN5" s="253">
        <v>0.17599999999999999</v>
      </c>
      <c r="AO5" s="261">
        <v>0.432</v>
      </c>
      <c r="AP5" s="252">
        <v>1.2350000000000001</v>
      </c>
    </row>
    <row r="6" spans="1:43">
      <c r="A6" s="260">
        <v>75</v>
      </c>
      <c r="B6" s="255">
        <v>0.18099999999999999</v>
      </c>
      <c r="C6" s="353">
        <v>0.18099999999999999</v>
      </c>
      <c r="D6" s="261">
        <v>0.30299999999999999</v>
      </c>
      <c r="E6" s="261"/>
      <c r="F6" s="255">
        <v>0.19600000000000001</v>
      </c>
      <c r="G6" s="260">
        <v>75</v>
      </c>
      <c r="H6" s="255">
        <v>0.17399999999999999</v>
      </c>
      <c r="I6" s="261">
        <v>0.184</v>
      </c>
      <c r="J6" s="261">
        <v>0.54300000000000004</v>
      </c>
      <c r="K6" s="261"/>
      <c r="L6" s="255">
        <v>1.988</v>
      </c>
      <c r="M6" s="260">
        <v>75</v>
      </c>
      <c r="N6" s="255">
        <v>0.13500000000000001</v>
      </c>
      <c r="O6" s="353">
        <v>0.26</v>
      </c>
      <c r="P6" s="261">
        <v>0.45800000000000002</v>
      </c>
      <c r="Q6" s="255"/>
      <c r="R6" s="260">
        <v>75</v>
      </c>
      <c r="S6" s="429"/>
      <c r="T6" s="424"/>
      <c r="U6" s="425"/>
      <c r="V6" s="255"/>
      <c r="W6" s="260">
        <v>75</v>
      </c>
      <c r="X6" s="255"/>
      <c r="Y6" s="426">
        <v>0.20399999999999999</v>
      </c>
      <c r="Z6" s="255">
        <v>0.49299999999999999</v>
      </c>
      <c r="AA6" s="258">
        <v>1.0309999999999999</v>
      </c>
      <c r="AB6" s="260">
        <v>75</v>
      </c>
      <c r="AC6" s="255"/>
      <c r="AD6" s="255"/>
      <c r="AE6" s="255">
        <v>0.496</v>
      </c>
      <c r="AF6" s="259">
        <v>1.593</v>
      </c>
      <c r="AG6" s="260">
        <v>75</v>
      </c>
      <c r="AH6" s="255">
        <v>0.154</v>
      </c>
      <c r="AI6" s="261">
        <v>0.154</v>
      </c>
      <c r="AJ6" s="261">
        <v>0.29899999999999999</v>
      </c>
      <c r="AK6" s="255">
        <v>1.1859999999999999</v>
      </c>
      <c r="AL6" s="260">
        <v>75</v>
      </c>
      <c r="AM6" s="261">
        <v>0.14099999999999999</v>
      </c>
      <c r="AN6" s="261">
        <v>0.182</v>
      </c>
      <c r="AO6" s="261">
        <v>0.442</v>
      </c>
      <c r="AP6" s="255">
        <v>1.294</v>
      </c>
    </row>
    <row r="7" spans="1:43">
      <c r="A7" s="260">
        <v>80</v>
      </c>
      <c r="B7" s="255">
        <v>0.18099999999999999</v>
      </c>
      <c r="C7" s="353">
        <v>0.18099999999999999</v>
      </c>
      <c r="D7" s="261">
        <v>0.32</v>
      </c>
      <c r="E7" s="261"/>
      <c r="F7" s="255">
        <v>0.19600000000000001</v>
      </c>
      <c r="G7" s="260">
        <v>80</v>
      </c>
      <c r="H7" s="255">
        <v>0.17399999999999999</v>
      </c>
      <c r="I7" s="261">
        <v>0.193</v>
      </c>
      <c r="J7" s="261">
        <v>0.55600000000000005</v>
      </c>
      <c r="K7" s="261"/>
      <c r="L7" s="255">
        <v>2.1190000000000002</v>
      </c>
      <c r="M7" s="260">
        <v>80</v>
      </c>
      <c r="N7" s="255">
        <v>0.13500000000000001</v>
      </c>
      <c r="O7" s="353">
        <v>0.26600000000000001</v>
      </c>
      <c r="P7" s="261">
        <v>0.46899999999999997</v>
      </c>
      <c r="Q7" s="255"/>
      <c r="R7" s="260">
        <v>80</v>
      </c>
      <c r="S7" s="429"/>
      <c r="T7" s="424"/>
      <c r="U7" s="425"/>
      <c r="V7" s="255"/>
      <c r="W7" s="260">
        <v>80</v>
      </c>
      <c r="X7" s="255"/>
      <c r="Y7" s="426">
        <v>0.216</v>
      </c>
      <c r="Z7" s="255">
        <v>0.52600000000000002</v>
      </c>
      <c r="AA7" s="258">
        <v>1.111</v>
      </c>
      <c r="AB7" s="260">
        <v>80</v>
      </c>
      <c r="AC7" s="255"/>
      <c r="AD7" s="255">
        <v>0.214</v>
      </c>
      <c r="AE7" s="255">
        <v>0.52900000000000003</v>
      </c>
      <c r="AF7" s="259">
        <v>1.675</v>
      </c>
      <c r="AG7" s="260">
        <v>80</v>
      </c>
      <c r="AH7" s="255">
        <v>0.154</v>
      </c>
      <c r="AI7" s="261">
        <v>0.154</v>
      </c>
      <c r="AJ7" s="261">
        <v>0.314</v>
      </c>
      <c r="AK7" s="255">
        <v>1.2250000000000001</v>
      </c>
      <c r="AL7" s="260">
        <v>80</v>
      </c>
      <c r="AM7" s="261">
        <v>0.14099999999999999</v>
      </c>
      <c r="AN7" s="261">
        <v>0.189</v>
      </c>
      <c r="AO7" s="261">
        <v>0.45200000000000001</v>
      </c>
      <c r="AP7" s="255">
        <v>1.353</v>
      </c>
    </row>
    <row r="8" spans="1:43">
      <c r="A8" s="251">
        <v>85</v>
      </c>
      <c r="B8" s="255">
        <v>0.18099999999999999</v>
      </c>
      <c r="C8" s="353">
        <v>0.18099999999999999</v>
      </c>
      <c r="D8" s="261">
        <v>0.33700000000000002</v>
      </c>
      <c r="E8" s="261"/>
      <c r="F8" s="255">
        <v>0.19600000000000001</v>
      </c>
      <c r="G8" s="251">
        <v>85</v>
      </c>
      <c r="H8" s="255">
        <v>0.17399999999999999</v>
      </c>
      <c r="I8" s="261">
        <v>0.20100000000000001</v>
      </c>
      <c r="J8" s="261">
        <v>0.56799999999999995</v>
      </c>
      <c r="K8" s="261"/>
      <c r="L8" s="255">
        <v>2.25</v>
      </c>
      <c r="M8" s="251">
        <v>85</v>
      </c>
      <c r="N8" s="255">
        <v>0.13500000000000001</v>
      </c>
      <c r="O8" s="353">
        <v>0.27200000000000002</v>
      </c>
      <c r="P8" s="261">
        <v>0.47899999999999998</v>
      </c>
      <c r="Q8" s="255"/>
      <c r="R8" s="251">
        <v>85</v>
      </c>
      <c r="S8" s="429"/>
      <c r="T8" s="424"/>
      <c r="U8" s="353"/>
      <c r="V8" s="255"/>
      <c r="W8" s="251">
        <v>85</v>
      </c>
      <c r="X8" s="255"/>
      <c r="Y8" s="426">
        <v>0.22900000000000001</v>
      </c>
      <c r="Z8" s="255">
        <v>0.55800000000000005</v>
      </c>
      <c r="AA8" s="263">
        <v>1.19</v>
      </c>
      <c r="AB8" s="251">
        <v>85</v>
      </c>
      <c r="AC8" s="255"/>
      <c r="AD8" s="255">
        <v>0.24099999999999999</v>
      </c>
      <c r="AE8" s="255">
        <v>0.56200000000000006</v>
      </c>
      <c r="AF8" s="259">
        <v>1.7569999999999999</v>
      </c>
      <c r="AG8" s="251">
        <v>85</v>
      </c>
      <c r="AH8" s="255">
        <v>0.154</v>
      </c>
      <c r="AI8" s="261">
        <v>0.154</v>
      </c>
      <c r="AJ8" s="261">
        <v>0.32800000000000001</v>
      </c>
      <c r="AK8" s="255">
        <v>1.2649999999999999</v>
      </c>
      <c r="AL8" s="251">
        <v>85</v>
      </c>
      <c r="AM8" s="261">
        <v>0.14099999999999999</v>
      </c>
      <c r="AN8" s="261">
        <v>0.19600000000000001</v>
      </c>
      <c r="AO8" s="261">
        <v>0.46200000000000002</v>
      </c>
      <c r="AP8" s="255">
        <v>1.4119999999999999</v>
      </c>
    </row>
    <row r="9" spans="1:43">
      <c r="A9" s="260">
        <v>90</v>
      </c>
      <c r="B9" s="255">
        <v>0.18099999999999999</v>
      </c>
      <c r="C9" s="353">
        <v>0.184</v>
      </c>
      <c r="D9" s="261">
        <v>0.35399999999999998</v>
      </c>
      <c r="E9" s="261"/>
      <c r="F9" s="255">
        <v>0.19600000000000001</v>
      </c>
      <c r="G9" s="260">
        <v>90</v>
      </c>
      <c r="H9" s="255">
        <v>0.17399999999999999</v>
      </c>
      <c r="I9" s="261">
        <v>0.20899999999999999</v>
      </c>
      <c r="J9" s="261">
        <v>0.58099999999999996</v>
      </c>
      <c r="K9" s="261"/>
      <c r="L9" s="255">
        <v>2.3809999999999998</v>
      </c>
      <c r="M9" s="260">
        <v>90</v>
      </c>
      <c r="N9" s="255">
        <v>0.13500000000000001</v>
      </c>
      <c r="O9" s="353">
        <v>0.27800000000000002</v>
      </c>
      <c r="P9" s="261">
        <v>0.48899999999999999</v>
      </c>
      <c r="Q9" s="255"/>
      <c r="R9" s="260">
        <v>90</v>
      </c>
      <c r="S9" s="255">
        <v>0.14299999999999999</v>
      </c>
      <c r="T9" s="430">
        <v>0.19800000000000001</v>
      </c>
      <c r="U9" s="261">
        <v>0.504</v>
      </c>
      <c r="V9" s="255"/>
      <c r="W9" s="260">
        <v>90</v>
      </c>
      <c r="X9" s="255"/>
      <c r="Y9" s="426">
        <v>0.24199999999999999</v>
      </c>
      <c r="Z9" s="255">
        <v>0.59099999999999997</v>
      </c>
      <c r="AA9" s="263">
        <v>1.27</v>
      </c>
      <c r="AB9" s="260">
        <v>90</v>
      </c>
      <c r="AC9" s="255"/>
      <c r="AD9" s="255">
        <v>0.26700000000000002</v>
      </c>
      <c r="AE9" s="255">
        <v>0.59499999999999997</v>
      </c>
      <c r="AF9" s="259">
        <v>1.839</v>
      </c>
      <c r="AG9" s="260">
        <v>90</v>
      </c>
      <c r="AH9" s="255">
        <v>0.154</v>
      </c>
      <c r="AI9" s="261">
        <v>0.154</v>
      </c>
      <c r="AJ9" s="261">
        <v>0.34200000000000003</v>
      </c>
      <c r="AK9" s="255">
        <v>1.304</v>
      </c>
      <c r="AL9" s="260">
        <v>90</v>
      </c>
      <c r="AM9" s="261">
        <v>0.14099999999999999</v>
      </c>
      <c r="AN9" s="261">
        <v>0.20300000000000001</v>
      </c>
      <c r="AO9" s="261">
        <v>0.47299999999999998</v>
      </c>
      <c r="AP9" s="255">
        <v>1.4710000000000001</v>
      </c>
    </row>
    <row r="10" spans="1:43">
      <c r="A10" s="260">
        <v>95</v>
      </c>
      <c r="B10" s="255">
        <v>0.18099999999999999</v>
      </c>
      <c r="C10" s="353">
        <v>0.189</v>
      </c>
      <c r="D10" s="261">
        <v>0.371</v>
      </c>
      <c r="E10" s="261"/>
      <c r="F10" s="255">
        <v>0.19600000000000001</v>
      </c>
      <c r="G10" s="260">
        <v>95</v>
      </c>
      <c r="H10" s="255">
        <v>0.17399999999999999</v>
      </c>
      <c r="I10" s="261">
        <v>0.217</v>
      </c>
      <c r="J10" s="261">
        <v>0.59399999999999997</v>
      </c>
      <c r="K10" s="261"/>
      <c r="L10" s="255">
        <v>2.5049999999999999</v>
      </c>
      <c r="M10" s="260">
        <v>95</v>
      </c>
      <c r="N10" s="255">
        <v>0.13500000000000001</v>
      </c>
      <c r="O10" s="353">
        <v>0.28399999999999997</v>
      </c>
      <c r="P10" s="261">
        <v>0.5</v>
      </c>
      <c r="Q10" s="255"/>
      <c r="R10" s="260">
        <v>95</v>
      </c>
      <c r="S10" s="255">
        <v>0.14299999999999999</v>
      </c>
      <c r="T10" s="261">
        <v>0.20699999999999999</v>
      </c>
      <c r="U10" s="261">
        <v>0.52</v>
      </c>
      <c r="V10" s="255"/>
      <c r="W10" s="260">
        <v>95</v>
      </c>
      <c r="X10" s="255"/>
      <c r="Y10" s="426">
        <v>0.254</v>
      </c>
      <c r="Z10" s="255">
        <v>0.624</v>
      </c>
      <c r="AA10" s="263">
        <v>1.35</v>
      </c>
      <c r="AB10" s="260">
        <v>95</v>
      </c>
      <c r="AC10" s="255"/>
      <c r="AD10" s="255">
        <v>0.29399999999999998</v>
      </c>
      <c r="AE10" s="255">
        <v>0.628</v>
      </c>
      <c r="AF10" s="259">
        <v>1.9219999999999999</v>
      </c>
      <c r="AG10" s="260">
        <v>95</v>
      </c>
      <c r="AH10" s="255">
        <v>0.154</v>
      </c>
      <c r="AI10" s="261">
        <v>0.154</v>
      </c>
      <c r="AJ10" s="261">
        <v>0.35599999999999998</v>
      </c>
      <c r="AK10" s="255">
        <v>1.343</v>
      </c>
      <c r="AL10" s="260">
        <v>95</v>
      </c>
      <c r="AM10" s="261">
        <v>0.14099999999999999</v>
      </c>
      <c r="AN10" s="261">
        <v>0.21</v>
      </c>
      <c r="AO10" s="261">
        <v>0.48299999999999998</v>
      </c>
      <c r="AP10" s="264">
        <v>1.53</v>
      </c>
    </row>
    <row r="11" spans="1:43">
      <c r="A11" s="251">
        <v>100</v>
      </c>
      <c r="B11" s="255">
        <v>0.18099999999999999</v>
      </c>
      <c r="C11" s="353">
        <v>0.19400000000000001</v>
      </c>
      <c r="D11" s="261">
        <v>0.38800000000000001</v>
      </c>
      <c r="E11" s="261"/>
      <c r="F11" s="255">
        <v>0.19600000000000001</v>
      </c>
      <c r="G11" s="251">
        <v>100</v>
      </c>
      <c r="H11" s="255">
        <v>0.17399999999999999</v>
      </c>
      <c r="I11" s="261">
        <v>0.22600000000000001</v>
      </c>
      <c r="J11" s="261">
        <v>0.60599999999999998</v>
      </c>
      <c r="K11" s="261"/>
      <c r="L11" s="255">
        <v>2.5720000000000001</v>
      </c>
      <c r="M11" s="251">
        <v>100</v>
      </c>
      <c r="N11" s="255">
        <v>0.13500000000000001</v>
      </c>
      <c r="O11" s="353">
        <v>0.28899999999999998</v>
      </c>
      <c r="P11" s="261">
        <v>0.51</v>
      </c>
      <c r="Q11" s="255"/>
      <c r="R11" s="251">
        <v>100</v>
      </c>
      <c r="S11" s="255">
        <v>0.14299999999999999</v>
      </c>
      <c r="T11" s="261">
        <v>0.215</v>
      </c>
      <c r="U11" s="261">
        <v>0.53700000000000003</v>
      </c>
      <c r="V11" s="255"/>
      <c r="W11" s="251">
        <v>100</v>
      </c>
      <c r="X11" s="255"/>
      <c r="Y11" s="426">
        <v>0.26700000000000002</v>
      </c>
      <c r="Z11" s="255">
        <v>0.65700000000000003</v>
      </c>
      <c r="AA11" s="258">
        <v>1.429</v>
      </c>
      <c r="AB11" s="251">
        <v>100</v>
      </c>
      <c r="AC11" s="255">
        <v>0.20699999999999999</v>
      </c>
      <c r="AD11" s="255">
        <v>0.32100000000000001</v>
      </c>
      <c r="AE11" s="255">
        <v>0.66100000000000003</v>
      </c>
      <c r="AF11" s="259">
        <v>2.004</v>
      </c>
      <c r="AG11" s="251">
        <v>100</v>
      </c>
      <c r="AH11" s="255">
        <v>0.154</v>
      </c>
      <c r="AI11" s="261">
        <v>0.16</v>
      </c>
      <c r="AJ11" s="261">
        <v>0.371</v>
      </c>
      <c r="AK11" s="255">
        <v>1.3819999999999999</v>
      </c>
      <c r="AL11" s="251">
        <v>100</v>
      </c>
      <c r="AM11" s="261">
        <v>0.14099999999999999</v>
      </c>
      <c r="AN11" s="261">
        <v>0.217</v>
      </c>
      <c r="AO11" s="261">
        <v>0.49299999999999999</v>
      </c>
      <c r="AP11" s="255">
        <v>1.589</v>
      </c>
    </row>
    <row r="12" spans="1:43">
      <c r="A12" s="260">
        <v>105</v>
      </c>
      <c r="B12" s="255">
        <v>0.18099999999999999</v>
      </c>
      <c r="C12" s="353">
        <v>0.19900000000000001</v>
      </c>
      <c r="D12" s="261">
        <v>0.40500000000000003</v>
      </c>
      <c r="E12" s="261"/>
      <c r="F12" s="255">
        <v>0.19600000000000001</v>
      </c>
      <c r="G12" s="260">
        <v>105</v>
      </c>
      <c r="H12" s="255">
        <v>0.17399999999999999</v>
      </c>
      <c r="I12" s="261">
        <v>0.23400000000000001</v>
      </c>
      <c r="J12" s="261">
        <v>0.61899999999999999</v>
      </c>
      <c r="K12" s="261"/>
      <c r="L12" s="255">
        <v>2.64</v>
      </c>
      <c r="M12" s="260">
        <v>105</v>
      </c>
      <c r="N12" s="255">
        <v>0.13500000000000001</v>
      </c>
      <c r="O12" s="353">
        <v>0.29499999999999998</v>
      </c>
      <c r="P12" s="261">
        <v>0.52100000000000002</v>
      </c>
      <c r="Q12" s="255"/>
      <c r="R12" s="260">
        <v>105</v>
      </c>
      <c r="S12" s="255">
        <v>0.14299999999999999</v>
      </c>
      <c r="T12" s="261">
        <v>0.224</v>
      </c>
      <c r="U12" s="261">
        <v>0.55400000000000005</v>
      </c>
      <c r="V12" s="255"/>
      <c r="W12" s="260">
        <v>105</v>
      </c>
      <c r="X12" s="255"/>
      <c r="Y12" s="426">
        <v>0.27900000000000003</v>
      </c>
      <c r="Z12" s="264">
        <v>0.69</v>
      </c>
      <c r="AA12" s="258">
        <v>1.5089999999999999</v>
      </c>
      <c r="AB12" s="260">
        <v>105</v>
      </c>
      <c r="AC12" s="255">
        <v>0.20799999999999999</v>
      </c>
      <c r="AD12" s="255">
        <v>0.34699999999999998</v>
      </c>
      <c r="AE12" s="255">
        <v>0.69399999999999995</v>
      </c>
      <c r="AF12" s="259">
        <v>2.0859999999999999</v>
      </c>
      <c r="AG12" s="260">
        <v>105</v>
      </c>
      <c r="AH12" s="255">
        <v>0.154</v>
      </c>
      <c r="AI12" s="261">
        <v>0.16600000000000001</v>
      </c>
      <c r="AJ12" s="261">
        <v>0.38500000000000001</v>
      </c>
      <c r="AK12" s="255">
        <v>1.4219999999999999</v>
      </c>
      <c r="AL12" s="260">
        <v>105</v>
      </c>
      <c r="AM12" s="261">
        <v>0.14099999999999999</v>
      </c>
      <c r="AN12" s="261">
        <v>0.224</v>
      </c>
      <c r="AO12" s="261">
        <v>0.504</v>
      </c>
      <c r="AP12" s="255">
        <v>1.6479999999999999</v>
      </c>
    </row>
    <row r="13" spans="1:43">
      <c r="A13" s="260">
        <v>110</v>
      </c>
      <c r="B13" s="255">
        <v>0.18099999999999999</v>
      </c>
      <c r="C13" s="353">
        <v>0.20399999999999999</v>
      </c>
      <c r="D13" s="261">
        <v>0.42599999999999999</v>
      </c>
      <c r="E13" s="261"/>
      <c r="F13" s="255">
        <v>0.19600000000000001</v>
      </c>
      <c r="G13" s="260">
        <v>110</v>
      </c>
      <c r="H13" s="255">
        <v>0.17399999999999999</v>
      </c>
      <c r="I13" s="261">
        <v>0.24199999999999999</v>
      </c>
      <c r="J13" s="261">
        <v>0.63200000000000001</v>
      </c>
      <c r="K13" s="261"/>
      <c r="L13" s="255">
        <v>2.7069999999999999</v>
      </c>
      <c r="M13" s="260">
        <v>110</v>
      </c>
      <c r="N13" s="255">
        <v>0.13500000000000001</v>
      </c>
      <c r="O13" s="353">
        <v>0.30099999999999999</v>
      </c>
      <c r="P13" s="261">
        <v>0.53100000000000003</v>
      </c>
      <c r="Q13" s="255"/>
      <c r="R13" s="260">
        <v>110</v>
      </c>
      <c r="S13" s="255">
        <v>0.14299999999999999</v>
      </c>
      <c r="T13" s="261">
        <v>0.23300000000000001</v>
      </c>
      <c r="U13" s="261">
        <v>0.57799999999999996</v>
      </c>
      <c r="V13" s="255"/>
      <c r="W13" s="260">
        <v>110</v>
      </c>
      <c r="X13" s="255"/>
      <c r="Y13" s="426">
        <v>0.29199999999999998</v>
      </c>
      <c r="Z13" s="255">
        <v>0.72299999999999998</v>
      </c>
      <c r="AA13" s="258">
        <v>1.589</v>
      </c>
      <c r="AB13" s="260">
        <v>110</v>
      </c>
      <c r="AC13" s="255">
        <v>0.21199999999999999</v>
      </c>
      <c r="AD13" s="255">
        <v>0.374</v>
      </c>
      <c r="AE13" s="255">
        <v>0.72699999999999998</v>
      </c>
      <c r="AF13" s="259">
        <v>2.1680000000000001</v>
      </c>
      <c r="AG13" s="260">
        <v>110</v>
      </c>
      <c r="AH13" s="255">
        <v>0.154</v>
      </c>
      <c r="AI13" s="261">
        <v>0.17100000000000001</v>
      </c>
      <c r="AJ13" s="261">
        <v>0.39900000000000002</v>
      </c>
      <c r="AK13" s="255">
        <v>1.4610000000000001</v>
      </c>
      <c r="AL13" s="260">
        <v>110</v>
      </c>
      <c r="AM13" s="261">
        <v>0.14099999999999999</v>
      </c>
      <c r="AN13" s="261">
        <v>0.23100000000000001</v>
      </c>
      <c r="AO13" s="261">
        <v>0.51400000000000001</v>
      </c>
      <c r="AP13" s="255">
        <v>1.7070000000000001</v>
      </c>
    </row>
    <row r="14" spans="1:43">
      <c r="A14" s="251">
        <v>115</v>
      </c>
      <c r="B14" s="255">
        <v>0.18099999999999999</v>
      </c>
      <c r="C14" s="353">
        <v>0.20899999999999999</v>
      </c>
      <c r="D14" s="261">
        <v>0.44600000000000001</v>
      </c>
      <c r="E14" s="261"/>
      <c r="F14" s="255">
        <v>0.19600000000000001</v>
      </c>
      <c r="G14" s="251">
        <v>115</v>
      </c>
      <c r="H14" s="255">
        <v>0.17399999999999999</v>
      </c>
      <c r="I14" s="261">
        <v>0.251</v>
      </c>
      <c r="J14" s="261">
        <v>0.64500000000000002</v>
      </c>
      <c r="K14" s="261"/>
      <c r="L14" s="255">
        <v>2.774</v>
      </c>
      <c r="M14" s="251">
        <v>115</v>
      </c>
      <c r="N14" s="255">
        <v>0.13500000000000001</v>
      </c>
      <c r="O14" s="353">
        <v>0.307</v>
      </c>
      <c r="P14" s="261">
        <v>0.54200000000000004</v>
      </c>
      <c r="Q14" s="255"/>
      <c r="R14" s="251">
        <v>115</v>
      </c>
      <c r="S14" s="255">
        <v>0.14299999999999999</v>
      </c>
      <c r="T14" s="261">
        <v>0.24199999999999999</v>
      </c>
      <c r="U14" s="261">
        <v>0.60199999999999998</v>
      </c>
      <c r="V14" s="255"/>
      <c r="W14" s="251">
        <v>115</v>
      </c>
      <c r="X14" s="255"/>
      <c r="Y14" s="426">
        <v>0.30499999999999999</v>
      </c>
      <c r="Z14" s="255">
        <v>0.755</v>
      </c>
      <c r="AA14" s="258">
        <v>1.6679999999999999</v>
      </c>
      <c r="AB14" s="251">
        <v>115</v>
      </c>
      <c r="AC14" s="255">
        <v>0.215</v>
      </c>
      <c r="AD14" s="255">
        <v>0.40100000000000002</v>
      </c>
      <c r="AE14" s="264">
        <v>0.76</v>
      </c>
      <c r="AF14" s="259">
        <v>2.25</v>
      </c>
      <c r="AG14" s="251">
        <v>115</v>
      </c>
      <c r="AH14" s="255">
        <v>0.154</v>
      </c>
      <c r="AI14" s="261">
        <v>0.17699999999999999</v>
      </c>
      <c r="AJ14" s="261">
        <v>0.41299999999999998</v>
      </c>
      <c r="AK14" s="264">
        <v>1.5</v>
      </c>
      <c r="AL14" s="251">
        <v>115</v>
      </c>
      <c r="AM14" s="261">
        <v>0.14099999999999999</v>
      </c>
      <c r="AN14" s="261">
        <v>0.23799999999999999</v>
      </c>
      <c r="AO14" s="261">
        <v>0.52400000000000002</v>
      </c>
      <c r="AP14" s="255">
        <v>1.766</v>
      </c>
    </row>
    <row r="15" spans="1:43">
      <c r="A15" s="260">
        <v>120</v>
      </c>
      <c r="B15" s="255">
        <v>0.18099999999999999</v>
      </c>
      <c r="C15" s="353">
        <v>0.214</v>
      </c>
      <c r="D15" s="261">
        <v>0.46700000000000003</v>
      </c>
      <c r="E15" s="261"/>
      <c r="F15" s="255">
        <v>0.19600000000000001</v>
      </c>
      <c r="G15" s="260">
        <v>120</v>
      </c>
      <c r="H15" s="255">
        <v>0.17399999999999999</v>
      </c>
      <c r="I15" s="261">
        <v>0.25900000000000001</v>
      </c>
      <c r="J15" s="261">
        <v>0.65700000000000003</v>
      </c>
      <c r="K15" s="261"/>
      <c r="L15" s="255">
        <v>2.8420000000000001</v>
      </c>
      <c r="M15" s="260">
        <v>120</v>
      </c>
      <c r="N15" s="255">
        <v>0.13500000000000001</v>
      </c>
      <c r="O15" s="353">
        <v>0.313</v>
      </c>
      <c r="P15" s="261">
        <v>0.55500000000000005</v>
      </c>
      <c r="Q15" s="255"/>
      <c r="R15" s="260">
        <v>120</v>
      </c>
      <c r="S15" s="255">
        <v>0.14299999999999999</v>
      </c>
      <c r="T15" s="261">
        <v>0.25</v>
      </c>
      <c r="U15" s="261">
        <v>0.626</v>
      </c>
      <c r="V15" s="255"/>
      <c r="W15" s="260">
        <v>120</v>
      </c>
      <c r="X15" s="255"/>
      <c r="Y15" s="426">
        <v>0.317</v>
      </c>
      <c r="Z15" s="255">
        <v>0.78800000000000003</v>
      </c>
      <c r="AA15" s="258">
        <v>1.748</v>
      </c>
      <c r="AB15" s="260">
        <v>120</v>
      </c>
      <c r="AC15" s="255">
        <v>0.219</v>
      </c>
      <c r="AD15" s="255">
        <v>0.42799999999999999</v>
      </c>
      <c r="AE15" s="255">
        <v>0.79300000000000004</v>
      </c>
      <c r="AF15" s="259">
        <v>2.3319999999999999</v>
      </c>
      <c r="AG15" s="260">
        <v>120</v>
      </c>
      <c r="AH15" s="255">
        <v>0.154</v>
      </c>
      <c r="AI15" s="261">
        <v>0.183</v>
      </c>
      <c r="AJ15" s="261">
        <v>0.42799999999999999</v>
      </c>
      <c r="AK15" s="255">
        <v>1.5389999999999999</v>
      </c>
      <c r="AL15" s="260">
        <v>120</v>
      </c>
      <c r="AM15" s="261">
        <v>0.14099999999999999</v>
      </c>
      <c r="AN15" s="261">
        <v>0.24399999999999999</v>
      </c>
      <c r="AO15" s="261">
        <v>0.53400000000000003</v>
      </c>
      <c r="AP15" s="255">
        <v>1.825</v>
      </c>
    </row>
    <row r="16" spans="1:43">
      <c r="A16" s="260">
        <v>125</v>
      </c>
      <c r="B16" s="255">
        <v>0.18099999999999999</v>
      </c>
      <c r="C16" s="353">
        <v>0.219</v>
      </c>
      <c r="D16" s="261">
        <v>0.48699999999999999</v>
      </c>
      <c r="E16" s="261"/>
      <c r="F16" s="255">
        <v>0.19600000000000001</v>
      </c>
      <c r="G16" s="260">
        <v>125</v>
      </c>
      <c r="H16" s="255">
        <v>0.17399999999999999</v>
      </c>
      <c r="I16" s="261">
        <v>0.26700000000000002</v>
      </c>
      <c r="J16" s="261">
        <v>0.67</v>
      </c>
      <c r="K16" s="261"/>
      <c r="L16" s="255">
        <v>2.9089999999999998</v>
      </c>
      <c r="M16" s="260">
        <v>125</v>
      </c>
      <c r="N16" s="255">
        <v>0.13500000000000001</v>
      </c>
      <c r="O16" s="353">
        <v>0.31900000000000001</v>
      </c>
      <c r="P16" s="261">
        <v>0.57899999999999996</v>
      </c>
      <c r="Q16" s="255"/>
      <c r="R16" s="260">
        <v>125</v>
      </c>
      <c r="S16" s="255">
        <v>0.14299999999999999</v>
      </c>
      <c r="T16" s="261">
        <v>0.25900000000000001</v>
      </c>
      <c r="U16" s="261">
        <v>0.65</v>
      </c>
      <c r="V16" s="255"/>
      <c r="W16" s="260">
        <v>125</v>
      </c>
      <c r="X16" s="255"/>
      <c r="Y16" s="431">
        <v>0.33</v>
      </c>
      <c r="Z16" s="255">
        <v>0.82099999999999995</v>
      </c>
      <c r="AA16" s="263">
        <v>1.82</v>
      </c>
      <c r="AB16" s="260">
        <v>125</v>
      </c>
      <c r="AC16" s="255">
        <v>0.223</v>
      </c>
      <c r="AD16" s="255">
        <v>0.45400000000000001</v>
      </c>
      <c r="AE16" s="255">
        <v>0.82599999999999996</v>
      </c>
      <c r="AF16" s="259">
        <v>2.4140000000000001</v>
      </c>
      <c r="AG16" s="260">
        <v>125</v>
      </c>
      <c r="AH16" s="255">
        <v>0.154</v>
      </c>
      <c r="AI16" s="261">
        <v>0.189</v>
      </c>
      <c r="AJ16" s="261">
        <v>0.44500000000000001</v>
      </c>
      <c r="AK16" s="255">
        <v>1.579</v>
      </c>
      <c r="AL16" s="260">
        <v>125</v>
      </c>
      <c r="AM16" s="261">
        <v>0.14099999999999999</v>
      </c>
      <c r="AN16" s="261">
        <v>0.251</v>
      </c>
      <c r="AO16" s="261">
        <v>0.54500000000000004</v>
      </c>
      <c r="AP16" s="255">
        <v>1.8839999999999999</v>
      </c>
    </row>
    <row r="17" spans="1:42">
      <c r="A17" s="251">
        <v>130</v>
      </c>
      <c r="B17" s="255">
        <v>0.18099999999999999</v>
      </c>
      <c r="C17" s="353">
        <v>0.223</v>
      </c>
      <c r="D17" s="261">
        <v>0.50800000000000001</v>
      </c>
      <c r="E17" s="261"/>
      <c r="F17" s="255">
        <v>0.19600000000000001</v>
      </c>
      <c r="G17" s="251">
        <v>130</v>
      </c>
      <c r="H17" s="255">
        <v>0.17399999999999999</v>
      </c>
      <c r="I17" s="261">
        <v>0.27500000000000002</v>
      </c>
      <c r="J17" s="261">
        <v>0.68300000000000005</v>
      </c>
      <c r="K17" s="261"/>
      <c r="L17" s="255">
        <v>2.976</v>
      </c>
      <c r="M17" s="251">
        <v>130</v>
      </c>
      <c r="N17" s="255">
        <v>0.13500000000000001</v>
      </c>
      <c r="O17" s="353">
        <v>0.32500000000000001</v>
      </c>
      <c r="P17" s="261">
        <v>0.60299999999999998</v>
      </c>
      <c r="Q17" s="255"/>
      <c r="R17" s="251">
        <v>130</v>
      </c>
      <c r="S17" s="255">
        <v>0.14299999999999999</v>
      </c>
      <c r="T17" s="261">
        <v>0.26800000000000002</v>
      </c>
      <c r="U17" s="261">
        <v>0.67400000000000004</v>
      </c>
      <c r="V17" s="255"/>
      <c r="W17" s="251">
        <v>130</v>
      </c>
      <c r="X17" s="255"/>
      <c r="Y17" s="426">
        <v>0.34200000000000003</v>
      </c>
      <c r="Z17" s="255">
        <v>0.85399999999999998</v>
      </c>
      <c r="AA17" s="258">
        <v>1.8740000000000001</v>
      </c>
      <c r="AB17" s="251">
        <v>130</v>
      </c>
      <c r="AC17" s="255">
        <v>0.22600000000000001</v>
      </c>
      <c r="AD17" s="255">
        <v>0.48099999999999998</v>
      </c>
      <c r="AE17" s="255">
        <v>0.85899999999999999</v>
      </c>
      <c r="AF17" s="259">
        <v>2.496</v>
      </c>
      <c r="AG17" s="251">
        <v>130</v>
      </c>
      <c r="AH17" s="255">
        <v>0.154</v>
      </c>
      <c r="AI17" s="261">
        <v>0.19400000000000001</v>
      </c>
      <c r="AJ17" s="261">
        <v>0.46300000000000002</v>
      </c>
      <c r="AK17" s="255">
        <v>1.6180000000000001</v>
      </c>
      <c r="AL17" s="251">
        <v>130</v>
      </c>
      <c r="AM17" s="261">
        <v>0.14099999999999999</v>
      </c>
      <c r="AN17" s="261">
        <v>0.25800000000000001</v>
      </c>
      <c r="AO17" s="261">
        <v>0.55500000000000005</v>
      </c>
      <c r="AP17" s="255">
        <v>1.9430000000000001</v>
      </c>
    </row>
    <row r="18" spans="1:42">
      <c r="A18" s="260">
        <v>135</v>
      </c>
      <c r="B18" s="255">
        <v>0.18099999999999999</v>
      </c>
      <c r="C18" s="353">
        <v>0.22800000000000001</v>
      </c>
      <c r="D18" s="261">
        <v>0.52800000000000002</v>
      </c>
      <c r="E18" s="261"/>
      <c r="F18" s="255">
        <v>0.19600000000000001</v>
      </c>
      <c r="G18" s="260">
        <v>135</v>
      </c>
      <c r="H18" s="255">
        <v>0.17399999999999999</v>
      </c>
      <c r="I18" s="261">
        <v>0.28399999999999997</v>
      </c>
      <c r="J18" s="261">
        <v>0.69599999999999995</v>
      </c>
      <c r="K18" s="261"/>
      <c r="L18" s="255">
        <v>3.0430000000000001</v>
      </c>
      <c r="M18" s="260">
        <v>135</v>
      </c>
      <c r="N18" s="255">
        <v>0.13500000000000001</v>
      </c>
      <c r="O18" s="353">
        <v>0.33</v>
      </c>
      <c r="P18" s="261">
        <v>0.628</v>
      </c>
      <c r="Q18" s="255"/>
      <c r="R18" s="260">
        <v>135</v>
      </c>
      <c r="S18" s="255">
        <v>0.14299999999999999</v>
      </c>
      <c r="T18" s="261">
        <v>0.27600000000000002</v>
      </c>
      <c r="U18" s="261">
        <v>0.69799999999999995</v>
      </c>
      <c r="V18" s="255"/>
      <c r="W18" s="260">
        <v>135</v>
      </c>
      <c r="X18" s="255"/>
      <c r="Y18" s="426">
        <v>0.35499999999999998</v>
      </c>
      <c r="Z18" s="255">
        <v>0.88700000000000001</v>
      </c>
      <c r="AA18" s="258">
        <v>1.9279999999999999</v>
      </c>
      <c r="AB18" s="260">
        <v>135</v>
      </c>
      <c r="AC18" s="264">
        <v>0.23</v>
      </c>
      <c r="AD18" s="255">
        <v>0.50800000000000001</v>
      </c>
      <c r="AE18" s="255">
        <v>0.89200000000000002</v>
      </c>
      <c r="AF18" s="259">
        <v>2.5779999999999998</v>
      </c>
      <c r="AG18" s="260">
        <v>135</v>
      </c>
      <c r="AH18" s="255">
        <v>0.154</v>
      </c>
      <c r="AI18" s="261">
        <v>0.2</v>
      </c>
      <c r="AJ18" s="261">
        <v>0.48099999999999998</v>
      </c>
      <c r="AK18" s="255">
        <v>1.657</v>
      </c>
      <c r="AL18" s="260">
        <v>135</v>
      </c>
      <c r="AM18" s="261">
        <v>0.14099999999999999</v>
      </c>
      <c r="AN18" s="261">
        <v>0.26500000000000001</v>
      </c>
      <c r="AO18" s="261">
        <v>0.56499999999999995</v>
      </c>
      <c r="AP18" s="255">
        <v>2.0019999999999998</v>
      </c>
    </row>
    <row r="19" spans="1:42">
      <c r="A19" s="260">
        <v>140</v>
      </c>
      <c r="B19" s="255">
        <v>0.18099999999999999</v>
      </c>
      <c r="C19" s="353">
        <v>0.23300000000000001</v>
      </c>
      <c r="D19" s="261">
        <v>0.54900000000000004</v>
      </c>
      <c r="E19" s="261"/>
      <c r="F19" s="255">
        <v>0.19600000000000001</v>
      </c>
      <c r="G19" s="260">
        <v>140</v>
      </c>
      <c r="H19" s="255">
        <v>0.17399999999999999</v>
      </c>
      <c r="I19" s="261">
        <v>0.29199999999999998</v>
      </c>
      <c r="J19" s="261">
        <v>0.70799999999999996</v>
      </c>
      <c r="K19" s="261"/>
      <c r="L19" s="255">
        <v>3.1110000000000002</v>
      </c>
      <c r="M19" s="260">
        <v>140</v>
      </c>
      <c r="N19" s="255">
        <v>0.13500000000000001</v>
      </c>
      <c r="O19" s="353">
        <v>0.33600000000000002</v>
      </c>
      <c r="P19" s="261">
        <v>0.65200000000000002</v>
      </c>
      <c r="Q19" s="255"/>
      <c r="R19" s="260">
        <v>140</v>
      </c>
      <c r="S19" s="255">
        <v>0.14299999999999999</v>
      </c>
      <c r="T19" s="261">
        <v>0.28499999999999998</v>
      </c>
      <c r="U19" s="261">
        <v>0.72199999999999998</v>
      </c>
      <c r="V19" s="255"/>
      <c r="W19" s="260">
        <v>140</v>
      </c>
      <c r="X19" s="255"/>
      <c r="Y19" s="426">
        <v>0.36799999999999999</v>
      </c>
      <c r="Z19" s="264">
        <v>0.92</v>
      </c>
      <c r="AA19" s="258">
        <v>1.982</v>
      </c>
      <c r="AB19" s="260">
        <v>140</v>
      </c>
      <c r="AC19" s="255">
        <v>0.23400000000000001</v>
      </c>
      <c r="AD19" s="255">
        <v>0.53400000000000003</v>
      </c>
      <c r="AE19" s="255">
        <v>0.92500000000000004</v>
      </c>
      <c r="AF19" s="259">
        <v>2.66</v>
      </c>
      <c r="AG19" s="260">
        <v>140</v>
      </c>
      <c r="AH19" s="255">
        <v>0.154</v>
      </c>
      <c r="AI19" s="261">
        <v>0.20599999999999999</v>
      </c>
      <c r="AJ19" s="261">
        <v>0.499</v>
      </c>
      <c r="AK19" s="255">
        <v>1.696</v>
      </c>
      <c r="AL19" s="260">
        <v>140</v>
      </c>
      <c r="AM19" s="261">
        <v>0.14099999999999999</v>
      </c>
      <c r="AN19" s="261">
        <v>0.27200000000000002</v>
      </c>
      <c r="AO19" s="261">
        <v>0.57499999999999996</v>
      </c>
      <c r="AP19" s="264">
        <v>2.06</v>
      </c>
    </row>
    <row r="20" spans="1:42">
      <c r="A20" s="251">
        <v>145</v>
      </c>
      <c r="B20" s="255">
        <v>0.18099999999999999</v>
      </c>
      <c r="C20" s="353">
        <v>0.23799999999999999</v>
      </c>
      <c r="D20" s="261">
        <v>0.56899999999999995</v>
      </c>
      <c r="E20" s="261"/>
      <c r="F20" s="255">
        <v>0.19600000000000001</v>
      </c>
      <c r="G20" s="251">
        <v>145</v>
      </c>
      <c r="H20" s="255">
        <v>0.17399999999999999</v>
      </c>
      <c r="I20" s="261">
        <v>0.3</v>
      </c>
      <c r="J20" s="261">
        <v>0.72099999999999997</v>
      </c>
      <c r="K20" s="261"/>
      <c r="L20" s="255">
        <v>3.1779999999999999</v>
      </c>
      <c r="M20" s="251">
        <v>145</v>
      </c>
      <c r="N20" s="255">
        <v>0.13500000000000001</v>
      </c>
      <c r="O20" s="353">
        <v>0.34200000000000003</v>
      </c>
      <c r="P20" s="261">
        <v>0.67600000000000005</v>
      </c>
      <c r="Q20" s="255"/>
      <c r="R20" s="251">
        <v>145</v>
      </c>
      <c r="S20" s="255">
        <v>0.14299999999999999</v>
      </c>
      <c r="T20" s="261">
        <v>0.29399999999999998</v>
      </c>
      <c r="U20" s="261">
        <v>0.746</v>
      </c>
      <c r="V20" s="255"/>
      <c r="W20" s="251">
        <v>145</v>
      </c>
      <c r="X20" s="255"/>
      <c r="Y20" s="426">
        <v>0.38</v>
      </c>
      <c r="Z20" s="255">
        <v>0.95299999999999996</v>
      </c>
      <c r="AA20" s="258">
        <v>2.0350000000000001</v>
      </c>
      <c r="AB20" s="251">
        <v>145</v>
      </c>
      <c r="AC20" s="255">
        <v>0.23699999999999999</v>
      </c>
      <c r="AD20" s="255">
        <v>0.56100000000000005</v>
      </c>
      <c r="AE20" s="255">
        <v>0.95799999999999996</v>
      </c>
      <c r="AF20" s="259">
        <v>2.7429999999999999</v>
      </c>
      <c r="AG20" s="251">
        <v>145</v>
      </c>
      <c r="AH20" s="255">
        <v>0.154</v>
      </c>
      <c r="AI20" s="261">
        <v>0.21199999999999999</v>
      </c>
      <c r="AJ20" s="261">
        <v>0.51700000000000002</v>
      </c>
      <c r="AK20" s="255">
        <v>1.736</v>
      </c>
      <c r="AL20" s="251">
        <v>145</v>
      </c>
      <c r="AM20" s="261">
        <v>0.14099999999999999</v>
      </c>
      <c r="AN20" s="261">
        <v>0.27900000000000003</v>
      </c>
      <c r="AO20" s="261">
        <v>0.58599999999999997</v>
      </c>
      <c r="AP20" s="255">
        <v>2.1190000000000002</v>
      </c>
    </row>
    <row r="21" spans="1:42">
      <c r="A21" s="260">
        <v>150</v>
      </c>
      <c r="B21" s="255">
        <v>0.18099999999999999</v>
      </c>
      <c r="C21" s="353">
        <v>0.24299999999999999</v>
      </c>
      <c r="D21" s="261">
        <v>0.59199999999999997</v>
      </c>
      <c r="E21" s="261"/>
      <c r="F21" s="255">
        <v>0.19600000000000001</v>
      </c>
      <c r="G21" s="260">
        <v>150</v>
      </c>
      <c r="H21" s="255">
        <v>0.17399999999999999</v>
      </c>
      <c r="I21" s="261">
        <v>0.309</v>
      </c>
      <c r="J21" s="261">
        <v>0.73399999999999999</v>
      </c>
      <c r="K21" s="261"/>
      <c r="L21" s="255">
        <v>3.2450000000000001</v>
      </c>
      <c r="M21" s="260">
        <v>150</v>
      </c>
      <c r="N21" s="255">
        <v>0.13500000000000001</v>
      </c>
      <c r="O21" s="353">
        <v>0.34799999999999998</v>
      </c>
      <c r="P21" s="261">
        <v>0.7</v>
      </c>
      <c r="Q21" s="255"/>
      <c r="R21" s="260">
        <v>150</v>
      </c>
      <c r="S21" s="255">
        <v>0.14299999999999999</v>
      </c>
      <c r="T21" s="261">
        <v>0.30299999999999999</v>
      </c>
      <c r="U21" s="261">
        <v>0.77</v>
      </c>
      <c r="V21" s="255"/>
      <c r="W21" s="260">
        <v>150</v>
      </c>
      <c r="X21" s="255"/>
      <c r="Y21" s="426">
        <v>0.39300000000000002</v>
      </c>
      <c r="Z21" s="255">
        <v>0.98499999999999999</v>
      </c>
      <c r="AA21" s="258">
        <v>2.089</v>
      </c>
      <c r="AB21" s="260">
        <v>150</v>
      </c>
      <c r="AC21" s="255">
        <v>0.24099999999999999</v>
      </c>
      <c r="AD21" s="255">
        <v>0.58799999999999997</v>
      </c>
      <c r="AE21" s="255">
        <v>0.99099999999999999</v>
      </c>
      <c r="AF21" s="259">
        <v>2.8250000000000002</v>
      </c>
      <c r="AG21" s="260">
        <v>150</v>
      </c>
      <c r="AH21" s="255">
        <v>0.154</v>
      </c>
      <c r="AI21" s="261">
        <v>0.217</v>
      </c>
      <c r="AJ21" s="261">
        <v>0.53500000000000003</v>
      </c>
      <c r="AK21" s="255">
        <v>1.7749999999999999</v>
      </c>
      <c r="AL21" s="260">
        <v>150</v>
      </c>
      <c r="AM21" s="261">
        <v>0.14099999999999999</v>
      </c>
      <c r="AN21" s="261">
        <v>0.28599999999999998</v>
      </c>
      <c r="AO21" s="261">
        <v>0.59599999999999997</v>
      </c>
      <c r="AP21" s="255">
        <v>2.1779999999999999</v>
      </c>
    </row>
    <row r="22" spans="1:42">
      <c r="A22" s="260">
        <v>155</v>
      </c>
      <c r="B22" s="255">
        <v>0.18099999999999999</v>
      </c>
      <c r="C22" s="353">
        <v>0.248</v>
      </c>
      <c r="D22" s="261">
        <v>0.61799999999999999</v>
      </c>
      <c r="E22" s="261"/>
      <c r="F22" s="255">
        <v>0.19600000000000001</v>
      </c>
      <c r="G22" s="260">
        <v>155</v>
      </c>
      <c r="H22" s="255">
        <v>0.17399999999999999</v>
      </c>
      <c r="I22" s="261">
        <v>0.317</v>
      </c>
      <c r="J22" s="261">
        <v>0.747</v>
      </c>
      <c r="K22" s="261"/>
      <c r="L22" s="255">
        <v>3.3130000000000002</v>
      </c>
      <c r="M22" s="260">
        <v>155</v>
      </c>
      <c r="N22" s="255">
        <v>0.13500000000000001</v>
      </c>
      <c r="O22" s="353">
        <v>0.35399999999999998</v>
      </c>
      <c r="P22" s="261">
        <v>0.72499999999999998</v>
      </c>
      <c r="Q22" s="255"/>
      <c r="R22" s="260">
        <v>155</v>
      </c>
      <c r="S22" s="255">
        <v>0.14299999999999999</v>
      </c>
      <c r="T22" s="261">
        <v>0.311</v>
      </c>
      <c r="U22" s="261">
        <v>0.79400000000000004</v>
      </c>
      <c r="V22" s="255"/>
      <c r="W22" s="260">
        <v>155</v>
      </c>
      <c r="X22" s="255"/>
      <c r="Y22" s="426">
        <v>0.40500000000000003</v>
      </c>
      <c r="Z22" s="255">
        <v>1.018</v>
      </c>
      <c r="AA22" s="258">
        <v>2.1429999999999998</v>
      </c>
      <c r="AB22" s="260">
        <v>155</v>
      </c>
      <c r="AC22" s="255">
        <v>0.245</v>
      </c>
      <c r="AD22" s="255">
        <v>0.61499999999999999</v>
      </c>
      <c r="AE22" s="255">
        <v>1.024</v>
      </c>
      <c r="AF22" s="259">
        <v>2.907</v>
      </c>
      <c r="AG22" s="260">
        <v>155</v>
      </c>
      <c r="AH22" s="255">
        <v>0.154</v>
      </c>
      <c r="AI22" s="261">
        <v>0.223</v>
      </c>
      <c r="AJ22" s="261">
        <v>0.55300000000000005</v>
      </c>
      <c r="AK22" s="255">
        <v>1.8140000000000001</v>
      </c>
      <c r="AL22" s="260">
        <v>155</v>
      </c>
      <c r="AM22" s="261">
        <v>0.14099999999999999</v>
      </c>
      <c r="AN22" s="261">
        <v>0.29299999999999998</v>
      </c>
      <c r="AO22" s="261">
        <v>0.60599999999999998</v>
      </c>
      <c r="AP22" s="255">
        <v>2.2370000000000001</v>
      </c>
    </row>
    <row r="23" spans="1:42">
      <c r="A23" s="251">
        <v>160</v>
      </c>
      <c r="B23" s="255">
        <v>0.18099999999999999</v>
      </c>
      <c r="C23" s="353">
        <v>0.253</v>
      </c>
      <c r="D23" s="261">
        <v>0.63400000000000001</v>
      </c>
      <c r="E23" s="261"/>
      <c r="F23" s="255">
        <v>0.19600000000000001</v>
      </c>
      <c r="G23" s="251">
        <v>160</v>
      </c>
      <c r="H23" s="255">
        <v>0.17399999999999999</v>
      </c>
      <c r="I23" s="261">
        <v>0.32500000000000001</v>
      </c>
      <c r="J23" s="261">
        <v>0.75900000000000001</v>
      </c>
      <c r="K23" s="261"/>
      <c r="L23" s="255">
        <v>3.38</v>
      </c>
      <c r="M23" s="251">
        <v>160</v>
      </c>
      <c r="N23" s="255">
        <v>0.13500000000000001</v>
      </c>
      <c r="O23" s="353">
        <v>0.36</v>
      </c>
      <c r="P23" s="261">
        <v>0.749</v>
      </c>
      <c r="Q23" s="255"/>
      <c r="R23" s="251">
        <v>160</v>
      </c>
      <c r="S23" s="255">
        <v>0.14299999999999999</v>
      </c>
      <c r="T23" s="261">
        <v>0.32</v>
      </c>
      <c r="U23" s="261">
        <v>0.81799999999999995</v>
      </c>
      <c r="V23" s="255"/>
      <c r="W23" s="251">
        <v>160</v>
      </c>
      <c r="X23" s="255"/>
      <c r="Y23" s="426">
        <v>0.41799999999999998</v>
      </c>
      <c r="Z23" s="255">
        <v>1.0509999999999999</v>
      </c>
      <c r="AA23" s="258">
        <v>2.1960000000000002</v>
      </c>
      <c r="AB23" s="251">
        <v>160</v>
      </c>
      <c r="AC23" s="255">
        <v>0.248</v>
      </c>
      <c r="AD23" s="255">
        <v>0.63200000000000001</v>
      </c>
      <c r="AE23" s="255">
        <v>1.0569999999999999</v>
      </c>
      <c r="AF23" s="259">
        <v>2.9889999999999999</v>
      </c>
      <c r="AG23" s="251">
        <v>160</v>
      </c>
      <c r="AH23" s="255">
        <v>0.154</v>
      </c>
      <c r="AI23" s="261">
        <v>0.22900000000000001</v>
      </c>
      <c r="AJ23" s="261">
        <v>0.57099999999999995</v>
      </c>
      <c r="AK23" s="255">
        <v>1.853</v>
      </c>
      <c r="AL23" s="251">
        <v>160</v>
      </c>
      <c r="AM23" s="261">
        <v>0.14099999999999999</v>
      </c>
      <c r="AN23" s="261">
        <v>0.29899999999999999</v>
      </c>
      <c r="AO23" s="261">
        <v>0.61699999999999999</v>
      </c>
      <c r="AP23" s="255">
        <v>2.2959999999999998</v>
      </c>
    </row>
    <row r="24" spans="1:42">
      <c r="A24" s="260">
        <v>165</v>
      </c>
      <c r="B24" s="255">
        <v>0.18099999999999999</v>
      </c>
      <c r="C24" s="353">
        <v>0.25800000000000001</v>
      </c>
      <c r="D24" s="261">
        <v>0.65200000000000002</v>
      </c>
      <c r="E24" s="261"/>
      <c r="F24" s="255">
        <v>0.19600000000000001</v>
      </c>
      <c r="G24" s="260">
        <v>165</v>
      </c>
      <c r="H24" s="255">
        <v>0.17399999999999999</v>
      </c>
      <c r="I24" s="261">
        <v>0.33400000000000002</v>
      </c>
      <c r="J24" s="261">
        <v>0.77200000000000002</v>
      </c>
      <c r="K24" s="261"/>
      <c r="L24" s="255">
        <v>3.4470000000000001</v>
      </c>
      <c r="M24" s="260">
        <v>165</v>
      </c>
      <c r="N24" s="255">
        <v>0.13500000000000001</v>
      </c>
      <c r="O24" s="353">
        <v>0.36499999999999999</v>
      </c>
      <c r="P24" s="261">
        <v>0.77300000000000002</v>
      </c>
      <c r="Q24" s="255"/>
      <c r="R24" s="260">
        <v>165</v>
      </c>
      <c r="S24" s="255">
        <v>0.14299999999999999</v>
      </c>
      <c r="T24" s="261">
        <v>0.32900000000000001</v>
      </c>
      <c r="U24" s="261">
        <v>0.84199999999999997</v>
      </c>
      <c r="V24" s="255"/>
      <c r="W24" s="260">
        <v>165</v>
      </c>
      <c r="X24" s="255"/>
      <c r="Y24" s="426">
        <v>0.43099999999999999</v>
      </c>
      <c r="Z24" s="255">
        <v>1.0840000000000001</v>
      </c>
      <c r="AA24" s="263">
        <v>2.25</v>
      </c>
      <c r="AB24" s="260">
        <v>165</v>
      </c>
      <c r="AC24" s="255">
        <v>0.252</v>
      </c>
      <c r="AD24" s="255">
        <v>0.64800000000000002</v>
      </c>
      <c r="AE24" s="255">
        <v>1.091</v>
      </c>
      <c r="AF24" s="259">
        <v>3.0710000000000002</v>
      </c>
      <c r="AG24" s="260">
        <v>165</v>
      </c>
      <c r="AH24" s="255">
        <v>0.154</v>
      </c>
      <c r="AI24" s="261">
        <v>0.23499999999999999</v>
      </c>
      <c r="AJ24" s="261">
        <v>0.58899999999999997</v>
      </c>
      <c r="AK24" s="255">
        <v>1.893</v>
      </c>
      <c r="AL24" s="260">
        <v>165</v>
      </c>
      <c r="AM24" s="261">
        <v>0.14099999999999999</v>
      </c>
      <c r="AN24" s="261">
        <v>0.30599999999999999</v>
      </c>
      <c r="AO24" s="261">
        <v>0.628</v>
      </c>
      <c r="AP24" s="255">
        <v>2.355</v>
      </c>
    </row>
    <row r="25" spans="1:42">
      <c r="A25" s="260">
        <v>170</v>
      </c>
      <c r="B25" s="255">
        <v>0.18099999999999999</v>
      </c>
      <c r="C25" s="353">
        <v>0.26300000000000001</v>
      </c>
      <c r="D25" s="261">
        <v>0.67300000000000004</v>
      </c>
      <c r="E25" s="261"/>
      <c r="F25" s="255">
        <v>0.19600000000000001</v>
      </c>
      <c r="G25" s="260">
        <v>170</v>
      </c>
      <c r="H25" s="255">
        <v>0.17399999999999999</v>
      </c>
      <c r="I25" s="261">
        <v>0.34200000000000003</v>
      </c>
      <c r="J25" s="261">
        <v>0.78500000000000003</v>
      </c>
      <c r="K25" s="261"/>
      <c r="L25" s="255">
        <v>3.5110000000000001</v>
      </c>
      <c r="M25" s="260">
        <v>170</v>
      </c>
      <c r="N25" s="255">
        <v>0.13500000000000001</v>
      </c>
      <c r="O25" s="353">
        <v>0.371</v>
      </c>
      <c r="P25" s="261">
        <v>0.79800000000000004</v>
      </c>
      <c r="Q25" s="255"/>
      <c r="R25" s="260">
        <v>170</v>
      </c>
      <c r="S25" s="255">
        <v>0.14299999999999999</v>
      </c>
      <c r="T25" s="261">
        <v>0.33700000000000002</v>
      </c>
      <c r="U25" s="261">
        <v>0.86599999999999999</v>
      </c>
      <c r="V25" s="255"/>
      <c r="W25" s="260">
        <v>170</v>
      </c>
      <c r="X25" s="255"/>
      <c r="Y25" s="426">
        <v>0.443</v>
      </c>
      <c r="Z25" s="255">
        <v>1.117</v>
      </c>
      <c r="AA25" s="258">
        <v>2.3039999999999998</v>
      </c>
      <c r="AB25" s="260">
        <v>170</v>
      </c>
      <c r="AC25" s="255">
        <v>0.25600000000000001</v>
      </c>
      <c r="AD25" s="255">
        <v>0.66400000000000003</v>
      </c>
      <c r="AE25" s="255">
        <v>1.1240000000000001</v>
      </c>
      <c r="AF25" s="259">
        <v>3.153</v>
      </c>
      <c r="AG25" s="260">
        <v>170</v>
      </c>
      <c r="AH25" s="255">
        <v>0.154</v>
      </c>
      <c r="AI25" s="261">
        <v>0.24</v>
      </c>
      <c r="AJ25" s="261">
        <v>0.60699999999999998</v>
      </c>
      <c r="AK25" s="255">
        <v>1.9319999999999999</v>
      </c>
      <c r="AL25" s="260">
        <v>170</v>
      </c>
      <c r="AM25" s="261">
        <v>0.14099999999999999</v>
      </c>
      <c r="AN25" s="261">
        <v>0.313</v>
      </c>
      <c r="AO25" s="261">
        <v>0.63900000000000001</v>
      </c>
      <c r="AP25" s="255">
        <v>2.4140000000000001</v>
      </c>
    </row>
    <row r="26" spans="1:42">
      <c r="A26" s="251">
        <v>175</v>
      </c>
      <c r="B26" s="255">
        <v>0.18099999999999999</v>
      </c>
      <c r="C26" s="353">
        <v>0.26700000000000002</v>
      </c>
      <c r="D26" s="261">
        <v>0.69499999999999995</v>
      </c>
      <c r="E26" s="261"/>
      <c r="F26" s="255">
        <v>0.19600000000000001</v>
      </c>
      <c r="G26" s="251">
        <v>175</v>
      </c>
      <c r="H26" s="255">
        <v>0.17399999999999999</v>
      </c>
      <c r="I26" s="261">
        <v>0.35</v>
      </c>
      <c r="J26" s="261">
        <v>0.79800000000000004</v>
      </c>
      <c r="K26" s="261"/>
      <c r="L26" s="255">
        <v>3.569</v>
      </c>
      <c r="M26" s="251">
        <v>175</v>
      </c>
      <c r="N26" s="255">
        <v>0.13500000000000001</v>
      </c>
      <c r="O26" s="353">
        <v>0.377</v>
      </c>
      <c r="P26" s="261">
        <v>0.82199999999999995</v>
      </c>
      <c r="Q26" s="255"/>
      <c r="R26" s="251">
        <v>175</v>
      </c>
      <c r="S26" s="255">
        <v>0.14299999999999999</v>
      </c>
      <c r="T26" s="261">
        <v>0.34599999999999997</v>
      </c>
      <c r="U26" s="261">
        <v>0.89</v>
      </c>
      <c r="V26" s="255"/>
      <c r="W26" s="251">
        <v>175</v>
      </c>
      <c r="X26" s="255"/>
      <c r="Y26" s="426">
        <v>0.45600000000000002</v>
      </c>
      <c r="Z26" s="255"/>
      <c r="AA26" s="258">
        <v>2.3580000000000001</v>
      </c>
      <c r="AB26" s="251">
        <v>175</v>
      </c>
      <c r="AC26" s="255">
        <v>0.25900000000000001</v>
      </c>
      <c r="AD26" s="255">
        <v>0.67900000000000005</v>
      </c>
      <c r="AE26" s="255">
        <v>1.157</v>
      </c>
      <c r="AF26" s="259">
        <v>3.2349999999999999</v>
      </c>
      <c r="AG26" s="251">
        <v>175</v>
      </c>
      <c r="AH26" s="255">
        <v>0.154</v>
      </c>
      <c r="AI26" s="261">
        <v>0.246</v>
      </c>
      <c r="AJ26" s="261">
        <v>0.625</v>
      </c>
      <c r="AK26" s="255">
        <v>1.9710000000000001</v>
      </c>
      <c r="AL26" s="251">
        <v>175</v>
      </c>
      <c r="AM26" s="261">
        <v>0.14099999999999999</v>
      </c>
      <c r="AN26" s="261">
        <v>0.32</v>
      </c>
      <c r="AO26" s="261">
        <v>0.65</v>
      </c>
      <c r="AP26" s="255">
        <v>2.4729999999999999</v>
      </c>
    </row>
    <row r="27" spans="1:42">
      <c r="A27" s="260">
        <v>180</v>
      </c>
      <c r="B27" s="255">
        <v>0.18099999999999999</v>
      </c>
      <c r="C27" s="353">
        <v>0.27200000000000002</v>
      </c>
      <c r="D27" s="261">
        <v>0.71599999999999997</v>
      </c>
      <c r="E27" s="261"/>
      <c r="F27" s="255">
        <v>0.19600000000000001</v>
      </c>
      <c r="G27" s="260">
        <v>180</v>
      </c>
      <c r="H27" s="255">
        <v>0.17399999999999999</v>
      </c>
      <c r="I27" s="261">
        <v>0.35799999999999998</v>
      </c>
      <c r="J27" s="261">
        <v>0.81</v>
      </c>
      <c r="K27" s="261"/>
      <c r="L27" s="255">
        <v>3.6259999999999999</v>
      </c>
      <c r="M27" s="260">
        <v>180</v>
      </c>
      <c r="N27" s="255">
        <v>0.13500000000000001</v>
      </c>
      <c r="O27" s="353">
        <v>0.38300000000000001</v>
      </c>
      <c r="P27" s="261">
        <v>0.84599999999999997</v>
      </c>
      <c r="Q27" s="255"/>
      <c r="R27" s="260">
        <v>180</v>
      </c>
      <c r="S27" s="255">
        <v>0.14299999999999999</v>
      </c>
      <c r="T27" s="261">
        <v>0.35499999999999998</v>
      </c>
      <c r="U27" s="261">
        <v>0.91400000000000003</v>
      </c>
      <c r="V27" s="255"/>
      <c r="W27" s="260">
        <v>180</v>
      </c>
      <c r="X27" s="255"/>
      <c r="Y27" s="426">
        <v>0.46899999999999997</v>
      </c>
      <c r="Z27" s="255"/>
      <c r="AA27" s="258">
        <v>2.411</v>
      </c>
      <c r="AB27" s="260">
        <v>180</v>
      </c>
      <c r="AC27" s="255">
        <v>0.26300000000000001</v>
      </c>
      <c r="AD27" s="255">
        <v>0.69499999999999995</v>
      </c>
      <c r="AE27" s="264">
        <v>1.19</v>
      </c>
      <c r="AF27" s="259">
        <v>3.3170000000000002</v>
      </c>
      <c r="AG27" s="260">
        <v>180</v>
      </c>
      <c r="AH27" s="255">
        <v>0.154</v>
      </c>
      <c r="AI27" s="261">
        <v>0.252</v>
      </c>
      <c r="AJ27" s="261"/>
      <c r="AK27" s="264">
        <v>2.0099999999999998</v>
      </c>
      <c r="AL27" s="260">
        <v>180</v>
      </c>
      <c r="AM27" s="261">
        <v>0.14099999999999999</v>
      </c>
      <c r="AN27" s="261">
        <v>0.32700000000000001</v>
      </c>
      <c r="AO27" s="261">
        <v>0.66100000000000003</v>
      </c>
      <c r="AP27" s="255">
        <v>2.5419999999999998</v>
      </c>
    </row>
    <row r="28" spans="1:42">
      <c r="A28" s="260">
        <v>185</v>
      </c>
      <c r="B28" s="255">
        <v>0.18099999999999999</v>
      </c>
      <c r="C28" s="353">
        <v>0.27700000000000002</v>
      </c>
      <c r="D28" s="261">
        <v>0.73699999999999999</v>
      </c>
      <c r="E28" s="261"/>
      <c r="F28" s="255">
        <v>0.19600000000000001</v>
      </c>
      <c r="G28" s="260">
        <v>185</v>
      </c>
      <c r="H28" s="255">
        <v>0.17399999999999999</v>
      </c>
      <c r="I28" s="261">
        <v>0.36699999999999999</v>
      </c>
      <c r="J28" s="261">
        <v>0.82299999999999995</v>
      </c>
      <c r="K28" s="261"/>
      <c r="L28" s="255">
        <v>3.6840000000000002</v>
      </c>
      <c r="M28" s="260">
        <v>185</v>
      </c>
      <c r="N28" s="255">
        <v>0.13500000000000001</v>
      </c>
      <c r="O28" s="353">
        <v>0.38900000000000001</v>
      </c>
      <c r="P28" s="261">
        <v>0.871</v>
      </c>
      <c r="Q28" s="255"/>
      <c r="R28" s="260">
        <v>185</v>
      </c>
      <c r="S28" s="255">
        <v>0.14299999999999999</v>
      </c>
      <c r="T28" s="261">
        <v>0.36399999999999999</v>
      </c>
      <c r="U28" s="261">
        <v>0.93799999999999994</v>
      </c>
      <c r="V28" s="255"/>
      <c r="W28" s="260">
        <v>185</v>
      </c>
      <c r="X28" s="255"/>
      <c r="Y28" s="426">
        <v>0.48099999999999998</v>
      </c>
      <c r="Z28" s="255"/>
      <c r="AA28" s="258">
        <v>2.4649999999999999</v>
      </c>
      <c r="AB28" s="260">
        <v>185</v>
      </c>
      <c r="AC28" s="255">
        <v>0.26700000000000002</v>
      </c>
      <c r="AD28" s="264">
        <v>0.71</v>
      </c>
      <c r="AE28" s="255">
        <v>1.2230000000000001</v>
      </c>
      <c r="AF28" s="259">
        <v>3.399</v>
      </c>
      <c r="AG28" s="260">
        <v>185</v>
      </c>
      <c r="AH28" s="255">
        <v>0.154</v>
      </c>
      <c r="AI28" s="261">
        <v>0.25800000000000001</v>
      </c>
      <c r="AJ28" s="254"/>
      <c r="AK28" s="264">
        <v>2.0499999999999998</v>
      </c>
      <c r="AL28" s="260">
        <v>185</v>
      </c>
      <c r="AM28" s="261">
        <v>0.14099999999999999</v>
      </c>
      <c r="AN28" s="261">
        <v>0.33400000000000002</v>
      </c>
      <c r="AO28" s="261">
        <v>0.67200000000000004</v>
      </c>
      <c r="AP28" s="255">
        <v>2.633</v>
      </c>
    </row>
    <row r="29" spans="1:42">
      <c r="A29" s="251">
        <v>190</v>
      </c>
      <c r="B29" s="255">
        <v>0.18099999999999999</v>
      </c>
      <c r="C29" s="353">
        <v>0.28199999999999997</v>
      </c>
      <c r="D29" s="261">
        <v>0.75800000000000001</v>
      </c>
      <c r="E29" s="261"/>
      <c r="F29" s="255">
        <v>0.19600000000000001</v>
      </c>
      <c r="G29" s="251">
        <v>190</v>
      </c>
      <c r="H29" s="255">
        <v>0.17399999999999999</v>
      </c>
      <c r="I29" s="261">
        <v>0.375</v>
      </c>
      <c r="J29" s="261">
        <v>0.73599999999999999</v>
      </c>
      <c r="K29" s="261"/>
      <c r="L29" s="255">
        <v>3.7410000000000001</v>
      </c>
      <c r="M29" s="251">
        <v>190</v>
      </c>
      <c r="N29" s="255">
        <v>0.13500000000000001</v>
      </c>
      <c r="O29" s="353">
        <v>0.39500000000000002</v>
      </c>
      <c r="P29" s="261">
        <v>0.89500000000000002</v>
      </c>
      <c r="Q29" s="255"/>
      <c r="R29" s="251">
        <v>190</v>
      </c>
      <c r="S29" s="255">
        <v>0.14299999999999999</v>
      </c>
      <c r="T29" s="261">
        <v>0.372</v>
      </c>
      <c r="U29" s="261">
        <v>0.96199999999999997</v>
      </c>
      <c r="V29" s="255"/>
      <c r="W29" s="251">
        <v>190</v>
      </c>
      <c r="X29" s="255"/>
      <c r="Y29" s="426">
        <v>0.49399999999999999</v>
      </c>
      <c r="Z29" s="255"/>
      <c r="AA29" s="258">
        <v>2.5190000000000001</v>
      </c>
      <c r="AB29" s="251">
        <v>190</v>
      </c>
      <c r="AC29" s="264">
        <v>0.27</v>
      </c>
      <c r="AD29" s="255">
        <v>0.72599999999999998</v>
      </c>
      <c r="AE29" s="255">
        <v>1.256</v>
      </c>
      <c r="AF29" s="259">
        <v>3.4780000000000002</v>
      </c>
      <c r="AG29" s="251">
        <v>190</v>
      </c>
      <c r="AH29" s="255">
        <v>0.154</v>
      </c>
      <c r="AI29" s="261">
        <v>0.26300000000000001</v>
      </c>
      <c r="AJ29" s="254"/>
      <c r="AK29" s="255">
        <v>2.089</v>
      </c>
      <c r="AL29" s="251">
        <v>190</v>
      </c>
      <c r="AM29" s="261">
        <v>0.14099999999999999</v>
      </c>
      <c r="AN29" s="261">
        <v>0.34100000000000003</v>
      </c>
      <c r="AO29" s="261">
        <v>0.68300000000000005</v>
      </c>
      <c r="AP29" s="255">
        <v>2.7240000000000002</v>
      </c>
    </row>
    <row r="30" spans="1:42">
      <c r="A30" s="260">
        <v>195</v>
      </c>
      <c r="B30" s="255">
        <v>0.18099999999999999</v>
      </c>
      <c r="C30" s="353">
        <v>0.28699999999999998</v>
      </c>
      <c r="D30" s="261">
        <v>0.77900000000000003</v>
      </c>
      <c r="E30" s="261"/>
      <c r="F30" s="255">
        <v>0.19600000000000001</v>
      </c>
      <c r="G30" s="260">
        <v>195</v>
      </c>
      <c r="H30" s="255">
        <v>0.17399999999999999</v>
      </c>
      <c r="I30" s="261">
        <v>0.38300000000000001</v>
      </c>
      <c r="J30" s="261">
        <v>0.84899999999999998</v>
      </c>
      <c r="K30" s="261"/>
      <c r="L30" s="255">
        <v>3.7989999999999999</v>
      </c>
      <c r="M30" s="260">
        <v>195</v>
      </c>
      <c r="N30" s="255">
        <v>0.13500000000000001</v>
      </c>
      <c r="O30" s="353">
        <v>0.40100000000000002</v>
      </c>
      <c r="P30" s="261">
        <v>0.91900000000000004</v>
      </c>
      <c r="Q30" s="255"/>
      <c r="R30" s="260">
        <v>195</v>
      </c>
      <c r="S30" s="255">
        <v>0.14299999999999999</v>
      </c>
      <c r="T30" s="261">
        <v>0.38100000000000001</v>
      </c>
      <c r="U30" s="261">
        <v>0.98599999999999999</v>
      </c>
      <c r="V30" s="255"/>
      <c r="W30" s="260">
        <v>195</v>
      </c>
      <c r="X30" s="255"/>
      <c r="Y30" s="426">
        <v>0.50600000000000001</v>
      </c>
      <c r="Z30" s="255"/>
      <c r="AA30" s="258">
        <v>2.573</v>
      </c>
      <c r="AB30" s="260">
        <v>195</v>
      </c>
      <c r="AC30" s="255">
        <v>0.27400000000000002</v>
      </c>
      <c r="AD30" s="255">
        <v>0.74099999999999999</v>
      </c>
      <c r="AE30" s="255"/>
      <c r="AF30" s="259">
        <v>3.52</v>
      </c>
      <c r="AG30" s="260">
        <v>195</v>
      </c>
      <c r="AH30" s="255">
        <v>0.154</v>
      </c>
      <c r="AI30" s="261">
        <v>0.26900000000000002</v>
      </c>
      <c r="AJ30" s="254"/>
      <c r="AK30" s="255">
        <v>2.1280000000000001</v>
      </c>
      <c r="AL30" s="260">
        <v>195</v>
      </c>
      <c r="AM30" s="261">
        <v>0.14099999999999999</v>
      </c>
      <c r="AN30" s="261">
        <v>0.34799999999999998</v>
      </c>
      <c r="AO30" s="261">
        <v>0.69399999999999995</v>
      </c>
      <c r="AP30" s="255">
        <v>2.8149999999999999</v>
      </c>
    </row>
    <row r="31" spans="1:42">
      <c r="A31" s="260">
        <v>200</v>
      </c>
      <c r="B31" s="255">
        <v>0.18099999999999999</v>
      </c>
      <c r="C31" s="353">
        <v>0.29199999999999998</v>
      </c>
      <c r="D31" s="261">
        <v>0.80100000000000005</v>
      </c>
      <c r="E31" s="261"/>
      <c r="F31" s="255">
        <v>0.19600000000000001</v>
      </c>
      <c r="G31" s="260">
        <v>200</v>
      </c>
      <c r="H31" s="255">
        <v>0.17399999999999999</v>
      </c>
      <c r="I31" s="261">
        <v>0.39200000000000002</v>
      </c>
      <c r="J31" s="261">
        <v>0.86099999999999999</v>
      </c>
      <c r="K31" s="261"/>
      <c r="L31" s="255">
        <v>3.8559999999999999</v>
      </c>
      <c r="M31" s="260">
        <v>200</v>
      </c>
      <c r="N31" s="255">
        <v>0.13500000000000001</v>
      </c>
      <c r="O31" s="353">
        <v>0.40600000000000003</v>
      </c>
      <c r="P31" s="261">
        <v>0.94299999999999995</v>
      </c>
      <c r="Q31" s="255"/>
      <c r="R31" s="260">
        <v>200</v>
      </c>
      <c r="S31" s="255">
        <v>0.14299999999999999</v>
      </c>
      <c r="T31" s="261">
        <v>0.39</v>
      </c>
      <c r="U31" s="261">
        <v>1.0089999999999999</v>
      </c>
      <c r="V31" s="255"/>
      <c r="W31" s="260">
        <v>200</v>
      </c>
      <c r="X31" s="255"/>
      <c r="Y31" s="426">
        <v>0.51900000000000002</v>
      </c>
      <c r="Z31" s="255"/>
      <c r="AA31" s="258">
        <v>2.6259999999999999</v>
      </c>
      <c r="AB31" s="260">
        <v>200</v>
      </c>
      <c r="AC31" s="255">
        <v>0.27800000000000002</v>
      </c>
      <c r="AD31" s="255">
        <v>0.75700000000000001</v>
      </c>
      <c r="AE31" s="255"/>
      <c r="AF31" s="259">
        <v>3.5619999999999998</v>
      </c>
      <c r="AG31" s="260">
        <v>200</v>
      </c>
      <c r="AH31" s="255">
        <v>0.154</v>
      </c>
      <c r="AI31" s="261">
        <v>0.27500000000000002</v>
      </c>
      <c r="AJ31" s="254"/>
      <c r="AK31" s="255">
        <v>2.1669999999999998</v>
      </c>
      <c r="AL31" s="260">
        <v>200</v>
      </c>
      <c r="AM31" s="261">
        <v>0.14099999999999999</v>
      </c>
      <c r="AN31" s="261">
        <v>0.35399999999999998</v>
      </c>
      <c r="AO31" s="261">
        <v>0.70499999999999996</v>
      </c>
      <c r="AP31" s="255">
        <v>2.9060000000000001</v>
      </c>
    </row>
    <row r="32" spans="1:42">
      <c r="A32" s="251">
        <v>205</v>
      </c>
      <c r="B32" s="255">
        <v>0.18099999999999999</v>
      </c>
      <c r="C32" s="353">
        <v>0.29699999999999999</v>
      </c>
      <c r="D32" s="261">
        <v>0.82199999999999995</v>
      </c>
      <c r="E32" s="261"/>
      <c r="F32" s="255">
        <v>0.19600000000000001</v>
      </c>
      <c r="G32" s="251">
        <v>205</v>
      </c>
      <c r="H32" s="255">
        <v>0.17399999999999999</v>
      </c>
      <c r="I32" s="261">
        <v>0.4</v>
      </c>
      <c r="J32" s="261">
        <v>0.874</v>
      </c>
      <c r="K32" s="261"/>
      <c r="L32" s="255">
        <v>3.9140000000000001</v>
      </c>
      <c r="M32" s="251">
        <v>205</v>
      </c>
      <c r="N32" s="255">
        <v>0.13500000000000001</v>
      </c>
      <c r="O32" s="353">
        <v>0.41199999999999998</v>
      </c>
      <c r="P32" s="261">
        <v>0.96299999999999997</v>
      </c>
      <c r="Q32" s="255"/>
      <c r="R32" s="251">
        <v>205</v>
      </c>
      <c r="S32" s="255">
        <v>0.14299999999999999</v>
      </c>
      <c r="T32" s="261">
        <v>0.39800000000000002</v>
      </c>
      <c r="U32" s="261">
        <v>1.0329999999999999</v>
      </c>
      <c r="V32" s="255"/>
      <c r="W32" s="251">
        <v>205</v>
      </c>
      <c r="X32" s="255"/>
      <c r="Y32" s="426">
        <v>0.53200000000000003</v>
      </c>
      <c r="Z32" s="255"/>
      <c r="AA32" s="263">
        <v>2.68</v>
      </c>
      <c r="AB32" s="251">
        <v>205</v>
      </c>
      <c r="AC32" s="255">
        <v>0.28100000000000003</v>
      </c>
      <c r="AD32" s="255">
        <v>0.77300000000000002</v>
      </c>
      <c r="AE32" s="255"/>
      <c r="AF32" s="259">
        <v>3.6030000000000002</v>
      </c>
      <c r="AG32" s="251">
        <v>205</v>
      </c>
      <c r="AH32" s="255">
        <v>0.154</v>
      </c>
      <c r="AI32" s="261">
        <v>0.28100000000000003</v>
      </c>
      <c r="AJ32" s="254"/>
      <c r="AK32" s="255">
        <v>2.2069999999999999</v>
      </c>
      <c r="AL32" s="251">
        <v>205</v>
      </c>
      <c r="AM32" s="261">
        <v>0.14099999999999999</v>
      </c>
      <c r="AN32" s="261">
        <v>0.36099999999999999</v>
      </c>
      <c r="AO32" s="261"/>
      <c r="AP32" s="255">
        <v>2.9969999999999999</v>
      </c>
    </row>
    <row r="33" spans="1:42">
      <c r="A33" s="260">
        <v>210</v>
      </c>
      <c r="B33" s="255">
        <v>0.18099999999999999</v>
      </c>
      <c r="C33" s="353">
        <v>0.30199999999999999</v>
      </c>
      <c r="D33" s="261">
        <v>0.84299999999999997</v>
      </c>
      <c r="E33" s="261"/>
      <c r="F33" s="255">
        <v>0.19600000000000001</v>
      </c>
      <c r="G33" s="260">
        <v>210</v>
      </c>
      <c r="H33" s="255">
        <v>0.17399999999999999</v>
      </c>
      <c r="I33" s="261">
        <v>0.40799999999999997</v>
      </c>
      <c r="J33" s="254"/>
      <c r="K33" s="254"/>
      <c r="L33" s="255">
        <v>3.9710000000000001</v>
      </c>
      <c r="M33" s="260">
        <v>210</v>
      </c>
      <c r="N33" s="255">
        <v>0.13500000000000001</v>
      </c>
      <c r="O33" s="353">
        <v>0.41799999999999998</v>
      </c>
      <c r="P33" s="261">
        <v>0.99199999999999999</v>
      </c>
      <c r="Q33" s="255"/>
      <c r="R33" s="260">
        <v>210</v>
      </c>
      <c r="S33" s="255">
        <v>0.14299999999999999</v>
      </c>
      <c r="T33" s="261">
        <v>0.40699999999999997</v>
      </c>
      <c r="U33" s="261">
        <v>1.0569999999999999</v>
      </c>
      <c r="V33" s="255"/>
      <c r="W33" s="260">
        <v>210</v>
      </c>
      <c r="X33" s="264">
        <v>0.18</v>
      </c>
      <c r="Y33" s="426">
        <v>0.54400000000000004</v>
      </c>
      <c r="Z33" s="255"/>
      <c r="AA33" s="258">
        <v>2.734</v>
      </c>
      <c r="AB33" s="260">
        <v>210</v>
      </c>
      <c r="AC33" s="255">
        <v>0.28499999999999998</v>
      </c>
      <c r="AD33" s="255">
        <v>0.78800000000000003</v>
      </c>
      <c r="AE33" s="255"/>
      <c r="AF33" s="259">
        <v>3.645</v>
      </c>
      <c r="AG33" s="260">
        <v>210</v>
      </c>
      <c r="AH33" s="255">
        <v>0.154</v>
      </c>
      <c r="AI33" s="261">
        <v>0.28599999999999998</v>
      </c>
      <c r="AJ33" s="254"/>
      <c r="AK33" s="255">
        <v>2.246</v>
      </c>
      <c r="AL33" s="260">
        <v>210</v>
      </c>
      <c r="AM33" s="261">
        <v>0.14099999999999999</v>
      </c>
      <c r="AN33" s="261">
        <v>0.36799999999999999</v>
      </c>
      <c r="AO33" s="261"/>
      <c r="AP33" s="255">
        <v>3.0880000000000001</v>
      </c>
    </row>
    <row r="34" spans="1:42">
      <c r="A34" s="260">
        <v>215</v>
      </c>
      <c r="B34" s="255">
        <v>0.18099999999999999</v>
      </c>
      <c r="C34" s="353">
        <v>0.307</v>
      </c>
      <c r="D34" s="261">
        <v>0.86399999999999999</v>
      </c>
      <c r="E34" s="261"/>
      <c r="F34" s="255">
        <v>0.19600000000000001</v>
      </c>
      <c r="G34" s="260">
        <v>215</v>
      </c>
      <c r="H34" s="255">
        <v>0.17399999999999999</v>
      </c>
      <c r="I34" s="261">
        <v>0.41599999999999998</v>
      </c>
      <c r="J34" s="254"/>
      <c r="K34" s="254"/>
      <c r="L34" s="255">
        <v>4.0289999999999999</v>
      </c>
      <c r="M34" s="260">
        <v>215</v>
      </c>
      <c r="N34" s="255">
        <v>0.13500000000000001</v>
      </c>
      <c r="O34" s="353">
        <v>0.42399999999999999</v>
      </c>
      <c r="P34" s="261">
        <v>1.016</v>
      </c>
      <c r="Q34" s="255"/>
      <c r="R34" s="260">
        <v>215</v>
      </c>
      <c r="S34" s="255">
        <v>0.14299999999999999</v>
      </c>
      <c r="T34" s="261">
        <v>0.41599999999999998</v>
      </c>
      <c r="U34" s="261">
        <v>1.081</v>
      </c>
      <c r="V34" s="255"/>
      <c r="W34" s="260">
        <v>215</v>
      </c>
      <c r="X34" s="255">
        <v>0.186</v>
      </c>
      <c r="Y34" s="426">
        <v>0.55700000000000005</v>
      </c>
      <c r="Z34" s="255"/>
      <c r="AA34" s="258">
        <v>2.7869999999999999</v>
      </c>
      <c r="AB34" s="260">
        <v>215</v>
      </c>
      <c r="AC34" s="255">
        <v>0.28899999999999998</v>
      </c>
      <c r="AD34" s="255">
        <v>0.80400000000000005</v>
      </c>
      <c r="AE34" s="255"/>
      <c r="AF34" s="259">
        <v>3.6869999999999998</v>
      </c>
      <c r="AG34" s="260">
        <v>215</v>
      </c>
      <c r="AH34" s="255">
        <v>0.154</v>
      </c>
      <c r="AI34" s="261">
        <v>0.29199999999999998</v>
      </c>
      <c r="AJ34" s="254"/>
      <c r="AK34" s="255">
        <v>2.2850000000000001</v>
      </c>
      <c r="AL34" s="260">
        <v>215</v>
      </c>
      <c r="AM34" s="261">
        <v>0.14099999999999999</v>
      </c>
      <c r="AN34" s="261">
        <v>0.375</v>
      </c>
      <c r="AO34" s="261"/>
      <c r="AP34" s="255">
        <v>3.1789999999999998</v>
      </c>
    </row>
    <row r="35" spans="1:42">
      <c r="A35" s="251">
        <v>220</v>
      </c>
      <c r="B35" s="255">
        <v>0.18099999999999999</v>
      </c>
      <c r="C35" s="353">
        <v>0.311</v>
      </c>
      <c r="D35" s="261">
        <v>0.88600000000000001</v>
      </c>
      <c r="E35" s="261"/>
      <c r="F35" s="255">
        <v>0.19600000000000001</v>
      </c>
      <c r="G35" s="251">
        <v>220</v>
      </c>
      <c r="H35" s="255">
        <v>0.17399999999999999</v>
      </c>
      <c r="I35" s="261">
        <v>0.42499999999999999</v>
      </c>
      <c r="J35" s="254"/>
      <c r="K35" s="254"/>
      <c r="L35" s="255">
        <v>4.0869999999999997</v>
      </c>
      <c r="M35" s="251">
        <v>220</v>
      </c>
      <c r="N35" s="255">
        <v>0.13500000000000001</v>
      </c>
      <c r="O35" s="353">
        <v>0.43</v>
      </c>
      <c r="P35" s="261">
        <v>1.0409999999999999</v>
      </c>
      <c r="Q35" s="255"/>
      <c r="R35" s="251">
        <v>220</v>
      </c>
      <c r="S35" s="255">
        <v>0.14299999999999999</v>
      </c>
      <c r="T35" s="261">
        <v>0.42499999999999999</v>
      </c>
      <c r="U35" s="261">
        <v>1.105</v>
      </c>
      <c r="V35" s="255"/>
      <c r="W35" s="251">
        <v>220</v>
      </c>
      <c r="X35" s="255">
        <v>0.192</v>
      </c>
      <c r="Y35" s="426">
        <v>0.56899999999999995</v>
      </c>
      <c r="Z35" s="255"/>
      <c r="AA35" s="258">
        <v>2.8410000000000002</v>
      </c>
      <c r="AB35" s="251">
        <v>220</v>
      </c>
      <c r="AC35" s="255">
        <v>0.29199999999999998</v>
      </c>
      <c r="AD35" s="255">
        <v>0.82199999999999995</v>
      </c>
      <c r="AE35" s="255"/>
      <c r="AF35" s="259">
        <v>3.7290000000000001</v>
      </c>
      <c r="AG35" s="251">
        <v>220</v>
      </c>
      <c r="AH35" s="255">
        <v>0.154</v>
      </c>
      <c r="AI35" s="261">
        <v>0.29799999999999999</v>
      </c>
      <c r="AJ35" s="254"/>
      <c r="AK35" s="255">
        <v>2.3239999999999998</v>
      </c>
      <c r="AL35" s="251">
        <v>220</v>
      </c>
      <c r="AM35" s="261">
        <v>0.14099999999999999</v>
      </c>
      <c r="AN35" s="261">
        <v>0.38200000000000001</v>
      </c>
      <c r="AO35" s="261"/>
      <c r="AP35" s="255">
        <v>3.2690000000000001</v>
      </c>
    </row>
    <row r="36" spans="1:42">
      <c r="A36" s="260">
        <v>225</v>
      </c>
      <c r="B36" s="255">
        <v>0.18099999999999999</v>
      </c>
      <c r="C36" s="353">
        <v>0.316</v>
      </c>
      <c r="D36" s="261"/>
      <c r="E36" s="261"/>
      <c r="F36" s="255">
        <v>0.19600000000000001</v>
      </c>
      <c r="G36" s="260">
        <v>225</v>
      </c>
      <c r="H36" s="255">
        <v>0.17399999999999999</v>
      </c>
      <c r="I36" s="261">
        <v>0.433</v>
      </c>
      <c r="J36" s="254"/>
      <c r="K36" s="254"/>
      <c r="L36" s="255">
        <v>4.1440000000000001</v>
      </c>
      <c r="M36" s="260">
        <v>225</v>
      </c>
      <c r="N36" s="255">
        <v>0.13500000000000001</v>
      </c>
      <c r="O36" s="353">
        <v>0.436</v>
      </c>
      <c r="P36" s="261">
        <v>1.0649999999999999</v>
      </c>
      <c r="Q36" s="255"/>
      <c r="R36" s="260">
        <v>225</v>
      </c>
      <c r="S36" s="255">
        <v>0.14299999999999999</v>
      </c>
      <c r="T36" s="261">
        <v>0.433</v>
      </c>
      <c r="U36" s="261">
        <v>1.129</v>
      </c>
      <c r="V36" s="255"/>
      <c r="W36" s="260">
        <v>225</v>
      </c>
      <c r="X36" s="255">
        <v>0.19800000000000001</v>
      </c>
      <c r="Y36" s="426">
        <v>0.58199999999999996</v>
      </c>
      <c r="Z36" s="255"/>
      <c r="AA36" s="258">
        <v>2.895</v>
      </c>
      <c r="AB36" s="260">
        <v>225</v>
      </c>
      <c r="AC36" s="255">
        <v>0.29599999999999999</v>
      </c>
      <c r="AD36" s="255">
        <v>0.84199999999999997</v>
      </c>
      <c r="AE36" s="255"/>
      <c r="AF36" s="259">
        <v>3.7709999999999999</v>
      </c>
      <c r="AG36" s="260">
        <v>225</v>
      </c>
      <c r="AH36" s="255">
        <v>0.154</v>
      </c>
      <c r="AI36" s="261">
        <v>0.30399999999999999</v>
      </c>
      <c r="AJ36" s="254"/>
      <c r="AK36" s="255">
        <v>2.3639999999999999</v>
      </c>
      <c r="AL36" s="260">
        <v>225</v>
      </c>
      <c r="AM36" s="261">
        <v>0.14099999999999999</v>
      </c>
      <c r="AN36" s="261">
        <v>0.38900000000000001</v>
      </c>
      <c r="AO36" s="261"/>
      <c r="AP36" s="264">
        <v>3.36</v>
      </c>
    </row>
    <row r="37" spans="1:42">
      <c r="A37" s="260">
        <v>230</v>
      </c>
      <c r="B37" s="255">
        <v>0.18099999999999999</v>
      </c>
      <c r="C37" s="353">
        <v>0.32100000000000001</v>
      </c>
      <c r="D37" s="261"/>
      <c r="E37" s="261"/>
      <c r="F37" s="255">
        <v>0.19600000000000001</v>
      </c>
      <c r="G37" s="260">
        <v>230</v>
      </c>
      <c r="H37" s="255">
        <v>0.17399999999999999</v>
      </c>
      <c r="I37" s="261">
        <v>0.441</v>
      </c>
      <c r="J37" s="254"/>
      <c r="K37" s="254"/>
      <c r="L37" s="255">
        <v>4.202</v>
      </c>
      <c r="M37" s="260">
        <v>230</v>
      </c>
      <c r="N37" s="255">
        <v>0.13500000000000001</v>
      </c>
      <c r="O37" s="353">
        <v>0.442</v>
      </c>
      <c r="P37" s="261">
        <v>1.089</v>
      </c>
      <c r="Q37" s="255"/>
      <c r="R37" s="260">
        <v>230</v>
      </c>
      <c r="S37" s="255">
        <v>0.14299999999999999</v>
      </c>
      <c r="T37" s="261">
        <v>0.442</v>
      </c>
      <c r="U37" s="254"/>
      <c r="V37" s="255"/>
      <c r="W37" s="260">
        <v>230</v>
      </c>
      <c r="X37" s="255">
        <v>0.20300000000000001</v>
      </c>
      <c r="Y37" s="426">
        <v>0.59499999999999997</v>
      </c>
      <c r="Z37" s="255"/>
      <c r="AA37" s="258">
        <v>2.9489999999999998</v>
      </c>
      <c r="AB37" s="260">
        <v>230</v>
      </c>
      <c r="AC37" s="264">
        <v>0.3</v>
      </c>
      <c r="AD37" s="255">
        <v>0.86099999999999999</v>
      </c>
      <c r="AE37" s="255"/>
      <c r="AF37" s="259">
        <v>3.8130000000000002</v>
      </c>
      <c r="AG37" s="260">
        <v>230</v>
      </c>
      <c r="AH37" s="255">
        <v>0.154</v>
      </c>
      <c r="AI37" s="261">
        <v>0.309</v>
      </c>
      <c r="AJ37" s="254"/>
      <c r="AK37" s="255">
        <v>2.403</v>
      </c>
      <c r="AL37" s="260">
        <v>230</v>
      </c>
      <c r="AM37" s="261">
        <v>0.14099999999999999</v>
      </c>
      <c r="AN37" s="261">
        <v>0.39600000000000002</v>
      </c>
      <c r="AO37" s="261"/>
      <c r="AP37" s="255">
        <v>3.4510000000000001</v>
      </c>
    </row>
    <row r="38" spans="1:42">
      <c r="A38" s="251">
        <v>235</v>
      </c>
      <c r="B38" s="255">
        <v>0.18099999999999999</v>
      </c>
      <c r="C38" s="353">
        <v>0.32600000000000001</v>
      </c>
      <c r="D38" s="261"/>
      <c r="E38" s="261"/>
      <c r="F38" s="255">
        <v>0.19600000000000001</v>
      </c>
      <c r="G38" s="251">
        <v>235</v>
      </c>
      <c r="H38" s="255">
        <v>0.17399999999999999</v>
      </c>
      <c r="I38" s="261">
        <v>0.45</v>
      </c>
      <c r="J38" s="254"/>
      <c r="K38" s="254"/>
      <c r="L38" s="255">
        <v>4.2590000000000003</v>
      </c>
      <c r="M38" s="251">
        <v>235</v>
      </c>
      <c r="N38" s="264">
        <v>0.13600000000000001</v>
      </c>
      <c r="O38" s="353">
        <v>0.44700000000000001</v>
      </c>
      <c r="P38" s="261">
        <v>1.1140000000000001</v>
      </c>
      <c r="Q38" s="255"/>
      <c r="R38" s="251">
        <v>235</v>
      </c>
      <c r="S38" s="255">
        <v>0.14299999999999999</v>
      </c>
      <c r="T38" s="261">
        <v>0.45100000000000001</v>
      </c>
      <c r="U38" s="254"/>
      <c r="V38" s="255"/>
      <c r="W38" s="251">
        <v>235</v>
      </c>
      <c r="X38" s="255">
        <v>0.20899999999999999</v>
      </c>
      <c r="Y38" s="426">
        <v>0.60699999999999998</v>
      </c>
      <c r="Z38" s="255"/>
      <c r="AA38" s="258">
        <v>3.0019999999999998</v>
      </c>
      <c r="AB38" s="251">
        <v>235</v>
      </c>
      <c r="AC38" s="255">
        <v>0.30299999999999999</v>
      </c>
      <c r="AD38" s="255">
        <v>0.88100000000000001</v>
      </c>
      <c r="AE38" s="255"/>
      <c r="AF38" s="259">
        <v>3.855</v>
      </c>
      <c r="AG38" s="251">
        <v>235</v>
      </c>
      <c r="AH38" s="255">
        <v>0.154</v>
      </c>
      <c r="AI38" s="261">
        <v>0.315</v>
      </c>
      <c r="AJ38" s="254"/>
      <c r="AK38" s="255">
        <v>2.4420000000000002</v>
      </c>
      <c r="AL38" s="251">
        <v>235</v>
      </c>
      <c r="AM38" s="261">
        <v>0.14099999999999999</v>
      </c>
      <c r="AN38" s="261">
        <v>0.40300000000000002</v>
      </c>
      <c r="AO38" s="261"/>
      <c r="AP38" s="255">
        <v>3.5419999999999998</v>
      </c>
    </row>
    <row r="39" spans="1:42">
      <c r="A39" s="260">
        <v>240</v>
      </c>
      <c r="B39" s="255">
        <v>0.18099999999999999</v>
      </c>
      <c r="C39" s="353">
        <v>0.33100000000000002</v>
      </c>
      <c r="D39" s="261"/>
      <c r="E39" s="261"/>
      <c r="F39" s="255">
        <v>0.19600000000000001</v>
      </c>
      <c r="G39" s="260">
        <v>240</v>
      </c>
      <c r="H39" s="255">
        <v>0.17399999999999999</v>
      </c>
      <c r="I39" s="261">
        <v>0.45800000000000002</v>
      </c>
      <c r="J39" s="254"/>
      <c r="K39" s="254"/>
      <c r="L39" s="255">
        <v>4.3170000000000002</v>
      </c>
      <c r="M39" s="260">
        <v>240</v>
      </c>
      <c r="N39" s="264">
        <v>0.14000000000000001</v>
      </c>
      <c r="O39" s="353">
        <v>0.45300000000000001</v>
      </c>
      <c r="P39" s="261">
        <v>1.1379999999999999</v>
      </c>
      <c r="Q39" s="255"/>
      <c r="R39" s="260">
        <v>240</v>
      </c>
      <c r="S39" s="255">
        <v>0.14299999999999999</v>
      </c>
      <c r="T39" s="261">
        <v>0.45900000000000002</v>
      </c>
      <c r="U39" s="254"/>
      <c r="V39" s="255"/>
      <c r="W39" s="260">
        <v>240</v>
      </c>
      <c r="X39" s="255">
        <v>0.215</v>
      </c>
      <c r="Y39" s="431">
        <v>0.62</v>
      </c>
      <c r="Z39" s="255"/>
      <c r="AA39" s="258">
        <v>3.056</v>
      </c>
      <c r="AB39" s="260">
        <v>240</v>
      </c>
      <c r="AC39" s="255">
        <v>0.307</v>
      </c>
      <c r="AD39" s="255">
        <v>0.90100000000000002</v>
      </c>
      <c r="AE39" s="255"/>
      <c r="AF39" s="259">
        <v>3.8969999999999998</v>
      </c>
      <c r="AG39" s="260">
        <v>240</v>
      </c>
      <c r="AH39" s="255">
        <v>0.154</v>
      </c>
      <c r="AI39" s="261">
        <v>0.32100000000000001</v>
      </c>
      <c r="AJ39" s="254"/>
      <c r="AK39" s="255">
        <v>2.4809999999999999</v>
      </c>
      <c r="AL39" s="260">
        <v>240</v>
      </c>
      <c r="AM39" s="261">
        <v>0.14099999999999999</v>
      </c>
      <c r="AN39" s="261">
        <v>0.40899999999999997</v>
      </c>
      <c r="AO39" s="261"/>
      <c r="AP39" s="255">
        <v>3.633</v>
      </c>
    </row>
    <row r="40" spans="1:42">
      <c r="A40" s="260">
        <v>245</v>
      </c>
      <c r="B40" s="255">
        <v>0.18099999999999999</v>
      </c>
      <c r="C40" s="353">
        <v>0.33600000000000002</v>
      </c>
      <c r="D40" s="261"/>
      <c r="E40" s="261"/>
      <c r="F40" s="255">
        <v>0.19600000000000001</v>
      </c>
      <c r="G40" s="260">
        <v>245</v>
      </c>
      <c r="H40" s="255">
        <v>0.17399999999999999</v>
      </c>
      <c r="I40" s="261">
        <v>0.46600000000000003</v>
      </c>
      <c r="J40" s="254"/>
      <c r="K40" s="254"/>
      <c r="L40" s="255">
        <v>4.3739999999999997</v>
      </c>
      <c r="M40" s="260">
        <v>245</v>
      </c>
      <c r="N40" s="264">
        <v>0.14299999999999999</v>
      </c>
      <c r="O40" s="353">
        <v>0.45900000000000002</v>
      </c>
      <c r="P40" s="261">
        <v>1.1619999999999999</v>
      </c>
      <c r="Q40" s="255"/>
      <c r="R40" s="260">
        <v>245</v>
      </c>
      <c r="S40" s="255">
        <v>0.14299999999999999</v>
      </c>
      <c r="T40" s="261">
        <v>0.46800000000000003</v>
      </c>
      <c r="U40" s="254"/>
      <c r="V40" s="255"/>
      <c r="W40" s="260">
        <v>245</v>
      </c>
      <c r="X40" s="255">
        <v>0.221</v>
      </c>
      <c r="Y40" s="431">
        <v>0.66</v>
      </c>
      <c r="Z40" s="255"/>
      <c r="AA40" s="258">
        <v>3.1110000000000002</v>
      </c>
      <c r="AB40" s="260">
        <v>245</v>
      </c>
      <c r="AC40" s="255">
        <v>0.311</v>
      </c>
      <c r="AD40" s="255">
        <v>0.92100000000000004</v>
      </c>
      <c r="AE40" s="255"/>
      <c r="AF40" s="259">
        <v>3.9390000000000001</v>
      </c>
      <c r="AG40" s="260">
        <v>245</v>
      </c>
      <c r="AH40" s="255">
        <v>0.154</v>
      </c>
      <c r="AI40" s="261">
        <v>0.32600000000000001</v>
      </c>
      <c r="AJ40" s="254"/>
      <c r="AK40" s="255">
        <v>2.5230000000000001</v>
      </c>
      <c r="AL40" s="260">
        <v>245</v>
      </c>
      <c r="AM40" s="261">
        <v>0.14099999999999999</v>
      </c>
      <c r="AN40" s="261">
        <v>0.41599999999999998</v>
      </c>
      <c r="AO40" s="261"/>
      <c r="AP40" s="255">
        <v>3.7240000000000002</v>
      </c>
    </row>
    <row r="41" spans="1:42">
      <c r="A41" s="251">
        <v>250</v>
      </c>
      <c r="B41" s="255">
        <v>0.18099999999999999</v>
      </c>
      <c r="C41" s="353">
        <v>0.34100000000000003</v>
      </c>
      <c r="D41" s="261"/>
      <c r="E41" s="261"/>
      <c r="F41" s="255">
        <v>0.19600000000000001</v>
      </c>
      <c r="G41" s="251">
        <v>250</v>
      </c>
      <c r="H41" s="255">
        <v>0.17399999999999999</v>
      </c>
      <c r="I41" s="261">
        <v>0.47399999999999998</v>
      </c>
      <c r="J41" s="254"/>
      <c r="K41" s="254"/>
      <c r="L41" s="255">
        <v>4.4320000000000004</v>
      </c>
      <c r="M41" s="251">
        <v>250</v>
      </c>
      <c r="N41" s="264">
        <v>0.14699999999999999</v>
      </c>
      <c r="O41" s="353">
        <v>0.46500000000000002</v>
      </c>
      <c r="P41" s="254"/>
      <c r="Q41" s="255"/>
      <c r="R41" s="251">
        <v>250</v>
      </c>
      <c r="S41" s="255">
        <v>0.14299999999999999</v>
      </c>
      <c r="T41" s="261">
        <v>0.47699999999999998</v>
      </c>
      <c r="U41" s="254"/>
      <c r="V41" s="255"/>
      <c r="W41" s="251">
        <v>250</v>
      </c>
      <c r="X41" s="255">
        <v>0.22700000000000001</v>
      </c>
      <c r="Y41" s="431">
        <v>0.81</v>
      </c>
      <c r="Z41" s="255"/>
      <c r="AA41" s="258">
        <v>3.173</v>
      </c>
      <c r="AB41" s="251">
        <v>250</v>
      </c>
      <c r="AC41" s="255">
        <v>0.313</v>
      </c>
      <c r="AD41" s="264">
        <v>0.94</v>
      </c>
      <c r="AE41" s="255"/>
      <c r="AF41" s="259">
        <v>3.9809999999999999</v>
      </c>
      <c r="AG41" s="251">
        <v>250</v>
      </c>
      <c r="AH41" s="255">
        <v>0.154</v>
      </c>
      <c r="AI41" s="261">
        <v>0.33200000000000002</v>
      </c>
      <c r="AJ41" s="254"/>
      <c r="AK41" s="255">
        <v>2.5840000000000001</v>
      </c>
      <c r="AL41" s="251">
        <v>250</v>
      </c>
      <c r="AM41" s="261">
        <v>0.14099999999999999</v>
      </c>
      <c r="AN41" s="261">
        <v>0.42299999999999999</v>
      </c>
      <c r="AO41" s="261"/>
      <c r="AP41" s="255">
        <v>3.8149999999999999</v>
      </c>
    </row>
    <row r="42" spans="1:42">
      <c r="A42" s="260">
        <v>255</v>
      </c>
      <c r="B42" s="255">
        <v>0.18099999999999999</v>
      </c>
      <c r="C42" s="353">
        <v>0.34599999999999997</v>
      </c>
      <c r="D42" s="261"/>
      <c r="E42" s="261"/>
      <c r="F42" s="255">
        <v>0.19700000000000001</v>
      </c>
      <c r="G42" s="260">
        <v>255</v>
      </c>
      <c r="H42" s="255">
        <v>0.17399999999999999</v>
      </c>
      <c r="I42" s="261">
        <v>0.48299999999999998</v>
      </c>
      <c r="J42" s="254"/>
      <c r="K42" s="254"/>
      <c r="L42" s="255">
        <v>4.4889999999999999</v>
      </c>
      <c r="M42" s="260">
        <v>255</v>
      </c>
      <c r="N42" s="264">
        <v>0.15</v>
      </c>
      <c r="O42" s="353">
        <v>0.47099999999999997</v>
      </c>
      <c r="P42" s="254"/>
      <c r="Q42" s="255"/>
      <c r="R42" s="260">
        <v>255</v>
      </c>
      <c r="S42" s="255">
        <v>0.14299999999999999</v>
      </c>
      <c r="T42" s="261">
        <v>0.48599999999999999</v>
      </c>
      <c r="U42" s="254"/>
      <c r="V42" s="255"/>
      <c r="W42" s="260">
        <v>255</v>
      </c>
      <c r="X42" s="255">
        <v>0.23200000000000001</v>
      </c>
      <c r="Y42" s="431">
        <v>0.82</v>
      </c>
      <c r="Z42" s="255"/>
      <c r="AA42" s="258">
        <v>3.3250000000000002</v>
      </c>
      <c r="AB42" s="260">
        <v>255</v>
      </c>
      <c r="AC42" s="255">
        <v>0.316</v>
      </c>
      <c r="AD42" s="264">
        <v>0.96</v>
      </c>
      <c r="AE42" s="255"/>
      <c r="AF42" s="259">
        <v>4.0229999999999997</v>
      </c>
      <c r="AG42" s="260">
        <v>255</v>
      </c>
      <c r="AH42" s="255">
        <v>0.154</v>
      </c>
      <c r="AI42" s="261">
        <v>0.33800000000000002</v>
      </c>
      <c r="AJ42" s="254"/>
      <c r="AK42" s="255">
        <v>2.6459999999999999</v>
      </c>
      <c r="AL42" s="260">
        <v>255</v>
      </c>
      <c r="AM42" s="261">
        <v>0.14099999999999999</v>
      </c>
      <c r="AN42" s="261">
        <v>0.434</v>
      </c>
      <c r="AO42" s="261"/>
      <c r="AP42" s="255">
        <v>3.9060000000000001</v>
      </c>
    </row>
    <row r="43" spans="1:42">
      <c r="A43" s="260">
        <v>260</v>
      </c>
      <c r="B43" s="255">
        <v>0.18099999999999999</v>
      </c>
      <c r="C43" s="353">
        <v>0.35099999999999998</v>
      </c>
      <c r="D43" s="261"/>
      <c r="E43" s="261"/>
      <c r="F43" s="255">
        <v>0.20399999999999999</v>
      </c>
      <c r="G43" s="260">
        <v>260</v>
      </c>
      <c r="H43" s="255">
        <v>0.17399999999999999</v>
      </c>
      <c r="I43" s="261">
        <v>0.49099999999999999</v>
      </c>
      <c r="J43" s="254"/>
      <c r="K43" s="254"/>
      <c r="L43" s="255">
        <v>4.5469999999999997</v>
      </c>
      <c r="M43" s="260">
        <v>260</v>
      </c>
      <c r="N43" s="264">
        <v>0.154</v>
      </c>
      <c r="O43" s="353">
        <v>0.47699999999999998</v>
      </c>
      <c r="P43" s="254"/>
      <c r="Q43" s="255"/>
      <c r="R43" s="260">
        <v>260</v>
      </c>
      <c r="S43" s="255">
        <v>0.14299999999999999</v>
      </c>
      <c r="T43" s="261">
        <v>0.49399999999999999</v>
      </c>
      <c r="U43" s="254"/>
      <c r="V43" s="255"/>
      <c r="W43" s="260">
        <v>260</v>
      </c>
      <c r="X43" s="255">
        <v>0.23799999999999999</v>
      </c>
      <c r="Y43" s="431">
        <v>0.83</v>
      </c>
      <c r="Z43" s="255"/>
      <c r="AA43" s="258">
        <v>3.2970000000000002</v>
      </c>
      <c r="AB43" s="260">
        <v>260</v>
      </c>
      <c r="AC43" s="255">
        <v>0.31900000000000001</v>
      </c>
      <c r="AD43" s="264">
        <v>0.98</v>
      </c>
      <c r="AE43" s="255"/>
      <c r="AF43" s="259">
        <v>4.0640000000000001</v>
      </c>
      <c r="AG43" s="260">
        <v>260</v>
      </c>
      <c r="AH43" s="255">
        <v>0.154</v>
      </c>
      <c r="AI43" s="261">
        <v>0.34399999999999997</v>
      </c>
      <c r="AJ43" s="254"/>
      <c r="AK43" s="255">
        <v>2.7069999999999999</v>
      </c>
      <c r="AL43" s="260">
        <v>260</v>
      </c>
      <c r="AM43" s="261">
        <v>0.14099999999999999</v>
      </c>
      <c r="AN43" s="261">
        <v>0.44600000000000001</v>
      </c>
      <c r="AO43" s="261"/>
      <c r="AP43" s="255">
        <v>3.9969999999999999</v>
      </c>
    </row>
    <row r="44" spans="1:42">
      <c r="A44" s="251">
        <v>265</v>
      </c>
      <c r="B44" s="255">
        <v>0.18099999999999999</v>
      </c>
      <c r="C44" s="353">
        <v>0.35599999999999998</v>
      </c>
      <c r="D44" s="261"/>
      <c r="E44" s="261"/>
      <c r="F44" s="255">
        <v>0.21</v>
      </c>
      <c r="G44" s="251">
        <v>265</v>
      </c>
      <c r="H44" s="255">
        <v>0.17399999999999999</v>
      </c>
      <c r="I44" s="261">
        <v>0.499</v>
      </c>
      <c r="J44" s="254"/>
      <c r="K44" s="254"/>
      <c r="L44" s="255">
        <v>4.6040000000000001</v>
      </c>
      <c r="M44" s="251">
        <v>265</v>
      </c>
      <c r="N44" s="264">
        <v>0.158</v>
      </c>
      <c r="O44" s="353">
        <v>0.48299999999999998</v>
      </c>
      <c r="P44" s="254"/>
      <c r="Q44" s="255"/>
      <c r="R44" s="251">
        <v>265</v>
      </c>
      <c r="S44" s="255">
        <v>0.14299999999999999</v>
      </c>
      <c r="T44" s="261">
        <v>0.503</v>
      </c>
      <c r="U44" s="254"/>
      <c r="V44" s="255"/>
      <c r="W44" s="251">
        <v>265</v>
      </c>
      <c r="X44" s="255">
        <v>0.24399999999999999</v>
      </c>
      <c r="Y44" s="426">
        <v>0.84099999999999997</v>
      </c>
      <c r="Z44" s="255"/>
      <c r="AA44" s="258">
        <v>3.359</v>
      </c>
      <c r="AB44" s="251">
        <v>265</v>
      </c>
      <c r="AC44" s="255">
        <v>0.32200000000000001</v>
      </c>
      <c r="AD44" s="264">
        <v>1</v>
      </c>
      <c r="AE44" s="255"/>
      <c r="AF44" s="259">
        <v>4.1559999999999997</v>
      </c>
      <c r="AG44" s="251">
        <v>265</v>
      </c>
      <c r="AH44" s="255">
        <v>0.154</v>
      </c>
      <c r="AI44" s="261">
        <v>0.34899999999999998</v>
      </c>
      <c r="AJ44" s="254"/>
      <c r="AK44" s="255">
        <v>2.7679999999999998</v>
      </c>
      <c r="AL44" s="251">
        <v>265</v>
      </c>
      <c r="AM44" s="261">
        <v>0.14099999999999999</v>
      </c>
      <c r="AN44" s="261">
        <v>0.45700000000000002</v>
      </c>
      <c r="AO44" s="261"/>
      <c r="AP44" s="255">
        <v>4.0629999999999997</v>
      </c>
    </row>
    <row r="45" spans="1:42">
      <c r="A45" s="260">
        <v>270</v>
      </c>
      <c r="B45" s="255">
        <v>0.18099999999999999</v>
      </c>
      <c r="C45" s="353">
        <v>0.36</v>
      </c>
      <c r="D45" s="261"/>
      <c r="E45" s="261"/>
      <c r="F45" s="255">
        <v>0.217</v>
      </c>
      <c r="G45" s="260">
        <v>270</v>
      </c>
      <c r="H45" s="255">
        <v>0.17399999999999999</v>
      </c>
      <c r="I45" s="261">
        <v>0.50800000000000001</v>
      </c>
      <c r="J45" s="254"/>
      <c r="K45" s="254"/>
      <c r="L45" s="255">
        <v>4.6619999999999999</v>
      </c>
      <c r="M45" s="260">
        <v>270</v>
      </c>
      <c r="N45" s="264">
        <v>0.161</v>
      </c>
      <c r="O45" s="353">
        <v>0.48799999999999999</v>
      </c>
      <c r="P45" s="254"/>
      <c r="Q45" s="255"/>
      <c r="R45" s="260">
        <v>270</v>
      </c>
      <c r="S45" s="255">
        <v>0.14299999999999999</v>
      </c>
      <c r="T45" s="261">
        <v>0.51200000000000001</v>
      </c>
      <c r="U45" s="254"/>
      <c r="V45" s="255"/>
      <c r="W45" s="260">
        <v>270</v>
      </c>
      <c r="X45" s="264">
        <v>0.25</v>
      </c>
      <c r="Y45" s="426">
        <v>0.85099999999999998</v>
      </c>
      <c r="Z45" s="255"/>
      <c r="AA45" s="258">
        <v>3.4209999999999998</v>
      </c>
      <c r="AB45" s="260">
        <v>270</v>
      </c>
      <c r="AC45" s="255">
        <v>0.32500000000000001</v>
      </c>
      <c r="AD45" s="264">
        <v>1.02</v>
      </c>
      <c r="AE45" s="255"/>
      <c r="AF45" s="259">
        <v>4.3650000000000002</v>
      </c>
      <c r="AG45" s="260">
        <v>270</v>
      </c>
      <c r="AH45" s="255">
        <v>0.154</v>
      </c>
      <c r="AI45" s="261">
        <v>0.35499999999999998</v>
      </c>
      <c r="AJ45" s="254"/>
      <c r="AK45" s="264">
        <v>2.83</v>
      </c>
      <c r="AL45" s="260">
        <v>270</v>
      </c>
      <c r="AM45" s="261">
        <v>0.14099999999999999</v>
      </c>
      <c r="AN45" s="261">
        <v>0.46800000000000003</v>
      </c>
      <c r="AO45" s="261"/>
      <c r="AP45" s="255">
        <v>4.1120000000000001</v>
      </c>
    </row>
    <row r="46" spans="1:42">
      <c r="A46" s="260">
        <v>275</v>
      </c>
      <c r="B46" s="255">
        <v>0.18099999999999999</v>
      </c>
      <c r="C46" s="353">
        <v>0.36499999999999999</v>
      </c>
      <c r="D46" s="261"/>
      <c r="E46" s="261"/>
      <c r="F46" s="255">
        <v>0.224</v>
      </c>
      <c r="G46" s="260">
        <v>275</v>
      </c>
      <c r="H46" s="255">
        <v>0.17399999999999999</v>
      </c>
      <c r="I46" s="261">
        <v>0.52500000000000002</v>
      </c>
      <c r="J46" s="254"/>
      <c r="K46" s="254"/>
      <c r="L46" s="255">
        <v>4.7190000000000003</v>
      </c>
      <c r="M46" s="260">
        <v>275</v>
      </c>
      <c r="N46" s="264">
        <v>0.16500000000000001</v>
      </c>
      <c r="O46" s="353">
        <v>0.49399999999999999</v>
      </c>
      <c r="P46" s="254"/>
      <c r="Q46" s="255"/>
      <c r="R46" s="260">
        <v>275</v>
      </c>
      <c r="S46" s="255">
        <v>0.14299999999999999</v>
      </c>
      <c r="T46" s="261">
        <v>0.52</v>
      </c>
      <c r="U46" s="254"/>
      <c r="V46" s="255"/>
      <c r="W46" s="260">
        <v>275</v>
      </c>
      <c r="X46" s="255">
        <v>0.255</v>
      </c>
      <c r="Y46" s="426">
        <v>0.86099999999999999</v>
      </c>
      <c r="Z46" s="255"/>
      <c r="AA46" s="258">
        <v>3.4830000000000001</v>
      </c>
      <c r="AB46" s="260">
        <v>275</v>
      </c>
      <c r="AC46" s="255">
        <v>0.32800000000000001</v>
      </c>
      <c r="AD46" s="264">
        <v>1.0389999999999999</v>
      </c>
      <c r="AE46" s="255"/>
      <c r="AF46" s="259">
        <v>4.5739999999999998</v>
      </c>
      <c r="AG46" s="260">
        <v>275</v>
      </c>
      <c r="AH46" s="255">
        <v>0.154</v>
      </c>
      <c r="AI46" s="261">
        <v>0.36099999999999999</v>
      </c>
      <c r="AJ46" s="254"/>
      <c r="AK46" s="255">
        <v>2.891</v>
      </c>
      <c r="AL46" s="260">
        <v>275</v>
      </c>
      <c r="AM46" s="261">
        <v>0.14099999999999999</v>
      </c>
      <c r="AN46" s="261">
        <v>0.47899999999999998</v>
      </c>
      <c r="AO46" s="261"/>
      <c r="AP46" s="255">
        <v>4162</v>
      </c>
    </row>
    <row r="47" spans="1:42">
      <c r="A47" s="251">
        <v>280</v>
      </c>
      <c r="B47" s="255">
        <v>0.18099999999999999</v>
      </c>
      <c r="C47" s="353">
        <v>0.37</v>
      </c>
      <c r="D47" s="261"/>
      <c r="E47" s="261"/>
      <c r="F47" s="255">
        <v>0.23100000000000001</v>
      </c>
      <c r="G47" s="251">
        <v>280</v>
      </c>
      <c r="H47" s="255">
        <v>0.17399999999999999</v>
      </c>
      <c r="I47" s="261">
        <v>0.54200000000000004</v>
      </c>
      <c r="J47" s="254"/>
      <c r="K47" s="254"/>
      <c r="L47" s="255">
        <v>4.7770000000000001</v>
      </c>
      <c r="M47" s="251">
        <v>280</v>
      </c>
      <c r="N47" s="264">
        <v>0.16800000000000001</v>
      </c>
      <c r="O47" s="353">
        <v>0.5</v>
      </c>
      <c r="P47" s="254"/>
      <c r="Q47" s="255"/>
      <c r="R47" s="251">
        <v>280</v>
      </c>
      <c r="S47" s="255">
        <v>0.14299999999999999</v>
      </c>
      <c r="T47" s="261">
        <v>0.52900000000000003</v>
      </c>
      <c r="U47" s="254"/>
      <c r="V47" s="255"/>
      <c r="W47" s="251">
        <v>280</v>
      </c>
      <c r="X47" s="255">
        <v>0.26100000000000001</v>
      </c>
      <c r="Y47" s="426">
        <v>0.871</v>
      </c>
      <c r="Z47" s="255"/>
      <c r="AA47" s="258">
        <v>3.5449999999999999</v>
      </c>
      <c r="AB47" s="251">
        <v>280</v>
      </c>
      <c r="AC47" s="255">
        <v>0.33100000000000002</v>
      </c>
      <c r="AD47" s="264">
        <v>1.0589999999999999</v>
      </c>
      <c r="AE47" s="255"/>
      <c r="AF47" s="259">
        <v>4.7839999999999998</v>
      </c>
      <c r="AG47" s="251">
        <v>280</v>
      </c>
      <c r="AH47" s="255">
        <v>0.154</v>
      </c>
      <c r="AI47" s="261">
        <v>0.36699999999999999</v>
      </c>
      <c r="AJ47" s="254"/>
      <c r="AK47" s="255">
        <v>2.9529999999999998</v>
      </c>
      <c r="AL47" s="251">
        <v>280</v>
      </c>
      <c r="AM47" s="261">
        <v>0.14099999999999999</v>
      </c>
      <c r="AN47" s="261">
        <v>0.49</v>
      </c>
      <c r="AO47" s="261"/>
      <c r="AP47" s="255">
        <v>4.2119999999999997</v>
      </c>
    </row>
    <row r="48" spans="1:42">
      <c r="A48" s="260">
        <v>285</v>
      </c>
      <c r="B48" s="255">
        <v>0.18099999999999999</v>
      </c>
      <c r="C48" s="353">
        <v>0.375</v>
      </c>
      <c r="D48" s="261"/>
      <c r="E48" s="261"/>
      <c r="F48" s="255">
        <v>0.23799999999999999</v>
      </c>
      <c r="G48" s="260">
        <v>285</v>
      </c>
      <c r="H48" s="255">
        <v>0.17399999999999999</v>
      </c>
      <c r="I48" s="261">
        <v>0.56000000000000005</v>
      </c>
      <c r="J48" s="254"/>
      <c r="K48" s="254"/>
      <c r="L48" s="255">
        <v>4.8339999999999996</v>
      </c>
      <c r="M48" s="260">
        <v>285</v>
      </c>
      <c r="N48" s="264">
        <v>0.17199999999999999</v>
      </c>
      <c r="O48" s="353">
        <v>0.50600000000000001</v>
      </c>
      <c r="P48" s="254"/>
      <c r="Q48" s="255"/>
      <c r="R48" s="260">
        <v>285</v>
      </c>
      <c r="S48" s="255">
        <v>0.14299999999999999</v>
      </c>
      <c r="T48" s="261">
        <v>0.53800000000000003</v>
      </c>
      <c r="U48" s="254"/>
      <c r="V48" s="255"/>
      <c r="W48" s="260">
        <v>285</v>
      </c>
      <c r="X48" s="255">
        <v>0.26700000000000002</v>
      </c>
      <c r="Y48" s="426">
        <v>0.88200000000000001</v>
      </c>
      <c r="Z48" s="255"/>
      <c r="AA48" s="258">
        <v>3.6070000000000002</v>
      </c>
      <c r="AB48" s="260">
        <v>285</v>
      </c>
      <c r="AC48" s="255">
        <v>0.33400000000000002</v>
      </c>
      <c r="AD48" s="264">
        <v>1.079</v>
      </c>
      <c r="AE48" s="255"/>
      <c r="AF48" s="259">
        <v>4.9930000000000003</v>
      </c>
      <c r="AG48" s="260">
        <v>285</v>
      </c>
      <c r="AH48" s="255">
        <v>0.154</v>
      </c>
      <c r="AI48" s="261">
        <v>0.372</v>
      </c>
      <c r="AJ48" s="254"/>
      <c r="AK48" s="255">
        <v>3.0139999999999998</v>
      </c>
      <c r="AL48" s="260">
        <v>285</v>
      </c>
      <c r="AM48" s="261">
        <v>0.14099999999999999</v>
      </c>
      <c r="AN48" s="261">
        <v>0.501</v>
      </c>
      <c r="AO48" s="261"/>
      <c r="AP48" s="255">
        <v>4.2619999999999996</v>
      </c>
    </row>
    <row r="49" spans="1:42">
      <c r="A49" s="260">
        <v>290</v>
      </c>
      <c r="B49" s="255">
        <v>0.18099999999999999</v>
      </c>
      <c r="C49" s="353">
        <v>0.38</v>
      </c>
      <c r="D49" s="261"/>
      <c r="E49" s="261"/>
      <c r="F49" s="255">
        <v>0.24399999999999999</v>
      </c>
      <c r="G49" s="260">
        <v>290</v>
      </c>
      <c r="H49" s="255">
        <v>0.17399999999999999</v>
      </c>
      <c r="I49" s="261">
        <v>0.57799999999999996</v>
      </c>
      <c r="J49" s="254"/>
      <c r="K49" s="254"/>
      <c r="L49" s="255">
        <v>4.8920000000000003</v>
      </c>
      <c r="M49" s="260">
        <v>290</v>
      </c>
      <c r="N49" s="264">
        <v>0.17499999999999999</v>
      </c>
      <c r="O49" s="353">
        <v>0.51200000000000001</v>
      </c>
      <c r="P49" s="254"/>
      <c r="Q49" s="255"/>
      <c r="R49" s="260">
        <v>290</v>
      </c>
      <c r="S49" s="255">
        <v>0.14299999999999999</v>
      </c>
      <c r="T49" s="261">
        <v>0.54700000000000004</v>
      </c>
      <c r="U49" s="254"/>
      <c r="V49" s="255"/>
      <c r="W49" s="260">
        <v>290</v>
      </c>
      <c r="X49" s="255">
        <v>0.27300000000000002</v>
      </c>
      <c r="Y49" s="426">
        <v>0.89200000000000002</v>
      </c>
      <c r="Z49" s="255"/>
      <c r="AA49" s="258">
        <v>3.669</v>
      </c>
      <c r="AB49" s="260">
        <v>290</v>
      </c>
      <c r="AC49" s="255">
        <v>0.33700000000000002</v>
      </c>
      <c r="AD49" s="264">
        <v>1.099</v>
      </c>
      <c r="AE49" s="264"/>
      <c r="AF49" s="259">
        <v>5.202</v>
      </c>
      <c r="AG49" s="260">
        <v>290</v>
      </c>
      <c r="AH49" s="255">
        <v>0.154</v>
      </c>
      <c r="AI49" s="261">
        <v>0.378</v>
      </c>
      <c r="AJ49" s="254"/>
      <c r="AK49" s="255">
        <v>3.0750000000000002</v>
      </c>
      <c r="AL49" s="260">
        <v>290</v>
      </c>
      <c r="AM49" s="261">
        <v>0.14099999999999999</v>
      </c>
      <c r="AN49" s="261">
        <v>0.51200000000000001</v>
      </c>
      <c r="AO49" s="261"/>
      <c r="AP49" s="255">
        <v>4.3109999999999999</v>
      </c>
    </row>
    <row r="50" spans="1:42">
      <c r="A50" s="251">
        <v>295</v>
      </c>
      <c r="B50" s="255">
        <v>0.18099999999999999</v>
      </c>
      <c r="C50" s="353">
        <v>0.38500000000000001</v>
      </c>
      <c r="D50" s="254"/>
      <c r="E50" s="254"/>
      <c r="F50" s="255">
        <v>0.251</v>
      </c>
      <c r="G50" s="251">
        <v>295</v>
      </c>
      <c r="H50" s="255">
        <v>0.17399999999999999</v>
      </c>
      <c r="I50" s="261">
        <v>0.59499999999999997</v>
      </c>
      <c r="J50" s="254"/>
      <c r="K50" s="254"/>
      <c r="L50" s="255">
        <v>4.9489999999999998</v>
      </c>
      <c r="M50" s="251">
        <v>295</v>
      </c>
      <c r="N50" s="264">
        <v>0.17899999999999999</v>
      </c>
      <c r="O50" s="353">
        <v>0.51800000000000002</v>
      </c>
      <c r="P50" s="254"/>
      <c r="Q50" s="255"/>
      <c r="R50" s="251">
        <v>295</v>
      </c>
      <c r="S50" s="255">
        <v>0.14299999999999999</v>
      </c>
      <c r="T50" s="261">
        <v>0.56399999999999995</v>
      </c>
      <c r="U50" s="254"/>
      <c r="V50" s="255"/>
      <c r="W50" s="251">
        <v>295</v>
      </c>
      <c r="X50" s="255">
        <v>0.27800000000000002</v>
      </c>
      <c r="Y50" s="426">
        <v>0.91400000000000003</v>
      </c>
      <c r="Z50" s="255"/>
      <c r="AA50" s="258">
        <v>3.7309999999999999</v>
      </c>
      <c r="AB50" s="251">
        <v>295</v>
      </c>
      <c r="AC50" s="255">
        <v>0.33900000000000002</v>
      </c>
      <c r="AD50" s="264">
        <v>1.1180000000000001</v>
      </c>
      <c r="AE50" s="264"/>
      <c r="AF50" s="259">
        <v>5.4119999999999999</v>
      </c>
      <c r="AG50" s="251">
        <v>295</v>
      </c>
      <c r="AH50" s="255">
        <v>0.154</v>
      </c>
      <c r="AI50" s="261">
        <v>0.38400000000000001</v>
      </c>
      <c r="AJ50" s="254"/>
      <c r="AK50" s="255">
        <v>3.137</v>
      </c>
      <c r="AL50" s="251">
        <v>295</v>
      </c>
      <c r="AM50" s="261">
        <v>0.14099999999999999</v>
      </c>
      <c r="AN50" s="261">
        <v>0.52300000000000002</v>
      </c>
      <c r="AO50" s="261"/>
      <c r="AP50" s="255">
        <v>4.3609999999999998</v>
      </c>
    </row>
    <row r="51" spans="1:42">
      <c r="A51" s="260">
        <v>300</v>
      </c>
      <c r="B51" s="255">
        <v>0.18099999999999999</v>
      </c>
      <c r="C51" s="353">
        <v>0.39</v>
      </c>
      <c r="D51" s="254"/>
      <c r="E51" s="254"/>
      <c r="F51" s="255">
        <v>0.25800000000000001</v>
      </c>
      <c r="G51" s="260">
        <v>300</v>
      </c>
      <c r="H51" s="255">
        <v>0.17399999999999999</v>
      </c>
      <c r="I51" s="261">
        <v>0.61299999999999999</v>
      </c>
      <c r="J51" s="254"/>
      <c r="K51" s="254"/>
      <c r="L51" s="255">
        <v>5.0069999999999997</v>
      </c>
      <c r="M51" s="260">
        <v>300</v>
      </c>
      <c r="N51" s="264">
        <v>0.182</v>
      </c>
      <c r="O51" s="353">
        <v>0.52400000000000002</v>
      </c>
      <c r="P51" s="254"/>
      <c r="Q51" s="255"/>
      <c r="R51" s="260">
        <v>300</v>
      </c>
      <c r="S51" s="255">
        <v>0.14299999999999999</v>
      </c>
      <c r="T51" s="261">
        <v>0.58699999999999997</v>
      </c>
      <c r="U51" s="254"/>
      <c r="V51" s="255"/>
      <c r="W51" s="260">
        <v>300</v>
      </c>
      <c r="X51" s="255">
        <v>0.28399999999999997</v>
      </c>
      <c r="Y51" s="426">
        <v>0.98599999999999999</v>
      </c>
      <c r="Z51" s="255"/>
      <c r="AA51" s="258">
        <v>3.7930000000000001</v>
      </c>
      <c r="AB51" s="260">
        <v>300</v>
      </c>
      <c r="AC51" s="255">
        <v>0.34200000000000003</v>
      </c>
      <c r="AD51" s="264">
        <v>1.1379999999999999</v>
      </c>
      <c r="AE51" s="264"/>
      <c r="AF51" s="259">
        <v>5.6210000000000004</v>
      </c>
      <c r="AG51" s="260">
        <v>300</v>
      </c>
      <c r="AH51" s="255">
        <v>0.154</v>
      </c>
      <c r="AI51" s="261">
        <v>0.39</v>
      </c>
      <c r="AJ51" s="254"/>
      <c r="AK51" s="255">
        <v>3.198</v>
      </c>
      <c r="AL51" s="260">
        <v>300</v>
      </c>
      <c r="AM51" s="261">
        <v>0.14099999999999999</v>
      </c>
      <c r="AN51" s="261">
        <v>0.53400000000000003</v>
      </c>
      <c r="AO51" s="261"/>
      <c r="AP51" s="255">
        <v>4.4109999999999996</v>
      </c>
    </row>
    <row r="52" spans="1:42">
      <c r="A52" s="260">
        <v>305</v>
      </c>
      <c r="B52" s="255">
        <v>0.18099999999999999</v>
      </c>
      <c r="C52" s="353">
        <v>0.39500000000000002</v>
      </c>
      <c r="D52" s="254"/>
      <c r="E52" s="254"/>
      <c r="F52" s="255">
        <v>0.26500000000000001</v>
      </c>
      <c r="G52" s="260">
        <v>305</v>
      </c>
      <c r="H52" s="255">
        <v>0.17399999999999999</v>
      </c>
      <c r="I52" s="261">
        <v>0.63100000000000001</v>
      </c>
      <c r="J52" s="254"/>
      <c r="K52" s="254"/>
      <c r="L52" s="255">
        <v>5.0640000000000001</v>
      </c>
      <c r="M52" s="260">
        <v>305</v>
      </c>
      <c r="N52" s="264">
        <v>0.186</v>
      </c>
      <c r="O52" s="353">
        <v>0.52900000000000003</v>
      </c>
      <c r="P52" s="254"/>
      <c r="Q52" s="255"/>
      <c r="R52" s="260">
        <v>305</v>
      </c>
      <c r="S52" s="255">
        <v>0.14299999999999999</v>
      </c>
      <c r="T52" s="261">
        <v>0.60899999999999999</v>
      </c>
      <c r="U52" s="254"/>
      <c r="V52" s="255"/>
      <c r="W52" s="260">
        <v>305</v>
      </c>
      <c r="X52" s="264">
        <v>0.28999999999999998</v>
      </c>
      <c r="Y52" s="426">
        <v>1.0569999999999999</v>
      </c>
      <c r="Z52" s="255"/>
      <c r="AA52" s="258">
        <v>3.855</v>
      </c>
      <c r="AB52" s="260">
        <v>305</v>
      </c>
      <c r="AC52" s="255">
        <v>0.34499999999999997</v>
      </c>
      <c r="AD52" s="264">
        <v>1.1579999999999999</v>
      </c>
      <c r="AE52" s="264"/>
      <c r="AF52" s="259">
        <v>5.83</v>
      </c>
      <c r="AG52" s="260">
        <v>305</v>
      </c>
      <c r="AH52" s="255">
        <v>0.154</v>
      </c>
      <c r="AI52" s="261">
        <v>0.39500000000000002</v>
      </c>
      <c r="AJ52" s="254"/>
      <c r="AK52" s="264">
        <v>3.26</v>
      </c>
      <c r="AL52" s="260">
        <v>305</v>
      </c>
      <c r="AM52" s="261">
        <v>0.14099999999999999</v>
      </c>
      <c r="AN52" s="261">
        <v>0.54500000000000004</v>
      </c>
      <c r="AO52" s="261"/>
      <c r="AP52" s="255">
        <v>4.4610000000000003</v>
      </c>
    </row>
    <row r="53" spans="1:42">
      <c r="A53" s="251">
        <v>310</v>
      </c>
      <c r="B53" s="255">
        <v>0.18099999999999999</v>
      </c>
      <c r="C53" s="353">
        <v>0.4</v>
      </c>
      <c r="D53" s="254"/>
      <c r="E53" s="254"/>
      <c r="F53" s="255">
        <v>0.27200000000000002</v>
      </c>
      <c r="G53" s="251">
        <v>310</v>
      </c>
      <c r="H53" s="255">
        <v>0.17399999999999999</v>
      </c>
      <c r="I53" s="261">
        <v>0.64800000000000002</v>
      </c>
      <c r="J53" s="254"/>
      <c r="K53" s="254"/>
      <c r="L53" s="255">
        <v>5.1219999999999999</v>
      </c>
      <c r="M53" s="251">
        <v>310</v>
      </c>
      <c r="N53" s="264">
        <v>0.19</v>
      </c>
      <c r="O53" s="353">
        <v>0.53500000000000003</v>
      </c>
      <c r="P53" s="254"/>
      <c r="Q53" s="255"/>
      <c r="R53" s="251">
        <v>310</v>
      </c>
      <c r="S53" s="255">
        <v>0.14299999999999999</v>
      </c>
      <c r="T53" s="261">
        <v>0.63200000000000001</v>
      </c>
      <c r="U53" s="254"/>
      <c r="V53" s="255"/>
      <c r="W53" s="251">
        <v>310</v>
      </c>
      <c r="X53" s="255">
        <v>0.29599999999999999</v>
      </c>
      <c r="Y53" s="426">
        <v>1.129</v>
      </c>
      <c r="Z53" s="255"/>
      <c r="AA53" s="258">
        <v>3.9180000000000001</v>
      </c>
      <c r="AB53" s="251">
        <v>310</v>
      </c>
      <c r="AC53" s="255">
        <v>0.34799999999999998</v>
      </c>
      <c r="AD53" s="264">
        <v>1.1779999999999999</v>
      </c>
      <c r="AE53" s="264"/>
      <c r="AF53" s="259">
        <v>6.04</v>
      </c>
      <c r="AG53" s="251">
        <v>310</v>
      </c>
      <c r="AH53" s="255">
        <v>0.154</v>
      </c>
      <c r="AI53" s="261">
        <v>0.40100000000000002</v>
      </c>
      <c r="AJ53" s="254"/>
      <c r="AK53" s="255">
        <v>3.3210000000000002</v>
      </c>
      <c r="AL53" s="251">
        <v>310</v>
      </c>
      <c r="AM53" s="261">
        <v>0.14099999999999999</v>
      </c>
      <c r="AN53" s="261">
        <v>0.55600000000000005</v>
      </c>
      <c r="AO53" s="261"/>
      <c r="AP53" s="264">
        <v>4.51</v>
      </c>
    </row>
    <row r="54" spans="1:42">
      <c r="A54" s="260">
        <v>315</v>
      </c>
      <c r="B54" s="255">
        <v>0.18099999999999999</v>
      </c>
      <c r="C54" s="353">
        <v>0.40799999999999997</v>
      </c>
      <c r="D54" s="254"/>
      <c r="E54" s="254"/>
      <c r="F54" s="255">
        <v>0.27800000000000002</v>
      </c>
      <c r="G54" s="260">
        <v>315</v>
      </c>
      <c r="H54" s="255">
        <v>0.17399999999999999</v>
      </c>
      <c r="I54" s="261">
        <v>0.66600000000000004</v>
      </c>
      <c r="J54" s="254"/>
      <c r="K54" s="254"/>
      <c r="L54" s="255">
        <v>5.1790000000000003</v>
      </c>
      <c r="M54" s="260">
        <v>315</v>
      </c>
      <c r="N54" s="264">
        <v>0.193</v>
      </c>
      <c r="O54" s="353">
        <v>0.54100000000000004</v>
      </c>
      <c r="P54" s="254"/>
      <c r="Q54" s="255"/>
      <c r="R54" s="260">
        <v>315</v>
      </c>
      <c r="S54" s="255">
        <v>0.14299999999999999</v>
      </c>
      <c r="T54" s="261">
        <v>0.65500000000000003</v>
      </c>
      <c r="U54" s="254"/>
      <c r="V54" s="255"/>
      <c r="W54" s="260">
        <v>315</v>
      </c>
      <c r="X54" s="255">
        <v>0.30199999999999999</v>
      </c>
      <c r="Y54" s="426"/>
      <c r="Z54" s="255"/>
      <c r="AA54" s="263">
        <v>3.98</v>
      </c>
      <c r="AB54" s="260">
        <v>315</v>
      </c>
      <c r="AC54" s="255">
        <v>0.35099999999999998</v>
      </c>
      <c r="AD54" s="264">
        <v>1.1970000000000001</v>
      </c>
      <c r="AE54" s="264"/>
      <c r="AF54" s="259"/>
      <c r="AG54" s="260">
        <v>315</v>
      </c>
      <c r="AH54" s="255">
        <v>0.154</v>
      </c>
      <c r="AI54" s="261">
        <v>0.40699999999999997</v>
      </c>
      <c r="AJ54" s="254"/>
      <c r="AK54" s="255">
        <v>3.3820000000000001</v>
      </c>
      <c r="AL54" s="260">
        <v>315</v>
      </c>
      <c r="AM54" s="261">
        <v>0.14099999999999999</v>
      </c>
      <c r="AN54" s="261">
        <v>0.56799999999999995</v>
      </c>
      <c r="AO54" s="254"/>
      <c r="AP54" s="264">
        <v>4.5599999999999996</v>
      </c>
    </row>
    <row r="55" spans="1:42">
      <c r="A55" s="260">
        <v>320</v>
      </c>
      <c r="B55" s="255">
        <v>0.18099999999999999</v>
      </c>
      <c r="C55" s="353">
        <v>0.42</v>
      </c>
      <c r="D55" s="254"/>
      <c r="E55" s="254"/>
      <c r="F55" s="264">
        <v>0.28499999999999998</v>
      </c>
      <c r="G55" s="260">
        <v>320</v>
      </c>
      <c r="H55" s="255">
        <v>0.17399999999999999</v>
      </c>
      <c r="I55" s="261">
        <v>0.68400000000000005</v>
      </c>
      <c r="J55" s="254"/>
      <c r="K55" s="254"/>
      <c r="L55" s="264">
        <v>5.2370000000000001</v>
      </c>
      <c r="M55" s="260">
        <v>320</v>
      </c>
      <c r="N55" s="264">
        <v>0.19700000000000001</v>
      </c>
      <c r="O55" s="353">
        <v>0.54700000000000004</v>
      </c>
      <c r="P55" s="254"/>
      <c r="Q55" s="264"/>
      <c r="R55" s="260">
        <v>320</v>
      </c>
      <c r="S55" s="255">
        <v>0.14299999999999999</v>
      </c>
      <c r="T55" s="261">
        <v>0.67800000000000005</v>
      </c>
      <c r="U55" s="254"/>
      <c r="V55" s="264"/>
      <c r="W55" s="260">
        <v>320</v>
      </c>
      <c r="X55" s="255">
        <v>0.307</v>
      </c>
      <c r="Y55" s="426"/>
      <c r="Z55" s="255"/>
      <c r="AA55" s="263">
        <v>4.0419999999999998</v>
      </c>
      <c r="AB55" s="260">
        <v>320</v>
      </c>
      <c r="AC55" s="255">
        <v>0.35399999999999998</v>
      </c>
      <c r="AD55" s="264">
        <v>1.2170000000000001</v>
      </c>
      <c r="AE55" s="255"/>
      <c r="AF55" s="259"/>
      <c r="AG55" s="260">
        <v>320</v>
      </c>
      <c r="AH55" s="255">
        <v>0.154</v>
      </c>
      <c r="AI55" s="261">
        <v>0.41299999999999998</v>
      </c>
      <c r="AJ55" s="254"/>
      <c r="AK55" s="264">
        <v>3.444</v>
      </c>
      <c r="AL55" s="260">
        <v>320</v>
      </c>
      <c r="AM55" s="261">
        <v>0.14099999999999999</v>
      </c>
      <c r="AN55" s="261">
        <v>0.57899999999999996</v>
      </c>
      <c r="AO55" s="254"/>
      <c r="AP55" s="264">
        <v>4.6100000000000003</v>
      </c>
    </row>
    <row r="56" spans="1:42">
      <c r="A56" s="251">
        <v>325</v>
      </c>
      <c r="B56" s="255">
        <v>0.18099999999999999</v>
      </c>
      <c r="C56" s="353">
        <v>0.432</v>
      </c>
      <c r="D56" s="254"/>
      <c r="E56" s="254"/>
      <c r="F56" s="264">
        <v>0.29199999999999998</v>
      </c>
      <c r="G56" s="251">
        <v>325</v>
      </c>
      <c r="H56" s="255">
        <v>0.17399999999999999</v>
      </c>
      <c r="I56" s="261">
        <v>0.70099999999999996</v>
      </c>
      <c r="J56" s="254"/>
      <c r="K56" s="254"/>
      <c r="L56" s="264">
        <v>5.2939999999999996</v>
      </c>
      <c r="M56" s="251">
        <v>325</v>
      </c>
      <c r="N56" s="264">
        <v>0.2</v>
      </c>
      <c r="O56" s="353">
        <v>0.56999999999999995</v>
      </c>
      <c r="P56" s="254"/>
      <c r="Q56" s="264"/>
      <c r="R56" s="251">
        <v>325</v>
      </c>
      <c r="S56" s="255">
        <v>0.14299999999999999</v>
      </c>
      <c r="T56" s="261">
        <v>0.70099999999999996</v>
      </c>
      <c r="U56" s="254"/>
      <c r="V56" s="264"/>
      <c r="W56" s="251">
        <v>325</v>
      </c>
      <c r="X56" s="255">
        <v>0.313</v>
      </c>
      <c r="Y56" s="435"/>
      <c r="Z56" s="255"/>
      <c r="AA56" s="263">
        <v>4.1040000000000001</v>
      </c>
      <c r="AB56" s="251">
        <v>325</v>
      </c>
      <c r="AC56" s="255">
        <v>0.35699999999999998</v>
      </c>
      <c r="AD56" s="264">
        <v>1.2370000000000001</v>
      </c>
      <c r="AE56" s="255"/>
      <c r="AF56" s="259"/>
      <c r="AG56" s="251">
        <v>325</v>
      </c>
      <c r="AH56" s="255">
        <v>0.154</v>
      </c>
      <c r="AI56" s="261">
        <v>0.41799999999999998</v>
      </c>
      <c r="AJ56" s="254"/>
      <c r="AK56" s="264">
        <v>3.5049999999999999</v>
      </c>
      <c r="AL56" s="251">
        <v>325</v>
      </c>
      <c r="AM56" s="261">
        <v>0.14099999999999999</v>
      </c>
      <c r="AN56" s="261">
        <v>0.59</v>
      </c>
      <c r="AO56" s="254"/>
      <c r="AP56" s="264">
        <v>4.6589999999999998</v>
      </c>
    </row>
    <row r="57" spans="1:42">
      <c r="A57" s="260">
        <v>330</v>
      </c>
      <c r="B57" s="255">
        <v>0.18099999999999999</v>
      </c>
      <c r="C57" s="353">
        <v>0.44500000000000001</v>
      </c>
      <c r="D57" s="254"/>
      <c r="E57" s="254"/>
      <c r="F57" s="264">
        <v>0.29899999999999999</v>
      </c>
      <c r="G57" s="260">
        <v>330</v>
      </c>
      <c r="H57" s="255">
        <v>0.17399999999999999</v>
      </c>
      <c r="I57" s="261">
        <v>0.71899999999999997</v>
      </c>
      <c r="J57" s="254"/>
      <c r="K57" s="254"/>
      <c r="L57" s="264">
        <v>5.3520000000000003</v>
      </c>
      <c r="M57" s="260">
        <v>330</v>
      </c>
      <c r="N57" s="264">
        <v>0.20399999999999999</v>
      </c>
      <c r="O57" s="353">
        <v>0.61099999999999999</v>
      </c>
      <c r="P57" s="254"/>
      <c r="Q57" s="264"/>
      <c r="R57" s="260">
        <v>330</v>
      </c>
      <c r="S57" s="255">
        <v>0.14299999999999999</v>
      </c>
      <c r="T57" s="261">
        <v>0.72299999999999998</v>
      </c>
      <c r="U57" s="254"/>
      <c r="V57" s="264"/>
      <c r="W57" s="260">
        <v>330</v>
      </c>
      <c r="X57" s="426">
        <v>0.31900000000000001</v>
      </c>
      <c r="Y57" s="255"/>
      <c r="Z57" s="255"/>
      <c r="AA57" s="263">
        <v>4.1660000000000004</v>
      </c>
      <c r="AB57" s="260">
        <v>330</v>
      </c>
      <c r="AC57" s="264">
        <v>0.36</v>
      </c>
      <c r="AD57" s="264">
        <v>1.2569999999999999</v>
      </c>
      <c r="AE57" s="255"/>
      <c r="AF57" s="259"/>
      <c r="AG57" s="260">
        <v>330</v>
      </c>
      <c r="AH57" s="255">
        <v>0.154</v>
      </c>
      <c r="AI57" s="261">
        <v>0.42399999999999999</v>
      </c>
      <c r="AJ57" s="254"/>
      <c r="AK57" s="264">
        <v>3.5670000000000002</v>
      </c>
      <c r="AL57" s="260">
        <v>330</v>
      </c>
      <c r="AM57" s="261">
        <v>0.14099999999999999</v>
      </c>
      <c r="AN57" s="261">
        <v>0.60099999999999998</v>
      </c>
      <c r="AO57" s="254"/>
      <c r="AP57" s="264">
        <v>4.7089999999999996</v>
      </c>
    </row>
    <row r="58" spans="1:42">
      <c r="A58" s="260">
        <v>335</v>
      </c>
      <c r="B58" s="255">
        <v>0.18099999999999999</v>
      </c>
      <c r="C58" s="353">
        <v>0.45700000000000002</v>
      </c>
      <c r="D58" s="254"/>
      <c r="E58" s="254"/>
      <c r="F58" s="264">
        <v>0.30599999999999999</v>
      </c>
      <c r="G58" s="260">
        <v>335</v>
      </c>
      <c r="H58" s="255">
        <v>0.17399999999999999</v>
      </c>
      <c r="I58" s="261">
        <v>0.73699999999999999</v>
      </c>
      <c r="J58" s="254"/>
      <c r="K58" s="254"/>
      <c r="L58" s="264">
        <v>5.4089999999999998</v>
      </c>
      <c r="M58" s="260">
        <v>335</v>
      </c>
      <c r="N58" s="264"/>
      <c r="O58" s="353"/>
      <c r="P58" s="254"/>
      <c r="Q58" s="264"/>
      <c r="R58" s="260">
        <v>335</v>
      </c>
      <c r="S58" s="255">
        <v>0.14299999999999999</v>
      </c>
      <c r="T58" s="261">
        <v>0.746</v>
      </c>
      <c r="U58" s="254"/>
      <c r="V58" s="264"/>
      <c r="W58" s="260">
        <v>335</v>
      </c>
      <c r="X58" s="359"/>
      <c r="Y58" s="436"/>
      <c r="Z58" s="255"/>
      <c r="AA58" s="263">
        <v>4.2279999999999998</v>
      </c>
      <c r="AB58" s="262"/>
      <c r="AC58" s="256"/>
      <c r="AD58" s="259"/>
      <c r="AE58" s="258"/>
      <c r="AF58" s="259"/>
      <c r="AG58" s="260">
        <v>335</v>
      </c>
      <c r="AH58" s="255">
        <v>0.154</v>
      </c>
      <c r="AI58" s="261">
        <v>0.43</v>
      </c>
      <c r="AJ58" s="254"/>
      <c r="AK58" s="264"/>
      <c r="AL58" s="262">
        <v>335</v>
      </c>
      <c r="AM58" s="261">
        <v>0.14099999999999999</v>
      </c>
      <c r="AN58" s="261">
        <v>0.61199999999999999</v>
      </c>
      <c r="AO58" s="254"/>
      <c r="AP58" s="264">
        <v>4.7590000000000003</v>
      </c>
    </row>
    <row r="59" spans="1:42">
      <c r="A59" s="251">
        <v>340</v>
      </c>
      <c r="B59" s="255">
        <v>0.18099999999999999</v>
      </c>
      <c r="C59" s="353">
        <v>0.46899999999999997</v>
      </c>
      <c r="D59" s="254"/>
      <c r="E59" s="254"/>
      <c r="F59" s="264"/>
      <c r="G59" s="251">
        <v>340</v>
      </c>
      <c r="H59" s="255">
        <v>0.17399999999999999</v>
      </c>
      <c r="I59" s="261">
        <v>0.754</v>
      </c>
      <c r="J59" s="254"/>
      <c r="K59" s="254"/>
      <c r="L59" s="264"/>
      <c r="M59" s="251">
        <v>340</v>
      </c>
      <c r="N59" s="264"/>
      <c r="O59" s="353"/>
      <c r="P59" s="254"/>
      <c r="Q59" s="264"/>
      <c r="R59" s="251">
        <v>340</v>
      </c>
      <c r="S59" s="255">
        <v>0.14299999999999999</v>
      </c>
      <c r="T59" s="261">
        <v>0.76900000000000002</v>
      </c>
      <c r="U59" s="254"/>
      <c r="V59" s="264"/>
      <c r="W59" s="260">
        <v>340</v>
      </c>
      <c r="X59" s="255"/>
      <c r="Y59" s="429"/>
      <c r="Z59" s="255"/>
      <c r="AA59" s="263">
        <v>4.29</v>
      </c>
      <c r="AB59" s="262"/>
      <c r="AC59" s="256"/>
      <c r="AD59" s="259"/>
      <c r="AE59" s="258"/>
      <c r="AF59" s="259"/>
      <c r="AG59" s="260">
        <v>55</v>
      </c>
      <c r="AH59" s="255"/>
      <c r="AI59" s="261"/>
      <c r="AJ59" s="254"/>
      <c r="AK59" s="264"/>
      <c r="AL59" s="262">
        <v>340</v>
      </c>
      <c r="AM59" s="261">
        <v>0.14099999999999999</v>
      </c>
      <c r="AN59" s="261">
        <v>0.63500000000000001</v>
      </c>
      <c r="AO59" s="254"/>
      <c r="AP59" s="264">
        <v>4.8090000000000002</v>
      </c>
    </row>
    <row r="60" spans="1:42">
      <c r="A60" s="260">
        <v>345</v>
      </c>
      <c r="B60" s="264"/>
      <c r="C60" s="353"/>
      <c r="D60" s="254"/>
      <c r="E60" s="254"/>
      <c r="F60" s="255"/>
      <c r="G60" s="260">
        <v>345</v>
      </c>
      <c r="H60" s="255"/>
      <c r="I60" s="261"/>
      <c r="J60" s="254"/>
      <c r="K60" s="254"/>
      <c r="L60" s="255"/>
      <c r="M60" s="260">
        <v>345</v>
      </c>
      <c r="N60" s="264"/>
      <c r="O60" s="353"/>
      <c r="P60" s="254"/>
      <c r="Q60" s="255"/>
      <c r="R60" s="260">
        <v>345</v>
      </c>
      <c r="S60" s="255">
        <v>0.14299999999999999</v>
      </c>
      <c r="T60" s="261">
        <v>0.79200000000000004</v>
      </c>
      <c r="U60" s="254"/>
      <c r="V60" s="255"/>
      <c r="W60" s="260">
        <v>345</v>
      </c>
      <c r="X60" s="255"/>
      <c r="Y60" s="429"/>
      <c r="Z60" s="255"/>
      <c r="AA60" s="258">
        <v>4.3520000000000003</v>
      </c>
      <c r="AB60" s="262"/>
      <c r="AC60" s="256"/>
      <c r="AD60" s="259"/>
      <c r="AE60" s="263"/>
      <c r="AF60" s="259"/>
      <c r="AG60" s="260">
        <v>56</v>
      </c>
      <c r="AH60" s="255"/>
      <c r="AI60" s="261"/>
      <c r="AJ60" s="254"/>
      <c r="AK60" s="255"/>
      <c r="AL60" s="262">
        <v>345</v>
      </c>
      <c r="AM60" s="261">
        <v>0.14099999999999999</v>
      </c>
      <c r="AN60" s="261">
        <v>0.67300000000000004</v>
      </c>
      <c r="AO60" s="254"/>
      <c r="AP60" s="255">
        <v>4.8579999999999997</v>
      </c>
    </row>
    <row r="61" spans="1:42">
      <c r="A61" s="260">
        <v>350</v>
      </c>
      <c r="B61" s="264"/>
      <c r="C61" s="353"/>
      <c r="D61" s="254"/>
      <c r="E61" s="254"/>
      <c r="F61" s="255"/>
      <c r="G61" s="260">
        <v>350</v>
      </c>
      <c r="H61" s="255"/>
      <c r="I61" s="261"/>
      <c r="J61" s="254"/>
      <c r="K61" s="254"/>
      <c r="L61" s="255"/>
      <c r="M61" s="260">
        <v>350</v>
      </c>
      <c r="N61" s="264"/>
      <c r="O61" s="353"/>
      <c r="P61" s="254"/>
      <c r="Q61" s="255"/>
      <c r="R61" s="260">
        <v>350</v>
      </c>
      <c r="S61" s="255">
        <v>0.14299999999999999</v>
      </c>
      <c r="T61" s="261">
        <v>0.81499999999999995</v>
      </c>
      <c r="U61" s="254"/>
      <c r="V61" s="255"/>
      <c r="W61" s="260">
        <v>350</v>
      </c>
      <c r="X61" s="255"/>
      <c r="Y61" s="429"/>
      <c r="Z61" s="255"/>
      <c r="AA61" s="258">
        <v>4.4139999999999997</v>
      </c>
      <c r="AB61" s="262"/>
      <c r="AC61" s="256"/>
      <c r="AD61" s="259"/>
      <c r="AE61" s="263"/>
      <c r="AF61" s="259"/>
      <c r="AG61" s="260">
        <v>57</v>
      </c>
      <c r="AH61" s="255"/>
      <c r="AI61" s="261"/>
      <c r="AJ61" s="254"/>
      <c r="AK61" s="255"/>
      <c r="AL61" s="262">
        <v>350</v>
      </c>
      <c r="AM61" s="261">
        <v>0.14099999999999999</v>
      </c>
      <c r="AN61" s="261">
        <v>0.71099999999999997</v>
      </c>
      <c r="AO61" s="254"/>
      <c r="AP61" s="255">
        <v>4.9080000000000004</v>
      </c>
    </row>
    <row r="62" spans="1:42">
      <c r="A62" s="251">
        <v>355</v>
      </c>
      <c r="B62" s="264"/>
      <c r="C62" s="353"/>
      <c r="D62" s="254"/>
      <c r="E62" s="254"/>
      <c r="F62" s="255"/>
      <c r="G62" s="251">
        <v>355</v>
      </c>
      <c r="H62" s="255"/>
      <c r="I62" s="261"/>
      <c r="J62" s="254"/>
      <c r="K62" s="254"/>
      <c r="L62" s="255"/>
      <c r="M62" s="251">
        <v>355</v>
      </c>
      <c r="N62" s="264"/>
      <c r="O62" s="353"/>
      <c r="P62" s="254"/>
      <c r="Q62" s="255"/>
      <c r="R62" s="251">
        <v>355</v>
      </c>
      <c r="S62" s="255">
        <v>0.14299999999999999</v>
      </c>
      <c r="T62" s="261">
        <v>0.83799999999999997</v>
      </c>
      <c r="U62" s="254"/>
      <c r="V62" s="255"/>
      <c r="W62" s="260">
        <v>355</v>
      </c>
      <c r="X62" s="255"/>
      <c r="Y62" s="429"/>
      <c r="Z62" s="255"/>
      <c r="AA62" s="258">
        <v>4.476</v>
      </c>
      <c r="AB62" s="262"/>
      <c r="AC62" s="256"/>
      <c r="AD62" s="259"/>
      <c r="AE62" s="263"/>
      <c r="AF62" s="259"/>
      <c r="AG62" s="260">
        <v>58</v>
      </c>
      <c r="AH62" s="255"/>
      <c r="AI62" s="261"/>
      <c r="AJ62" s="254"/>
      <c r="AK62" s="255"/>
      <c r="AL62" s="262">
        <v>355</v>
      </c>
      <c r="AM62" s="261">
        <v>0.14099999999999999</v>
      </c>
      <c r="AN62" s="261"/>
      <c r="AO62" s="254"/>
      <c r="AP62" s="255">
        <v>4.9580000000000002</v>
      </c>
    </row>
    <row r="63" spans="1:42">
      <c r="A63" s="260">
        <v>360</v>
      </c>
      <c r="B63" s="264"/>
      <c r="C63" s="353"/>
      <c r="D63" s="254"/>
      <c r="E63" s="254"/>
      <c r="F63" s="255"/>
      <c r="G63" s="260">
        <v>360</v>
      </c>
      <c r="H63" s="255"/>
      <c r="I63" s="261"/>
      <c r="J63" s="254"/>
      <c r="K63" s="254"/>
      <c r="L63" s="255"/>
      <c r="M63" s="260">
        <v>360</v>
      </c>
      <c r="N63" s="264"/>
      <c r="O63" s="353"/>
      <c r="P63" s="254"/>
      <c r="Q63" s="255"/>
      <c r="R63" s="260">
        <v>360</v>
      </c>
      <c r="S63" s="255">
        <v>0.14299999999999999</v>
      </c>
      <c r="T63" s="261">
        <v>0.86</v>
      </c>
      <c r="U63" s="254"/>
      <c r="V63" s="255"/>
      <c r="W63" s="260"/>
      <c r="X63" s="255"/>
      <c r="Y63" s="429"/>
      <c r="Z63" s="255"/>
      <c r="AA63" s="258"/>
      <c r="AB63" s="262"/>
      <c r="AC63" s="256"/>
      <c r="AD63" s="259"/>
      <c r="AE63" s="263"/>
      <c r="AF63" s="259"/>
      <c r="AG63" s="260">
        <v>59</v>
      </c>
      <c r="AH63" s="255"/>
      <c r="AI63" s="261"/>
      <c r="AJ63" s="254"/>
      <c r="AK63" s="255"/>
      <c r="AL63" s="262">
        <v>360</v>
      </c>
      <c r="AM63" s="261">
        <v>0.14099999999999999</v>
      </c>
      <c r="AN63" s="261"/>
      <c r="AO63" s="254"/>
      <c r="AP63" s="255">
        <v>5.008</v>
      </c>
    </row>
    <row r="64" spans="1:42" ht="17.25" thickBot="1">
      <c r="A64" s="260">
        <v>365</v>
      </c>
      <c r="B64" s="264"/>
      <c r="C64" s="353"/>
      <c r="D64" s="254"/>
      <c r="E64" s="254"/>
      <c r="F64" s="255"/>
      <c r="G64" s="260">
        <v>365</v>
      </c>
      <c r="H64" s="255"/>
      <c r="I64" s="261"/>
      <c r="J64" s="254"/>
      <c r="K64" s="254"/>
      <c r="L64" s="255"/>
      <c r="M64" s="260">
        <v>365</v>
      </c>
      <c r="N64" s="264"/>
      <c r="O64" s="353"/>
      <c r="P64" s="254"/>
      <c r="Q64" s="255"/>
      <c r="R64" s="260">
        <v>365</v>
      </c>
      <c r="S64" s="255">
        <v>0.14299999999999999</v>
      </c>
      <c r="T64" s="261">
        <v>0.88300000000000001</v>
      </c>
      <c r="U64" s="254"/>
      <c r="V64" s="255"/>
      <c r="W64" s="260"/>
      <c r="X64" s="255"/>
      <c r="Y64" s="429"/>
      <c r="Z64" s="432"/>
      <c r="AA64" s="258"/>
      <c r="AB64" s="262"/>
      <c r="AC64" s="256"/>
      <c r="AD64" s="259"/>
      <c r="AE64" s="263"/>
      <c r="AF64" s="259"/>
      <c r="AG64" s="260">
        <v>60</v>
      </c>
      <c r="AH64" s="255"/>
      <c r="AI64" s="261"/>
      <c r="AJ64" s="254"/>
      <c r="AK64" s="255"/>
      <c r="AL64" s="262">
        <v>365</v>
      </c>
      <c r="AM64" s="261">
        <v>0.14099999999999999</v>
      </c>
      <c r="AN64" s="261"/>
      <c r="AO64" s="254"/>
      <c r="AP64" s="255">
        <v>5.0570000000000004</v>
      </c>
    </row>
    <row r="65" spans="1:42">
      <c r="A65" s="251">
        <v>370</v>
      </c>
      <c r="B65" s="264"/>
      <c r="C65" s="353"/>
      <c r="D65" s="254"/>
      <c r="E65" s="254"/>
      <c r="F65" s="255"/>
      <c r="G65" s="251">
        <v>370</v>
      </c>
      <c r="H65" s="255"/>
      <c r="I65" s="261"/>
      <c r="J65" s="254"/>
      <c r="K65" s="254"/>
      <c r="L65" s="255"/>
      <c r="M65" s="251">
        <v>370</v>
      </c>
      <c r="N65" s="264"/>
      <c r="O65" s="353"/>
      <c r="P65" s="254"/>
      <c r="Q65" s="255"/>
      <c r="R65" s="251">
        <v>370</v>
      </c>
      <c r="S65" s="255"/>
      <c r="T65" s="261"/>
      <c r="U65" s="254"/>
      <c r="V65" s="255"/>
      <c r="W65" s="260"/>
      <c r="X65" s="255"/>
      <c r="Y65" s="255"/>
      <c r="Z65" s="359"/>
      <c r="AA65" s="255"/>
      <c r="AB65" s="262"/>
      <c r="AC65" s="256"/>
      <c r="AD65" s="259"/>
      <c r="AE65" s="258"/>
      <c r="AF65" s="259"/>
      <c r="AG65" s="260">
        <v>61</v>
      </c>
      <c r="AH65" s="255"/>
      <c r="AI65" s="261"/>
      <c r="AJ65" s="254"/>
      <c r="AK65" s="255"/>
      <c r="AL65" s="262">
        <v>370</v>
      </c>
      <c r="AM65" s="261">
        <v>0.14099999999999999</v>
      </c>
      <c r="AN65" s="261"/>
      <c r="AO65" s="254"/>
      <c r="AP65" s="255">
        <v>5.1070000000000002</v>
      </c>
    </row>
    <row r="66" spans="1:42">
      <c r="A66" s="260">
        <v>375</v>
      </c>
      <c r="B66" s="264"/>
      <c r="C66" s="353"/>
      <c r="D66" s="254"/>
      <c r="E66" s="254"/>
      <c r="F66" s="255"/>
      <c r="G66" s="260">
        <v>375</v>
      </c>
      <c r="H66" s="255"/>
      <c r="I66" s="261"/>
      <c r="J66" s="254"/>
      <c r="K66" s="254"/>
      <c r="L66" s="255"/>
      <c r="M66" s="260">
        <v>375</v>
      </c>
      <c r="N66" s="264"/>
      <c r="O66" s="353"/>
      <c r="P66" s="254"/>
      <c r="Q66" s="255"/>
      <c r="R66" s="260">
        <v>375</v>
      </c>
      <c r="S66" s="255"/>
      <c r="T66" s="261"/>
      <c r="U66" s="254"/>
      <c r="V66" s="255"/>
      <c r="W66" s="260"/>
      <c r="X66" s="255"/>
      <c r="Y66" s="255"/>
      <c r="Z66" s="255"/>
      <c r="AA66" s="255"/>
      <c r="AB66" s="262"/>
      <c r="AC66" s="256"/>
      <c r="AD66" s="259"/>
      <c r="AE66" s="258"/>
      <c r="AF66" s="259"/>
      <c r="AG66" s="260">
        <v>62</v>
      </c>
      <c r="AH66" s="255"/>
      <c r="AI66" s="261"/>
      <c r="AJ66" s="254"/>
      <c r="AK66" s="255"/>
      <c r="AL66" s="262">
        <v>375</v>
      </c>
      <c r="AM66" s="255"/>
      <c r="AN66" s="261"/>
      <c r="AO66" s="254"/>
      <c r="AP66" s="255">
        <v>5.157</v>
      </c>
    </row>
    <row r="67" spans="1:42">
      <c r="A67" s="260">
        <v>380</v>
      </c>
      <c r="B67" s="264"/>
      <c r="C67" s="353"/>
      <c r="D67" s="254"/>
      <c r="E67" s="254"/>
      <c r="F67" s="255"/>
      <c r="G67" s="260">
        <v>380</v>
      </c>
      <c r="H67" s="255"/>
      <c r="I67" s="261"/>
      <c r="J67" s="254"/>
      <c r="K67" s="254"/>
      <c r="L67" s="255"/>
      <c r="M67" s="260">
        <v>380</v>
      </c>
      <c r="N67" s="264"/>
      <c r="O67" s="353"/>
      <c r="P67" s="254"/>
      <c r="Q67" s="255"/>
      <c r="R67" s="260">
        <v>380</v>
      </c>
      <c r="S67" s="255"/>
      <c r="T67" s="261"/>
      <c r="U67" s="254"/>
      <c r="V67" s="255"/>
      <c r="W67" s="260"/>
      <c r="X67" s="255"/>
      <c r="Y67" s="255"/>
      <c r="Z67" s="255"/>
      <c r="AA67" s="255"/>
      <c r="AB67" s="262"/>
      <c r="AC67" s="256"/>
      <c r="AD67" s="259"/>
      <c r="AE67" s="258"/>
      <c r="AF67" s="259"/>
      <c r="AG67" s="260">
        <v>63</v>
      </c>
      <c r="AH67" s="255"/>
      <c r="AI67" s="261"/>
      <c r="AJ67" s="254"/>
      <c r="AK67" s="255"/>
      <c r="AL67" s="262">
        <v>380</v>
      </c>
      <c r="AM67" s="255"/>
      <c r="AN67" s="261"/>
      <c r="AO67" s="254"/>
      <c r="AP67" s="255">
        <v>5.2060000000000004</v>
      </c>
    </row>
    <row r="68" spans="1:42">
      <c r="A68" s="251">
        <v>385</v>
      </c>
      <c r="B68" s="264"/>
      <c r="C68" s="353"/>
      <c r="D68" s="254"/>
      <c r="E68" s="254"/>
      <c r="F68" s="255"/>
      <c r="G68" s="251">
        <v>385</v>
      </c>
      <c r="H68" s="255"/>
      <c r="I68" s="261"/>
      <c r="J68" s="254"/>
      <c r="K68" s="254"/>
      <c r="L68" s="255"/>
      <c r="M68" s="251">
        <v>385</v>
      </c>
      <c r="N68" s="264"/>
      <c r="O68" s="353"/>
      <c r="P68" s="254"/>
      <c r="Q68" s="255"/>
      <c r="R68" s="251">
        <v>385</v>
      </c>
      <c r="S68" s="255"/>
      <c r="T68" s="261"/>
      <c r="U68" s="254"/>
      <c r="V68" s="255"/>
      <c r="W68" s="260"/>
      <c r="X68" s="255"/>
      <c r="Y68" s="255"/>
      <c r="Z68" s="255"/>
      <c r="AA68" s="255"/>
      <c r="AB68" s="262"/>
      <c r="AC68" s="256"/>
      <c r="AD68" s="259"/>
      <c r="AE68" s="258"/>
      <c r="AF68" s="259"/>
      <c r="AG68" s="260">
        <v>64</v>
      </c>
      <c r="AH68" s="255"/>
      <c r="AI68" s="261"/>
      <c r="AJ68" s="254"/>
      <c r="AK68" s="255"/>
      <c r="AL68" s="262">
        <v>385</v>
      </c>
      <c r="AM68" s="255"/>
      <c r="AN68" s="261"/>
      <c r="AO68" s="254"/>
      <c r="AP68" s="255">
        <v>5.2560000000000002</v>
      </c>
    </row>
    <row r="69" spans="1:42">
      <c r="A69" s="260">
        <v>390</v>
      </c>
      <c r="B69" s="264"/>
      <c r="C69" s="353"/>
      <c r="D69" s="254"/>
      <c r="E69" s="254"/>
      <c r="F69" s="255"/>
      <c r="G69" s="260">
        <v>390</v>
      </c>
      <c r="H69" s="255"/>
      <c r="I69" s="261"/>
      <c r="J69" s="254"/>
      <c r="K69" s="254"/>
      <c r="L69" s="255"/>
      <c r="M69" s="260">
        <v>390</v>
      </c>
      <c r="N69" s="264"/>
      <c r="O69" s="353"/>
      <c r="P69" s="254"/>
      <c r="Q69" s="255"/>
      <c r="R69" s="260">
        <v>390</v>
      </c>
      <c r="S69" s="255"/>
      <c r="T69" s="261"/>
      <c r="U69" s="254"/>
      <c r="V69" s="255"/>
      <c r="W69" s="260"/>
      <c r="X69" s="255"/>
      <c r="Y69" s="255"/>
      <c r="Z69" s="255"/>
      <c r="AA69" s="255"/>
      <c r="AB69" s="262"/>
      <c r="AC69" s="256"/>
      <c r="AD69" s="259"/>
      <c r="AE69" s="258"/>
      <c r="AF69" s="259"/>
      <c r="AG69" s="260">
        <v>65</v>
      </c>
      <c r="AH69" s="255"/>
      <c r="AI69" s="261"/>
      <c r="AJ69" s="254"/>
      <c r="AK69" s="255"/>
      <c r="AL69" s="262">
        <v>390</v>
      </c>
      <c r="AM69" s="255"/>
      <c r="AN69" s="261"/>
      <c r="AO69" s="254"/>
      <c r="AP69" s="255">
        <v>5.306</v>
      </c>
    </row>
    <row r="70" spans="1:42">
      <c r="A70" s="260">
        <v>395</v>
      </c>
      <c r="B70" s="264"/>
      <c r="C70" s="353"/>
      <c r="D70" s="254"/>
      <c r="E70" s="254"/>
      <c r="F70" s="255"/>
      <c r="G70" s="260">
        <v>395</v>
      </c>
      <c r="H70" s="255"/>
      <c r="I70" s="261"/>
      <c r="J70" s="254"/>
      <c r="K70" s="254"/>
      <c r="L70" s="255"/>
      <c r="M70" s="260">
        <v>395</v>
      </c>
      <c r="N70" s="264"/>
      <c r="O70" s="353"/>
      <c r="P70" s="254"/>
      <c r="Q70" s="255"/>
      <c r="R70" s="260">
        <v>395</v>
      </c>
      <c r="S70" s="255"/>
      <c r="T70" s="261"/>
      <c r="U70" s="254"/>
      <c r="V70" s="255"/>
      <c r="W70" s="260"/>
      <c r="X70" s="255"/>
      <c r="Y70" s="255"/>
      <c r="Z70" s="255"/>
      <c r="AA70" s="255"/>
      <c r="AB70" s="262"/>
      <c r="AC70" s="256"/>
      <c r="AD70" s="259"/>
      <c r="AE70" s="258"/>
      <c r="AF70" s="259"/>
      <c r="AG70" s="260">
        <v>66</v>
      </c>
      <c r="AH70" s="255"/>
      <c r="AI70" s="261"/>
      <c r="AJ70" s="254"/>
      <c r="AK70" s="255"/>
      <c r="AL70" s="262">
        <v>66</v>
      </c>
      <c r="AM70" s="255"/>
      <c r="AN70" s="261"/>
      <c r="AO70" s="254"/>
      <c r="AP70" s="255"/>
    </row>
    <row r="71" spans="1:42">
      <c r="A71" s="251">
        <v>400</v>
      </c>
      <c r="B71" s="264"/>
      <c r="C71" s="353"/>
      <c r="D71" s="254"/>
      <c r="E71" s="254"/>
      <c r="F71" s="255"/>
      <c r="G71" s="251">
        <v>400</v>
      </c>
      <c r="H71" s="255"/>
      <c r="I71" s="261"/>
      <c r="J71" s="254"/>
      <c r="K71" s="254"/>
      <c r="L71" s="255"/>
      <c r="M71" s="251">
        <v>400</v>
      </c>
      <c r="N71" s="264"/>
      <c r="O71" s="353"/>
      <c r="P71" s="254"/>
      <c r="Q71" s="255"/>
      <c r="R71" s="251">
        <v>400</v>
      </c>
      <c r="S71" s="255"/>
      <c r="T71" s="261"/>
      <c r="U71" s="254"/>
      <c r="V71" s="255"/>
      <c r="W71" s="260"/>
      <c r="X71" s="255"/>
      <c r="Y71" s="255"/>
      <c r="Z71" s="255"/>
      <c r="AA71" s="255"/>
      <c r="AB71" s="262"/>
      <c r="AC71" s="256"/>
      <c r="AD71" s="259"/>
      <c r="AE71" s="258"/>
      <c r="AF71" s="259"/>
      <c r="AG71" s="260">
        <v>67</v>
      </c>
      <c r="AH71" s="255"/>
      <c r="AI71" s="261"/>
      <c r="AJ71" s="254"/>
      <c r="AK71" s="255"/>
      <c r="AL71" s="262">
        <v>67</v>
      </c>
      <c r="AM71" s="255"/>
      <c r="AN71" s="261"/>
      <c r="AO71" s="254"/>
      <c r="AP71" s="255"/>
    </row>
    <row r="72" spans="1:42">
      <c r="G72" s="247"/>
      <c r="M72" s="247"/>
      <c r="R72" s="247"/>
      <c r="W72" s="247"/>
      <c r="AB72" s="247"/>
      <c r="AG72" s="247"/>
      <c r="AL72" s="247"/>
    </row>
    <row r="73" spans="1:42">
      <c r="G73" s="247"/>
      <c r="M73" s="247"/>
      <c r="R73" s="247"/>
      <c r="W73" s="247"/>
      <c r="AB73" s="247"/>
      <c r="AG73" s="247"/>
      <c r="AL73" s="247"/>
    </row>
    <row r="74" spans="1:42">
      <c r="G74" s="247"/>
      <c r="M74" s="247"/>
      <c r="R74" s="247"/>
      <c r="W74" s="247"/>
      <c r="AB74" s="247"/>
      <c r="AG74" s="247"/>
      <c r="AL74" s="247"/>
    </row>
    <row r="75" spans="1:42">
      <c r="G75" s="247"/>
      <c r="M75" s="247"/>
      <c r="R75" s="247"/>
      <c r="W75" s="247"/>
      <c r="AB75" s="247"/>
      <c r="AG75" s="247"/>
      <c r="AL75" s="247"/>
    </row>
    <row r="76" spans="1:42">
      <c r="G76" s="247"/>
      <c r="M76" s="247"/>
      <c r="R76" s="247"/>
      <c r="W76" s="247"/>
      <c r="AB76" s="247"/>
      <c r="AG76" s="247"/>
      <c r="AL76" s="247"/>
    </row>
    <row r="77" spans="1:42">
      <c r="G77" s="247"/>
      <c r="M77" s="247"/>
      <c r="R77" s="247"/>
      <c r="W77" s="247"/>
      <c r="AB77" s="247"/>
      <c r="AG77" s="247"/>
      <c r="AL77" s="247"/>
    </row>
    <row r="78" spans="1:42">
      <c r="G78" s="247"/>
      <c r="M78" s="247"/>
      <c r="R78" s="247"/>
      <c r="W78" s="247"/>
      <c r="AB78" s="247"/>
      <c r="AG78" s="247"/>
      <c r="AL78" s="247"/>
    </row>
    <row r="79" spans="1:42">
      <c r="G79" s="247"/>
      <c r="M79" s="247"/>
      <c r="R79" s="247"/>
      <c r="W79" s="247"/>
      <c r="AB79" s="247"/>
      <c r="AG79" s="247"/>
      <c r="AL79" s="247"/>
    </row>
    <row r="80" spans="1:42">
      <c r="G80" s="247"/>
      <c r="M80" s="247"/>
      <c r="R80" s="247"/>
      <c r="W80" s="247"/>
      <c r="AB80" s="247"/>
      <c r="AG80" s="247"/>
      <c r="AL80" s="247"/>
    </row>
    <row r="81" spans="7:38">
      <c r="G81" s="247"/>
      <c r="M81" s="247"/>
      <c r="R81" s="247"/>
      <c r="W81" s="247"/>
      <c r="AB81" s="247"/>
      <c r="AG81" s="247"/>
      <c r="AL81" s="247"/>
    </row>
    <row r="82" spans="7:38">
      <c r="G82" s="247"/>
      <c r="M82" s="247"/>
      <c r="R82" s="247"/>
      <c r="W82" s="247"/>
      <c r="AB82" s="247"/>
      <c r="AG82" s="247"/>
      <c r="AL82" s="247"/>
    </row>
    <row r="83" spans="7:38">
      <c r="G83" s="247"/>
      <c r="M83" s="247"/>
      <c r="R83" s="247"/>
      <c r="W83" s="247"/>
      <c r="AB83" s="247"/>
      <c r="AG83" s="247"/>
      <c r="AL83" s="247"/>
    </row>
    <row r="84" spans="7:38">
      <c r="G84" s="247"/>
      <c r="M84" s="247"/>
      <c r="R84" s="247"/>
      <c r="W84" s="247"/>
      <c r="AB84" s="247"/>
      <c r="AG84" s="247"/>
      <c r="AL84" s="247"/>
    </row>
    <row r="85" spans="7:38">
      <c r="G85" s="247"/>
      <c r="M85" s="247"/>
      <c r="R85" s="247"/>
      <c r="W85" s="247"/>
      <c r="AB85" s="247"/>
      <c r="AG85" s="247"/>
      <c r="AL85" s="247"/>
    </row>
    <row r="86" spans="7:38">
      <c r="G86" s="247"/>
      <c r="M86" s="247"/>
      <c r="R86" s="247"/>
      <c r="W86" s="247"/>
      <c r="AB86" s="247"/>
      <c r="AG86" s="247"/>
      <c r="AL86" s="247"/>
    </row>
    <row r="87" spans="7:38">
      <c r="G87" s="247"/>
      <c r="M87" s="247"/>
      <c r="R87" s="247"/>
      <c r="W87" s="247"/>
      <c r="AB87" s="247"/>
      <c r="AG87" s="247"/>
      <c r="AL87" s="247"/>
    </row>
    <row r="88" spans="7:38">
      <c r="G88" s="247"/>
      <c r="M88" s="247"/>
      <c r="R88" s="247"/>
      <c r="W88" s="247"/>
      <c r="AB88" s="247"/>
      <c r="AG88" s="247"/>
      <c r="AL88" s="247"/>
    </row>
    <row r="89" spans="7:38">
      <c r="G89" s="247"/>
      <c r="M89" s="247"/>
      <c r="R89" s="247"/>
      <c r="W89" s="247"/>
      <c r="AB89" s="247"/>
      <c r="AG89" s="247"/>
      <c r="AL89" s="247"/>
    </row>
    <row r="90" spans="7:38">
      <c r="G90" s="247"/>
      <c r="M90" s="247"/>
      <c r="R90" s="247"/>
      <c r="W90" s="247"/>
      <c r="AB90" s="247"/>
      <c r="AG90" s="247"/>
      <c r="AL90" s="247"/>
    </row>
    <row r="91" spans="7:38">
      <c r="G91" s="247"/>
      <c r="M91" s="247"/>
      <c r="R91" s="247"/>
      <c r="W91" s="247"/>
      <c r="AB91" s="247"/>
      <c r="AG91" s="247"/>
      <c r="AL91" s="247"/>
    </row>
    <row r="92" spans="7:38">
      <c r="G92" s="247"/>
      <c r="M92" s="247"/>
      <c r="R92" s="247"/>
      <c r="W92" s="247"/>
      <c r="AB92" s="247"/>
      <c r="AG92" s="247"/>
      <c r="AL92" s="247"/>
    </row>
    <row r="93" spans="7:38">
      <c r="G93" s="247"/>
      <c r="M93" s="247"/>
      <c r="R93" s="247"/>
      <c r="W93" s="247"/>
      <c r="AB93" s="247"/>
      <c r="AG93" s="247"/>
      <c r="AL93" s="247"/>
    </row>
    <row r="94" spans="7:38">
      <c r="G94" s="247"/>
      <c r="M94" s="247"/>
      <c r="R94" s="247"/>
      <c r="W94" s="247"/>
      <c r="AB94" s="247"/>
      <c r="AG94" s="247"/>
      <c r="AL94" s="247"/>
    </row>
    <row r="95" spans="7:38">
      <c r="G95" s="247"/>
      <c r="M95" s="247"/>
      <c r="R95" s="247"/>
      <c r="W95" s="247"/>
      <c r="AB95" s="247"/>
      <c r="AG95" s="247"/>
      <c r="AL95" s="247"/>
    </row>
    <row r="96" spans="7:38">
      <c r="G96" s="247"/>
      <c r="M96" s="247"/>
      <c r="R96" s="247"/>
      <c r="W96" s="247"/>
      <c r="AB96" s="247"/>
      <c r="AG96" s="247"/>
      <c r="AL96" s="247"/>
    </row>
    <row r="97" spans="7:38">
      <c r="G97" s="247"/>
      <c r="M97" s="247"/>
      <c r="R97" s="247"/>
      <c r="W97" s="247"/>
      <c r="AB97" s="247"/>
      <c r="AG97" s="247"/>
      <c r="AL97" s="247"/>
    </row>
    <row r="98" spans="7:38">
      <c r="G98" s="247"/>
      <c r="M98" s="247"/>
      <c r="R98" s="247"/>
      <c r="W98" s="247"/>
      <c r="AB98" s="247"/>
      <c r="AG98" s="247"/>
      <c r="AL98" s="247"/>
    </row>
    <row r="99" spans="7:38">
      <c r="G99" s="247"/>
      <c r="M99" s="247"/>
      <c r="R99" s="247"/>
      <c r="W99" s="247"/>
      <c r="AB99" s="247"/>
      <c r="AG99" s="247"/>
      <c r="AL99" s="247"/>
    </row>
    <row r="100" spans="7:38">
      <c r="G100" s="247"/>
      <c r="M100" s="247"/>
      <c r="R100" s="247"/>
      <c r="W100" s="247"/>
      <c r="AB100" s="247"/>
      <c r="AG100" s="247"/>
      <c r="AL100" s="247"/>
    </row>
    <row r="101" spans="7:38">
      <c r="G101" s="247"/>
      <c r="M101" s="247"/>
      <c r="R101" s="247"/>
      <c r="W101" s="247"/>
      <c r="AB101" s="247"/>
      <c r="AG101" s="247"/>
      <c r="AL101" s="247"/>
    </row>
    <row r="102" spans="7:38">
      <c r="G102" s="247"/>
      <c r="M102" s="247"/>
      <c r="R102" s="247"/>
      <c r="W102" s="247"/>
      <c r="AB102" s="247"/>
      <c r="AG102" s="247"/>
      <c r="AL102" s="247"/>
    </row>
    <row r="103" spans="7:38">
      <c r="G103" s="247"/>
      <c r="M103" s="247"/>
      <c r="R103" s="247"/>
      <c r="W103" s="247"/>
      <c r="AB103" s="247"/>
      <c r="AG103" s="247"/>
      <c r="AL103" s="247"/>
    </row>
    <row r="104" spans="7:38">
      <c r="G104" s="247"/>
      <c r="M104" s="247"/>
      <c r="R104" s="247"/>
      <c r="W104" s="247"/>
      <c r="AB104" s="247"/>
      <c r="AG104" s="247"/>
      <c r="AL104" s="247"/>
    </row>
    <row r="105" spans="7:38">
      <c r="G105" s="247"/>
      <c r="M105" s="247"/>
      <c r="R105" s="247"/>
      <c r="W105" s="247"/>
      <c r="AB105" s="247"/>
      <c r="AG105" s="247"/>
      <c r="AL105" s="247"/>
    </row>
    <row r="106" spans="7:38">
      <c r="G106" s="247"/>
      <c r="M106" s="247"/>
      <c r="R106" s="247"/>
      <c r="W106" s="247"/>
      <c r="AB106" s="247"/>
      <c r="AG106" s="247"/>
      <c r="AL106" s="247"/>
    </row>
    <row r="107" spans="7:38">
      <c r="G107" s="247"/>
      <c r="M107" s="247"/>
      <c r="R107" s="247"/>
      <c r="W107" s="247"/>
      <c r="AB107" s="247"/>
      <c r="AG107" s="247"/>
      <c r="AL107" s="247"/>
    </row>
    <row r="108" spans="7:38">
      <c r="G108" s="247"/>
      <c r="M108" s="247"/>
      <c r="R108" s="247"/>
      <c r="W108" s="247"/>
      <c r="AB108" s="247"/>
      <c r="AG108" s="247"/>
      <c r="AL108" s="247"/>
    </row>
    <row r="109" spans="7:38">
      <c r="G109" s="247"/>
      <c r="M109" s="247"/>
      <c r="R109" s="247"/>
      <c r="W109" s="247"/>
      <c r="AB109" s="247"/>
      <c r="AG109" s="247"/>
      <c r="AL109" s="247"/>
    </row>
    <row r="110" spans="7:38">
      <c r="G110" s="247"/>
      <c r="M110" s="247"/>
      <c r="R110" s="247"/>
      <c r="W110" s="247"/>
      <c r="AB110" s="247"/>
      <c r="AG110" s="247"/>
      <c r="AL110" s="247"/>
    </row>
    <row r="111" spans="7:38">
      <c r="G111" s="247"/>
      <c r="M111" s="247"/>
      <c r="R111" s="247"/>
      <c r="W111" s="247"/>
      <c r="AB111" s="247"/>
      <c r="AG111" s="247"/>
      <c r="AL111" s="247"/>
    </row>
    <row r="112" spans="7:38">
      <c r="G112" s="247"/>
      <c r="M112" s="247"/>
      <c r="R112" s="247"/>
      <c r="W112" s="247"/>
      <c r="AB112" s="247"/>
      <c r="AG112" s="247"/>
      <c r="AL112" s="247"/>
    </row>
    <row r="113" spans="7:38">
      <c r="G113" s="247"/>
      <c r="M113" s="247"/>
      <c r="R113" s="247"/>
      <c r="W113" s="247"/>
      <c r="AB113" s="247"/>
      <c r="AG113" s="247"/>
      <c r="AL113" s="247"/>
    </row>
    <row r="114" spans="7:38">
      <c r="G114" s="247"/>
      <c r="M114" s="247"/>
      <c r="R114" s="247"/>
      <c r="W114" s="247"/>
      <c r="AB114" s="247"/>
      <c r="AG114" s="247"/>
      <c r="AL114" s="247"/>
    </row>
    <row r="115" spans="7:38">
      <c r="G115" s="247"/>
      <c r="M115" s="247"/>
      <c r="R115" s="247"/>
      <c r="W115" s="247"/>
      <c r="AB115" s="247"/>
      <c r="AG115" s="247"/>
      <c r="AL115" s="247"/>
    </row>
    <row r="116" spans="7:38">
      <c r="G116" s="247"/>
      <c r="M116" s="247"/>
      <c r="R116" s="247"/>
      <c r="W116" s="247"/>
      <c r="AB116" s="247"/>
      <c r="AG116" s="247"/>
      <c r="AL116" s="247"/>
    </row>
    <row r="117" spans="7:38">
      <c r="G117" s="247"/>
      <c r="M117" s="247"/>
      <c r="R117" s="247"/>
      <c r="W117" s="247"/>
      <c r="AB117" s="247"/>
      <c r="AG117" s="247"/>
      <c r="AL117" s="247"/>
    </row>
    <row r="118" spans="7:38">
      <c r="G118" s="247"/>
      <c r="M118" s="247"/>
      <c r="R118" s="247"/>
      <c r="W118" s="247"/>
      <c r="AB118" s="247"/>
      <c r="AG118" s="247"/>
      <c r="AL118" s="247"/>
    </row>
    <row r="119" spans="7:38">
      <c r="G119" s="247"/>
      <c r="M119" s="247"/>
      <c r="R119" s="247"/>
      <c r="W119" s="247"/>
      <c r="AB119" s="247"/>
      <c r="AG119" s="247"/>
      <c r="AL119" s="247"/>
    </row>
    <row r="120" spans="7:38">
      <c r="G120" s="247"/>
      <c r="M120" s="247"/>
      <c r="R120" s="247"/>
      <c r="W120" s="247"/>
      <c r="AB120" s="247"/>
      <c r="AG120" s="247"/>
      <c r="AL120" s="247"/>
    </row>
    <row r="121" spans="7:38">
      <c r="G121" s="247"/>
      <c r="M121" s="247"/>
      <c r="R121" s="247"/>
      <c r="W121" s="247"/>
      <c r="AB121" s="247"/>
      <c r="AG121" s="247"/>
      <c r="AL121" s="247"/>
    </row>
    <row r="122" spans="7:38">
      <c r="G122" s="247"/>
      <c r="M122" s="247"/>
      <c r="R122" s="247"/>
      <c r="W122" s="247"/>
      <c r="AB122" s="247"/>
      <c r="AG122" s="247"/>
      <c r="AL122" s="247"/>
    </row>
    <row r="123" spans="7:38">
      <c r="G123" s="247"/>
      <c r="M123" s="247"/>
      <c r="R123" s="247"/>
      <c r="W123" s="247"/>
      <c r="AB123" s="247"/>
      <c r="AG123" s="247"/>
      <c r="AL123" s="247"/>
    </row>
    <row r="124" spans="7:38">
      <c r="G124" s="247"/>
      <c r="M124" s="247"/>
      <c r="R124" s="247"/>
      <c r="W124" s="247"/>
      <c r="AB124" s="247"/>
      <c r="AG124" s="247"/>
      <c r="AL124" s="247"/>
    </row>
    <row r="125" spans="7:38">
      <c r="G125" s="247"/>
      <c r="M125" s="247"/>
      <c r="R125" s="247"/>
      <c r="W125" s="247"/>
      <c r="AB125" s="247"/>
      <c r="AG125" s="247"/>
      <c r="AL125" s="247"/>
    </row>
    <row r="126" spans="7:38">
      <c r="G126" s="247"/>
      <c r="M126" s="247"/>
      <c r="R126" s="247"/>
      <c r="W126" s="247"/>
      <c r="AB126" s="247"/>
      <c r="AG126" s="247"/>
      <c r="AL126" s="247"/>
    </row>
    <row r="127" spans="7:38">
      <c r="G127" s="247"/>
      <c r="M127" s="247"/>
      <c r="R127" s="247"/>
      <c r="W127" s="247"/>
      <c r="AB127" s="247"/>
      <c r="AG127" s="247"/>
      <c r="AL127" s="247"/>
    </row>
    <row r="128" spans="7:38">
      <c r="G128" s="247"/>
      <c r="M128" s="247"/>
      <c r="R128" s="247"/>
      <c r="W128" s="247"/>
      <c r="AB128" s="247"/>
      <c r="AG128" s="247"/>
      <c r="AL128" s="247"/>
    </row>
    <row r="129" spans="7:38">
      <c r="G129" s="247"/>
      <c r="M129" s="247"/>
      <c r="R129" s="247"/>
      <c r="W129" s="247"/>
      <c r="AB129" s="247"/>
      <c r="AG129" s="247"/>
      <c r="AL129" s="247"/>
    </row>
    <row r="130" spans="7:38">
      <c r="G130" s="247"/>
      <c r="M130" s="247"/>
      <c r="R130" s="247"/>
      <c r="W130" s="247"/>
      <c r="AB130" s="247"/>
      <c r="AG130" s="247"/>
      <c r="AL130" s="247"/>
    </row>
    <row r="131" spans="7:38">
      <c r="G131" s="247"/>
      <c r="M131" s="247"/>
      <c r="R131" s="247"/>
      <c r="W131" s="247"/>
      <c r="AB131" s="247"/>
      <c r="AG131" s="247"/>
      <c r="AL131" s="247"/>
    </row>
    <row r="132" spans="7:38">
      <c r="G132" s="247"/>
      <c r="M132" s="247"/>
      <c r="R132" s="247"/>
      <c r="W132" s="247"/>
      <c r="AB132" s="247"/>
      <c r="AG132" s="247"/>
      <c r="AL132" s="247"/>
    </row>
  </sheetData>
  <mergeCells count="18">
    <mergeCell ref="S2:V2"/>
    <mergeCell ref="AH2:AJ2"/>
    <mergeCell ref="AM2:AO2"/>
    <mergeCell ref="E3:F3"/>
    <mergeCell ref="K3:L3"/>
    <mergeCell ref="N2:Q2"/>
    <mergeCell ref="N3:Q3"/>
    <mergeCell ref="B2:F2"/>
    <mergeCell ref="H2:L2"/>
    <mergeCell ref="B3:D3"/>
    <mergeCell ref="H3:J3"/>
    <mergeCell ref="AM3:AO3"/>
    <mergeCell ref="X3:Z3"/>
    <mergeCell ref="X2:AA2"/>
    <mergeCell ref="AC2:AF2"/>
    <mergeCell ref="AC3:AE3"/>
    <mergeCell ref="AH3:AJ3"/>
    <mergeCell ref="S3:V3"/>
  </mergeCells>
  <phoneticPr fontId="74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9B749-FC33-4947-9E1D-35F5C80B03B6}">
  <dimension ref="A20:V20"/>
  <sheetViews>
    <sheetView view="pageBreakPreview" topLeftCell="C1" zoomScaleNormal="100" zoomScaleSheetLayoutView="100" workbookViewId="0">
      <selection activeCell="V20" sqref="V20"/>
    </sheetView>
  </sheetViews>
  <sheetFormatPr defaultRowHeight="15"/>
  <cols>
    <col min="1" max="17" width="9.140625" style="174"/>
  </cols>
  <sheetData>
    <row r="20" spans="22:22">
      <c r="V20" s="440" t="s">
        <v>1466</v>
      </c>
    </row>
  </sheetData>
  <pageMargins left="0.511811024" right="0.511811024" top="0.78740157499999996" bottom="0.78740157499999996" header="0.31496062000000002" footer="0.31496062000000002"/>
  <pageSetup paperSize="9" scale="33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FBC7-23D8-43FE-BA6A-1C7671E327CF}">
  <dimension ref="A1:AC100"/>
  <sheetViews>
    <sheetView workbookViewId="0">
      <selection activeCell="C1" sqref="C1:F3"/>
    </sheetView>
  </sheetViews>
  <sheetFormatPr defaultRowHeight="15"/>
  <cols>
    <col min="1" max="1" width="20.5703125" customWidth="1"/>
    <col min="2" max="2" width="10.42578125" customWidth="1"/>
    <col min="3" max="8" width="7.85546875" customWidth="1"/>
    <col min="9" max="9" width="8" customWidth="1"/>
    <col min="10" max="10" width="16" customWidth="1"/>
    <col min="11" max="20" width="7" customWidth="1"/>
    <col min="21" max="23" width="9.85546875" customWidth="1"/>
    <col min="24" max="25" width="7" customWidth="1"/>
    <col min="26" max="26" width="15" customWidth="1"/>
    <col min="27" max="27" width="21.42578125" customWidth="1"/>
    <col min="28" max="29" width="16.42578125" customWidth="1"/>
  </cols>
  <sheetData>
    <row r="1" spans="1:29" ht="16.5" thickTop="1">
      <c r="A1" s="791" t="s">
        <v>772</v>
      </c>
      <c r="B1" s="793" t="s">
        <v>1373</v>
      </c>
      <c r="C1" s="795" t="s">
        <v>18</v>
      </c>
      <c r="D1" s="797" t="s">
        <v>19</v>
      </c>
      <c r="E1" s="798" t="s">
        <v>1374</v>
      </c>
      <c r="F1" s="799"/>
      <c r="G1" s="797" t="s">
        <v>1375</v>
      </c>
      <c r="H1" s="797" t="s">
        <v>1376</v>
      </c>
      <c r="I1" s="797" t="s">
        <v>0</v>
      </c>
      <c r="J1" s="362" t="s">
        <v>1377</v>
      </c>
      <c r="K1" s="800" t="s">
        <v>1378</v>
      </c>
      <c r="L1" s="784"/>
      <c r="M1" s="784"/>
      <c r="N1" s="785"/>
      <c r="O1" s="783" t="s">
        <v>1379</v>
      </c>
      <c r="P1" s="784"/>
      <c r="Q1" s="784"/>
      <c r="R1" s="785"/>
      <c r="S1" s="786" t="s">
        <v>1380</v>
      </c>
      <c r="T1" s="786" t="s">
        <v>1381</v>
      </c>
      <c r="U1" s="783" t="s">
        <v>1382</v>
      </c>
      <c r="V1" s="784"/>
      <c r="W1" s="785"/>
      <c r="X1" s="786" t="s">
        <v>1383</v>
      </c>
      <c r="Y1" s="786"/>
      <c r="Z1" s="788" t="s">
        <v>1384</v>
      </c>
      <c r="AA1" s="363" t="s">
        <v>1385</v>
      </c>
      <c r="AB1" s="363" t="s">
        <v>1385</v>
      </c>
      <c r="AC1" s="789" t="s">
        <v>772</v>
      </c>
    </row>
    <row r="2" spans="1:29" ht="15.75">
      <c r="A2" s="792"/>
      <c r="B2" s="794"/>
      <c r="C2" s="796"/>
      <c r="D2" s="787"/>
      <c r="E2" s="364" t="s">
        <v>4</v>
      </c>
      <c r="F2" s="364" t="s">
        <v>5</v>
      </c>
      <c r="G2" s="787"/>
      <c r="H2" s="787"/>
      <c r="I2" s="787"/>
      <c r="J2" s="365" t="s">
        <v>1386</v>
      </c>
      <c r="K2" s="366" t="s">
        <v>1387</v>
      </c>
      <c r="L2" s="367" t="s">
        <v>1388</v>
      </c>
      <c r="M2" s="367" t="s">
        <v>1389</v>
      </c>
      <c r="N2" s="367" t="s">
        <v>1390</v>
      </c>
      <c r="O2" s="367" t="s">
        <v>1391</v>
      </c>
      <c r="P2" s="367" t="s">
        <v>1392</v>
      </c>
      <c r="Q2" s="367" t="s">
        <v>1393</v>
      </c>
      <c r="R2" s="367" t="s">
        <v>1394</v>
      </c>
      <c r="S2" s="787"/>
      <c r="T2" s="787"/>
      <c r="U2" s="367" t="s">
        <v>1395</v>
      </c>
      <c r="V2" s="367" t="s">
        <v>1396</v>
      </c>
      <c r="W2" s="367" t="s">
        <v>1397</v>
      </c>
      <c r="X2" s="787"/>
      <c r="Y2" s="787"/>
      <c r="Z2" s="787"/>
      <c r="AA2" s="368" t="s">
        <v>1398</v>
      </c>
      <c r="AB2" s="368" t="s">
        <v>1399</v>
      </c>
      <c r="AC2" s="790"/>
    </row>
    <row r="3" spans="1:29" ht="16.5" thickBot="1">
      <c r="A3" s="369" t="s">
        <v>1400</v>
      </c>
      <c r="B3" s="370" t="s">
        <v>1401</v>
      </c>
      <c r="C3" s="371" t="s">
        <v>1402</v>
      </c>
      <c r="D3" s="372" t="s">
        <v>1402</v>
      </c>
      <c r="E3" s="372" t="s">
        <v>1402</v>
      </c>
      <c r="F3" s="372" t="s">
        <v>1402</v>
      </c>
      <c r="G3" s="372" t="s">
        <v>1402</v>
      </c>
      <c r="H3" s="372" t="s">
        <v>1402</v>
      </c>
      <c r="I3" s="372" t="s">
        <v>1403</v>
      </c>
      <c r="J3" s="373" t="s">
        <v>1404</v>
      </c>
      <c r="K3" s="366" t="s">
        <v>1405</v>
      </c>
      <c r="L3" s="367" t="s">
        <v>1406</v>
      </c>
      <c r="M3" s="367" t="s">
        <v>1404</v>
      </c>
      <c r="N3" s="367" t="s">
        <v>1406</v>
      </c>
      <c r="O3" s="367" t="s">
        <v>1405</v>
      </c>
      <c r="P3" s="367" t="s">
        <v>1406</v>
      </c>
      <c r="Q3" s="367" t="s">
        <v>1404</v>
      </c>
      <c r="R3" s="367" t="s">
        <v>1406</v>
      </c>
      <c r="S3" s="367" t="s">
        <v>1404</v>
      </c>
      <c r="T3" s="367" t="s">
        <v>1405</v>
      </c>
      <c r="U3" s="367" t="s">
        <v>1407</v>
      </c>
      <c r="V3" s="367" t="s">
        <v>1408</v>
      </c>
      <c r="W3" s="367" t="s">
        <v>1409</v>
      </c>
      <c r="X3" s="367" t="s">
        <v>1410</v>
      </c>
      <c r="Y3" s="367" t="s">
        <v>1411</v>
      </c>
      <c r="Z3" s="367" t="s">
        <v>1403</v>
      </c>
      <c r="AA3" s="368" t="s">
        <v>5</v>
      </c>
      <c r="AB3" s="368" t="s">
        <v>5</v>
      </c>
      <c r="AC3" s="374" t="s">
        <v>1400</v>
      </c>
    </row>
    <row r="4" spans="1:29" ht="15.75">
      <c r="A4" s="375" t="s">
        <v>28</v>
      </c>
      <c r="B4" s="376">
        <v>13</v>
      </c>
      <c r="C4" s="377">
        <v>148</v>
      </c>
      <c r="D4" s="378">
        <v>100</v>
      </c>
      <c r="E4" s="379">
        <v>4.3</v>
      </c>
      <c r="F4" s="379">
        <v>4.9000000000000004</v>
      </c>
      <c r="G4" s="378">
        <v>138</v>
      </c>
      <c r="H4" s="378">
        <v>118</v>
      </c>
      <c r="I4" s="379">
        <v>16.600000000000001</v>
      </c>
      <c r="J4" s="380">
        <v>67</v>
      </c>
      <c r="K4" s="381">
        <v>635</v>
      </c>
      <c r="L4" s="382">
        <v>85.8</v>
      </c>
      <c r="M4" s="383">
        <v>6.18</v>
      </c>
      <c r="N4" s="384">
        <v>96.4</v>
      </c>
      <c r="O4" s="385">
        <v>82</v>
      </c>
      <c r="P4" s="382">
        <v>16.399999999999999</v>
      </c>
      <c r="Q4" s="383">
        <v>2.2200000000000002</v>
      </c>
      <c r="R4" s="383">
        <v>25.5</v>
      </c>
      <c r="S4" s="383">
        <v>2.6</v>
      </c>
      <c r="T4" s="383">
        <v>1.72</v>
      </c>
      <c r="U4" s="383">
        <v>10.199999999999999</v>
      </c>
      <c r="V4" s="383">
        <v>27.49</v>
      </c>
      <c r="W4" s="383">
        <v>1</v>
      </c>
      <c r="X4" s="386">
        <v>4.181</v>
      </c>
      <c r="Y4" s="383">
        <v>0.67</v>
      </c>
      <c r="Z4" s="384">
        <f t="shared" ref="Z4:Z91" si="0">AA4/2.1</f>
        <v>6.6666666666666661</v>
      </c>
      <c r="AA4" s="383">
        <v>14</v>
      </c>
      <c r="AB4" s="383">
        <v>11.2</v>
      </c>
      <c r="AC4" s="387" t="s">
        <v>28</v>
      </c>
    </row>
    <row r="5" spans="1:29" ht="15.75">
      <c r="A5" s="388" t="s">
        <v>29</v>
      </c>
      <c r="B5" s="376">
        <v>18</v>
      </c>
      <c r="C5" s="389">
        <v>153</v>
      </c>
      <c r="D5" s="390">
        <v>102</v>
      </c>
      <c r="E5" s="391">
        <v>5.8</v>
      </c>
      <c r="F5" s="391">
        <v>7.1</v>
      </c>
      <c r="G5" s="390">
        <v>139</v>
      </c>
      <c r="H5" s="390">
        <v>119</v>
      </c>
      <c r="I5" s="392">
        <v>23.4</v>
      </c>
      <c r="J5" s="393">
        <v>69</v>
      </c>
      <c r="K5" s="394">
        <v>939</v>
      </c>
      <c r="L5" s="391">
        <v>122.8</v>
      </c>
      <c r="M5" s="395">
        <v>6.34</v>
      </c>
      <c r="N5" s="396">
        <v>139.4</v>
      </c>
      <c r="O5" s="397">
        <v>126</v>
      </c>
      <c r="P5" s="391">
        <v>24.7</v>
      </c>
      <c r="Q5" s="395">
        <v>2.3199999999999998</v>
      </c>
      <c r="R5" s="395">
        <v>38.5</v>
      </c>
      <c r="S5" s="395">
        <v>2.69</v>
      </c>
      <c r="T5" s="395">
        <v>4.34</v>
      </c>
      <c r="U5" s="395">
        <v>7.18</v>
      </c>
      <c r="V5" s="395">
        <v>20.48</v>
      </c>
      <c r="W5" s="395">
        <v>1</v>
      </c>
      <c r="X5" s="390">
        <v>6.6829999999999998</v>
      </c>
      <c r="Y5" s="395">
        <v>0.69</v>
      </c>
      <c r="Z5" s="396">
        <f t="shared" si="0"/>
        <v>13.333333333333332</v>
      </c>
      <c r="AA5" s="395">
        <v>28</v>
      </c>
      <c r="AB5" s="395">
        <v>22.4</v>
      </c>
      <c r="AC5" s="398" t="s">
        <v>29</v>
      </c>
    </row>
    <row r="6" spans="1:29" ht="15.75">
      <c r="A6" s="375" t="s">
        <v>30</v>
      </c>
      <c r="B6" s="376">
        <v>22.5</v>
      </c>
      <c r="C6" s="399">
        <v>152</v>
      </c>
      <c r="D6" s="386">
        <v>152</v>
      </c>
      <c r="E6" s="382">
        <v>5.8</v>
      </c>
      <c r="F6" s="382">
        <v>6.6</v>
      </c>
      <c r="G6" s="386">
        <v>139</v>
      </c>
      <c r="H6" s="386">
        <v>119</v>
      </c>
      <c r="I6" s="382">
        <v>29</v>
      </c>
      <c r="J6" s="400">
        <v>88</v>
      </c>
      <c r="K6" s="381">
        <v>1229</v>
      </c>
      <c r="L6" s="382">
        <v>161.69999999999999</v>
      </c>
      <c r="M6" s="383">
        <v>6.51</v>
      </c>
      <c r="N6" s="384">
        <v>179.6</v>
      </c>
      <c r="O6" s="385">
        <v>387</v>
      </c>
      <c r="P6" s="382">
        <v>50.9</v>
      </c>
      <c r="Q6" s="383">
        <v>3.65</v>
      </c>
      <c r="R6" s="383">
        <v>77.900000000000006</v>
      </c>
      <c r="S6" s="383">
        <v>4.0999999999999996</v>
      </c>
      <c r="T6" s="383">
        <v>4.75</v>
      </c>
      <c r="U6" s="383">
        <v>11.52</v>
      </c>
      <c r="V6" s="383">
        <v>20.48</v>
      </c>
      <c r="W6" s="383">
        <v>1</v>
      </c>
      <c r="X6" s="386">
        <v>20.417000000000002</v>
      </c>
      <c r="Y6" s="383">
        <v>0.88</v>
      </c>
      <c r="Z6" s="384">
        <f t="shared" si="0"/>
        <v>15.714285714285714</v>
      </c>
      <c r="AA6" s="383">
        <v>33</v>
      </c>
      <c r="AB6" s="383">
        <v>26.4</v>
      </c>
      <c r="AC6" s="387" t="s">
        <v>30</v>
      </c>
    </row>
    <row r="7" spans="1:29" ht="15.75">
      <c r="A7" s="388" t="s">
        <v>31</v>
      </c>
      <c r="B7" s="376">
        <v>24</v>
      </c>
      <c r="C7" s="389">
        <v>160</v>
      </c>
      <c r="D7" s="390">
        <v>102</v>
      </c>
      <c r="E7" s="391">
        <v>6.6</v>
      </c>
      <c r="F7" s="391">
        <v>10.3</v>
      </c>
      <c r="G7" s="390">
        <v>139</v>
      </c>
      <c r="H7" s="390">
        <v>115</v>
      </c>
      <c r="I7" s="391">
        <v>31.5</v>
      </c>
      <c r="J7" s="393">
        <v>69</v>
      </c>
      <c r="K7" s="394">
        <v>1384</v>
      </c>
      <c r="L7" s="391">
        <v>173</v>
      </c>
      <c r="M7" s="395">
        <v>6.63</v>
      </c>
      <c r="N7" s="396">
        <v>197.6</v>
      </c>
      <c r="O7" s="397">
        <v>183</v>
      </c>
      <c r="P7" s="391">
        <v>35.9</v>
      </c>
      <c r="Q7" s="395">
        <v>2.41</v>
      </c>
      <c r="R7" s="395">
        <v>55.8</v>
      </c>
      <c r="S7" s="395">
        <v>2.73</v>
      </c>
      <c r="T7" s="395">
        <v>11.08</v>
      </c>
      <c r="U7" s="395">
        <v>4.95</v>
      </c>
      <c r="V7" s="395">
        <v>17.48</v>
      </c>
      <c r="W7" s="395">
        <v>1</v>
      </c>
      <c r="X7" s="390">
        <v>10.206</v>
      </c>
      <c r="Y7" s="395">
        <v>0.69</v>
      </c>
      <c r="Z7" s="396">
        <f t="shared" si="0"/>
        <v>20.952380952380953</v>
      </c>
      <c r="AA7" s="395">
        <v>44</v>
      </c>
      <c r="AB7" s="395">
        <v>35.200000000000003</v>
      </c>
      <c r="AC7" s="398" t="s">
        <v>31</v>
      </c>
    </row>
    <row r="8" spans="1:29" ht="15.75">
      <c r="A8" s="375" t="s">
        <v>32</v>
      </c>
      <c r="B8" s="376">
        <v>29.8</v>
      </c>
      <c r="C8" s="399">
        <v>157</v>
      </c>
      <c r="D8" s="386">
        <v>153</v>
      </c>
      <c r="E8" s="382">
        <v>6.6</v>
      </c>
      <c r="F8" s="382">
        <v>9.3000000000000007</v>
      </c>
      <c r="G8" s="386">
        <v>138</v>
      </c>
      <c r="H8" s="386">
        <v>118</v>
      </c>
      <c r="I8" s="382">
        <v>38.5</v>
      </c>
      <c r="J8" s="400">
        <v>90</v>
      </c>
      <c r="K8" s="381">
        <v>1739</v>
      </c>
      <c r="L8" s="382">
        <v>221.5</v>
      </c>
      <c r="M8" s="383">
        <v>6.72</v>
      </c>
      <c r="N8" s="384">
        <v>247.5</v>
      </c>
      <c r="O8" s="385">
        <v>556</v>
      </c>
      <c r="P8" s="382">
        <v>72.599999999999994</v>
      </c>
      <c r="Q8" s="383">
        <v>3.8</v>
      </c>
      <c r="R8" s="383">
        <v>110.8</v>
      </c>
      <c r="S8" s="383">
        <v>4.18</v>
      </c>
      <c r="T8" s="383">
        <v>10.95</v>
      </c>
      <c r="U8" s="383">
        <v>8.23</v>
      </c>
      <c r="V8" s="383">
        <v>17.940000000000001</v>
      </c>
      <c r="W8" s="383">
        <v>1</v>
      </c>
      <c r="X8" s="386">
        <v>30.277000000000001</v>
      </c>
      <c r="Y8" s="383">
        <v>0.9</v>
      </c>
      <c r="Z8" s="384">
        <f t="shared" si="0"/>
        <v>25.238095238095237</v>
      </c>
      <c r="AA8" s="383">
        <v>53</v>
      </c>
      <c r="AB8" s="383">
        <v>42.4</v>
      </c>
      <c r="AC8" s="387" t="s">
        <v>32</v>
      </c>
    </row>
    <row r="9" spans="1:29" ht="15.75">
      <c r="A9" s="388" t="s">
        <v>33</v>
      </c>
      <c r="B9" s="376">
        <v>37.1</v>
      </c>
      <c r="C9" s="389">
        <v>162</v>
      </c>
      <c r="D9" s="390">
        <v>154</v>
      </c>
      <c r="E9" s="391">
        <v>8.1</v>
      </c>
      <c r="F9" s="391">
        <v>11.6</v>
      </c>
      <c r="G9" s="390">
        <v>139</v>
      </c>
      <c r="H9" s="390">
        <v>119</v>
      </c>
      <c r="I9" s="391">
        <v>47.8</v>
      </c>
      <c r="J9" s="393">
        <v>91</v>
      </c>
      <c r="K9" s="394">
        <v>2244</v>
      </c>
      <c r="L9" s="391">
        <v>277</v>
      </c>
      <c r="M9" s="395">
        <v>6.85</v>
      </c>
      <c r="N9" s="396">
        <v>313.5</v>
      </c>
      <c r="O9" s="397">
        <v>707</v>
      </c>
      <c r="P9" s="391">
        <v>91.8</v>
      </c>
      <c r="Q9" s="395">
        <v>3.84</v>
      </c>
      <c r="R9" s="395">
        <v>140.4</v>
      </c>
      <c r="S9" s="395">
        <v>4.22</v>
      </c>
      <c r="T9" s="395">
        <v>20.58</v>
      </c>
      <c r="U9" s="395">
        <v>6.64</v>
      </c>
      <c r="V9" s="395">
        <v>14.67</v>
      </c>
      <c r="W9" s="395">
        <v>1</v>
      </c>
      <c r="X9" s="390">
        <v>39.93</v>
      </c>
      <c r="Y9" s="395">
        <v>0.91</v>
      </c>
      <c r="Z9" s="396">
        <f t="shared" si="0"/>
        <v>34.285714285714285</v>
      </c>
      <c r="AA9" s="395">
        <v>72</v>
      </c>
      <c r="AB9" s="395">
        <v>57.6</v>
      </c>
      <c r="AC9" s="398" t="s">
        <v>33</v>
      </c>
    </row>
    <row r="10" spans="1:29" ht="15.75">
      <c r="A10" s="375" t="s">
        <v>34</v>
      </c>
      <c r="B10" s="376">
        <v>15</v>
      </c>
      <c r="C10" s="399">
        <v>200</v>
      </c>
      <c r="D10" s="386">
        <v>100</v>
      </c>
      <c r="E10" s="382">
        <v>4.3</v>
      </c>
      <c r="F10" s="382">
        <v>5.2</v>
      </c>
      <c r="G10" s="386">
        <v>190</v>
      </c>
      <c r="H10" s="386">
        <v>170</v>
      </c>
      <c r="I10" s="382">
        <v>19.399999999999999</v>
      </c>
      <c r="J10" s="400">
        <v>77</v>
      </c>
      <c r="K10" s="381">
        <v>1305</v>
      </c>
      <c r="L10" s="382">
        <v>130.5</v>
      </c>
      <c r="M10" s="383">
        <v>8.1999999999999993</v>
      </c>
      <c r="N10" s="384">
        <v>147.9</v>
      </c>
      <c r="O10" s="385">
        <v>87</v>
      </c>
      <c r="P10" s="382">
        <v>17.399999999999999</v>
      </c>
      <c r="Q10" s="383">
        <v>2.12</v>
      </c>
      <c r="R10" s="383">
        <v>27.3</v>
      </c>
      <c r="S10" s="383">
        <v>2.5499999999999998</v>
      </c>
      <c r="T10" s="383">
        <v>2.0499999999999998</v>
      </c>
      <c r="U10" s="383">
        <v>9.6199999999999992</v>
      </c>
      <c r="V10" s="383">
        <v>39.44</v>
      </c>
      <c r="W10" s="383">
        <v>0.95</v>
      </c>
      <c r="X10" s="386">
        <v>8.2219999999999995</v>
      </c>
      <c r="Y10" s="383">
        <v>0.77</v>
      </c>
      <c r="Z10" s="384">
        <f t="shared" si="0"/>
        <v>7.6190476190476186</v>
      </c>
      <c r="AA10" s="383">
        <v>16</v>
      </c>
      <c r="AB10" s="383">
        <v>12.8</v>
      </c>
      <c r="AC10" s="387" t="s">
        <v>34</v>
      </c>
    </row>
    <row r="11" spans="1:29" ht="15.75">
      <c r="A11" s="388" t="s">
        <v>35</v>
      </c>
      <c r="B11" s="376">
        <v>19.3</v>
      </c>
      <c r="C11" s="389">
        <v>203</v>
      </c>
      <c r="D11" s="390">
        <v>102</v>
      </c>
      <c r="E11" s="391">
        <v>5.8</v>
      </c>
      <c r="F11" s="391">
        <v>6.5</v>
      </c>
      <c r="G11" s="390">
        <v>190</v>
      </c>
      <c r="H11" s="390">
        <v>170</v>
      </c>
      <c r="I11" s="391">
        <v>25.1</v>
      </c>
      <c r="J11" s="393">
        <v>79</v>
      </c>
      <c r="K11" s="394">
        <v>1686</v>
      </c>
      <c r="L11" s="391">
        <v>166.1</v>
      </c>
      <c r="M11" s="395">
        <v>8.19</v>
      </c>
      <c r="N11" s="396">
        <v>190.6</v>
      </c>
      <c r="O11" s="397">
        <v>116</v>
      </c>
      <c r="P11" s="391">
        <v>22.7</v>
      </c>
      <c r="Q11" s="395">
        <v>2.14</v>
      </c>
      <c r="R11" s="395">
        <v>35.9</v>
      </c>
      <c r="S11" s="395">
        <v>2.59</v>
      </c>
      <c r="T11" s="395">
        <v>4.0199999999999996</v>
      </c>
      <c r="U11" s="395">
        <v>7.85</v>
      </c>
      <c r="V11" s="395">
        <v>29.31</v>
      </c>
      <c r="W11" s="395">
        <v>1</v>
      </c>
      <c r="X11" s="390">
        <v>11.098000000000001</v>
      </c>
      <c r="Y11" s="395">
        <v>0.79</v>
      </c>
      <c r="Z11" s="396">
        <f t="shared" si="0"/>
        <v>13.333333333333332</v>
      </c>
      <c r="AA11" s="395">
        <v>28</v>
      </c>
      <c r="AB11" s="395">
        <v>22.4</v>
      </c>
      <c r="AC11" s="398" t="s">
        <v>35</v>
      </c>
    </row>
    <row r="12" spans="1:29" ht="15.75">
      <c r="A12" s="375" t="s">
        <v>36</v>
      </c>
      <c r="B12" s="376">
        <v>22.5</v>
      </c>
      <c r="C12" s="399">
        <v>206</v>
      </c>
      <c r="D12" s="386">
        <v>102</v>
      </c>
      <c r="E12" s="382">
        <v>6.2</v>
      </c>
      <c r="F12" s="382">
        <v>8</v>
      </c>
      <c r="G12" s="386">
        <v>190</v>
      </c>
      <c r="H12" s="386">
        <v>170</v>
      </c>
      <c r="I12" s="382">
        <v>29</v>
      </c>
      <c r="J12" s="400">
        <v>79</v>
      </c>
      <c r="K12" s="381">
        <v>2029</v>
      </c>
      <c r="L12" s="382">
        <v>197</v>
      </c>
      <c r="M12" s="383">
        <v>8.3699999999999992</v>
      </c>
      <c r="N12" s="384">
        <v>225.5</v>
      </c>
      <c r="O12" s="385">
        <v>142</v>
      </c>
      <c r="P12" s="382">
        <v>27.9</v>
      </c>
      <c r="Q12" s="383">
        <v>2.2200000000000002</v>
      </c>
      <c r="R12" s="383">
        <v>43.9</v>
      </c>
      <c r="S12" s="383">
        <v>2.63</v>
      </c>
      <c r="T12" s="383">
        <v>6.18</v>
      </c>
      <c r="U12" s="383">
        <v>6.38</v>
      </c>
      <c r="V12" s="383">
        <v>27.42</v>
      </c>
      <c r="W12" s="383">
        <v>1</v>
      </c>
      <c r="X12" s="386">
        <v>13.868</v>
      </c>
      <c r="Y12" s="383">
        <v>0.79</v>
      </c>
      <c r="Z12" s="384">
        <f t="shared" si="0"/>
        <v>17.142857142857142</v>
      </c>
      <c r="AA12" s="383">
        <v>36</v>
      </c>
      <c r="AB12" s="383">
        <v>28.8</v>
      </c>
      <c r="AC12" s="387" t="s">
        <v>36</v>
      </c>
    </row>
    <row r="13" spans="1:29" ht="15.75">
      <c r="A13" s="388" t="s">
        <v>37</v>
      </c>
      <c r="B13" s="376">
        <v>26.6</v>
      </c>
      <c r="C13" s="389">
        <v>207</v>
      </c>
      <c r="D13" s="390">
        <v>133</v>
      </c>
      <c r="E13" s="391">
        <v>5.8</v>
      </c>
      <c r="F13" s="391">
        <v>8.4</v>
      </c>
      <c r="G13" s="390">
        <v>190</v>
      </c>
      <c r="H13" s="390">
        <v>170</v>
      </c>
      <c r="I13" s="391">
        <v>34.200000000000003</v>
      </c>
      <c r="J13" s="393">
        <v>92</v>
      </c>
      <c r="K13" s="394">
        <v>2611</v>
      </c>
      <c r="L13" s="391">
        <v>252.3</v>
      </c>
      <c r="M13" s="395">
        <v>8.73</v>
      </c>
      <c r="N13" s="396">
        <v>282.3</v>
      </c>
      <c r="O13" s="397">
        <v>330</v>
      </c>
      <c r="P13" s="391">
        <v>49.6</v>
      </c>
      <c r="Q13" s="395">
        <v>3.1</v>
      </c>
      <c r="R13" s="395">
        <v>76.3</v>
      </c>
      <c r="S13" s="395">
        <v>3.54</v>
      </c>
      <c r="T13" s="395">
        <v>7.65</v>
      </c>
      <c r="U13" s="395">
        <v>7.92</v>
      </c>
      <c r="V13" s="395">
        <v>29.34</v>
      </c>
      <c r="W13" s="395">
        <v>1</v>
      </c>
      <c r="X13" s="390">
        <v>32.476999999999997</v>
      </c>
      <c r="Y13" s="395">
        <v>0.92</v>
      </c>
      <c r="Z13" s="396">
        <f t="shared" si="0"/>
        <v>20.476190476190474</v>
      </c>
      <c r="AA13" s="395">
        <v>43</v>
      </c>
      <c r="AB13" s="395">
        <v>34.4</v>
      </c>
      <c r="AC13" s="398" t="s">
        <v>37</v>
      </c>
    </row>
    <row r="14" spans="1:29" ht="15.75">
      <c r="A14" s="375" t="s">
        <v>38</v>
      </c>
      <c r="B14" s="376">
        <v>31.3</v>
      </c>
      <c r="C14" s="399">
        <v>210</v>
      </c>
      <c r="D14" s="386">
        <v>134</v>
      </c>
      <c r="E14" s="382">
        <v>6.4</v>
      </c>
      <c r="F14" s="382">
        <v>10.199999999999999</v>
      </c>
      <c r="G14" s="386">
        <v>190</v>
      </c>
      <c r="H14" s="386">
        <v>170</v>
      </c>
      <c r="I14" s="382">
        <v>40.299999999999997</v>
      </c>
      <c r="J14" s="400">
        <v>93</v>
      </c>
      <c r="K14" s="381">
        <v>3168</v>
      </c>
      <c r="L14" s="382">
        <v>301.7</v>
      </c>
      <c r="M14" s="383">
        <v>8.86</v>
      </c>
      <c r="N14" s="384">
        <v>338.6</v>
      </c>
      <c r="O14" s="385">
        <v>410</v>
      </c>
      <c r="P14" s="382">
        <v>61.2</v>
      </c>
      <c r="Q14" s="383">
        <v>3.19</v>
      </c>
      <c r="R14" s="383">
        <v>94</v>
      </c>
      <c r="S14" s="383">
        <v>3.6</v>
      </c>
      <c r="T14" s="383">
        <v>12.59</v>
      </c>
      <c r="U14" s="383">
        <v>6.57</v>
      </c>
      <c r="V14" s="383">
        <v>26.5</v>
      </c>
      <c r="W14" s="383">
        <v>1</v>
      </c>
      <c r="X14" s="386">
        <v>40.822000000000003</v>
      </c>
      <c r="Y14" s="383">
        <v>0.93</v>
      </c>
      <c r="Z14" s="384">
        <f t="shared" si="0"/>
        <v>26.666666666666664</v>
      </c>
      <c r="AA14" s="383">
        <v>56</v>
      </c>
      <c r="AB14" s="383">
        <v>44.8</v>
      </c>
      <c r="AC14" s="387" t="s">
        <v>38</v>
      </c>
    </row>
    <row r="15" spans="1:29" ht="15.75">
      <c r="A15" s="388" t="s">
        <v>39</v>
      </c>
      <c r="B15" s="376">
        <v>35.9</v>
      </c>
      <c r="C15" s="389">
        <v>201</v>
      </c>
      <c r="D15" s="390">
        <v>165</v>
      </c>
      <c r="E15" s="391">
        <v>6.2</v>
      </c>
      <c r="F15" s="391">
        <v>10.199999999999999</v>
      </c>
      <c r="G15" s="390">
        <v>181</v>
      </c>
      <c r="H15" s="390">
        <v>161</v>
      </c>
      <c r="I15" s="391">
        <v>45.7</v>
      </c>
      <c r="J15" s="393">
        <v>103</v>
      </c>
      <c r="K15" s="394">
        <v>3437</v>
      </c>
      <c r="L15" s="391">
        <v>342</v>
      </c>
      <c r="M15" s="395">
        <v>8.67</v>
      </c>
      <c r="N15" s="396">
        <v>379.2</v>
      </c>
      <c r="O15" s="397">
        <v>764</v>
      </c>
      <c r="P15" s="391">
        <v>92.6</v>
      </c>
      <c r="Q15" s="395">
        <v>4.09</v>
      </c>
      <c r="R15" s="395">
        <v>141</v>
      </c>
      <c r="S15" s="395">
        <v>4.5</v>
      </c>
      <c r="T15" s="395">
        <v>14.51</v>
      </c>
      <c r="U15" s="395">
        <v>8.09</v>
      </c>
      <c r="V15" s="395">
        <v>25.9</v>
      </c>
      <c r="W15" s="395">
        <v>1</v>
      </c>
      <c r="X15" s="390">
        <v>69.501999999999995</v>
      </c>
      <c r="Y15" s="395">
        <v>1.03</v>
      </c>
      <c r="Z15" s="396">
        <f t="shared" si="0"/>
        <v>30.476190476190474</v>
      </c>
      <c r="AA15" s="395">
        <v>64</v>
      </c>
      <c r="AB15" s="395">
        <v>51.2</v>
      </c>
      <c r="AC15" s="398" t="s">
        <v>39</v>
      </c>
    </row>
    <row r="16" spans="1:29" ht="15.75">
      <c r="A16" s="375" t="s">
        <v>40</v>
      </c>
      <c r="B16" s="376">
        <v>41.7</v>
      </c>
      <c r="C16" s="399">
        <v>205</v>
      </c>
      <c r="D16" s="386">
        <v>166</v>
      </c>
      <c r="E16" s="382">
        <v>7.2</v>
      </c>
      <c r="F16" s="382">
        <v>11.8</v>
      </c>
      <c r="G16" s="386">
        <v>181</v>
      </c>
      <c r="H16" s="386">
        <v>157</v>
      </c>
      <c r="I16" s="382">
        <v>53.5</v>
      </c>
      <c r="J16" s="400">
        <v>104</v>
      </c>
      <c r="K16" s="381">
        <v>4114</v>
      </c>
      <c r="L16" s="382">
        <v>401.4</v>
      </c>
      <c r="M16" s="383">
        <v>8.77</v>
      </c>
      <c r="N16" s="384">
        <v>448.6</v>
      </c>
      <c r="O16" s="385">
        <v>901</v>
      </c>
      <c r="P16" s="382">
        <v>108.5</v>
      </c>
      <c r="Q16" s="383">
        <v>4.0999999999999996</v>
      </c>
      <c r="R16" s="383">
        <v>165.7</v>
      </c>
      <c r="S16" s="383">
        <v>4.53</v>
      </c>
      <c r="T16" s="383">
        <v>23.19</v>
      </c>
      <c r="U16" s="383">
        <v>7.03</v>
      </c>
      <c r="V16" s="383">
        <v>21.86</v>
      </c>
      <c r="W16" s="383">
        <v>1</v>
      </c>
      <c r="X16" s="386">
        <v>83.947999999999993</v>
      </c>
      <c r="Y16" s="383">
        <v>1.04</v>
      </c>
      <c r="Z16" s="384">
        <f t="shared" si="0"/>
        <v>38.095238095238095</v>
      </c>
      <c r="AA16" s="383">
        <v>80</v>
      </c>
      <c r="AB16" s="383">
        <v>64</v>
      </c>
      <c r="AC16" s="387" t="s">
        <v>40</v>
      </c>
    </row>
    <row r="17" spans="1:29" ht="15.75">
      <c r="A17" s="388" t="s">
        <v>41</v>
      </c>
      <c r="B17" s="376">
        <v>46.1</v>
      </c>
      <c r="C17" s="389">
        <v>203</v>
      </c>
      <c r="D17" s="390">
        <v>203</v>
      </c>
      <c r="E17" s="391">
        <v>7.2</v>
      </c>
      <c r="F17" s="391">
        <v>11</v>
      </c>
      <c r="G17" s="390">
        <v>181</v>
      </c>
      <c r="H17" s="390">
        <v>161</v>
      </c>
      <c r="I17" s="391">
        <v>58.6</v>
      </c>
      <c r="J17" s="393">
        <v>119</v>
      </c>
      <c r="K17" s="394">
        <v>4543</v>
      </c>
      <c r="L17" s="391">
        <v>447.6</v>
      </c>
      <c r="M17" s="395">
        <v>8.81</v>
      </c>
      <c r="N17" s="396">
        <v>495.3</v>
      </c>
      <c r="O17" s="397">
        <v>1535</v>
      </c>
      <c r="P17" s="391">
        <v>151.19999999999999</v>
      </c>
      <c r="Q17" s="395">
        <v>5.12</v>
      </c>
      <c r="R17" s="395">
        <v>229.5</v>
      </c>
      <c r="S17" s="395">
        <v>5.58</v>
      </c>
      <c r="T17" s="395">
        <v>22.01</v>
      </c>
      <c r="U17" s="395">
        <v>9.23</v>
      </c>
      <c r="V17" s="395">
        <v>22.36</v>
      </c>
      <c r="W17" s="395">
        <v>1</v>
      </c>
      <c r="X17" s="390">
        <v>141.34200000000001</v>
      </c>
      <c r="Y17" s="395">
        <v>1.19</v>
      </c>
      <c r="Z17" s="396">
        <f t="shared" si="0"/>
        <v>40.952380952380949</v>
      </c>
      <c r="AA17" s="395">
        <v>86</v>
      </c>
      <c r="AB17" s="395">
        <v>68.8</v>
      </c>
      <c r="AC17" s="398" t="s">
        <v>41</v>
      </c>
    </row>
    <row r="18" spans="1:29" ht="15.75">
      <c r="A18" s="375" t="s">
        <v>42</v>
      </c>
      <c r="B18" s="376">
        <v>52</v>
      </c>
      <c r="C18" s="399">
        <v>206</v>
      </c>
      <c r="D18" s="386">
        <v>204</v>
      </c>
      <c r="E18" s="382">
        <v>7.9</v>
      </c>
      <c r="F18" s="382">
        <v>12.6</v>
      </c>
      <c r="G18" s="386">
        <v>181</v>
      </c>
      <c r="H18" s="386">
        <v>157</v>
      </c>
      <c r="I18" s="382">
        <v>66.900000000000006</v>
      </c>
      <c r="J18" s="400">
        <v>119</v>
      </c>
      <c r="K18" s="381">
        <v>5298</v>
      </c>
      <c r="L18" s="382">
        <v>514.4</v>
      </c>
      <c r="M18" s="383">
        <v>8.9</v>
      </c>
      <c r="N18" s="384">
        <v>572.5</v>
      </c>
      <c r="O18" s="385">
        <v>1784</v>
      </c>
      <c r="P18" s="382">
        <v>174.9</v>
      </c>
      <c r="Q18" s="383">
        <v>5.16</v>
      </c>
      <c r="R18" s="383">
        <v>265.8</v>
      </c>
      <c r="S18" s="383">
        <v>5.61</v>
      </c>
      <c r="T18" s="383">
        <v>33.340000000000003</v>
      </c>
      <c r="U18" s="383">
        <v>8.1</v>
      </c>
      <c r="V18" s="383">
        <v>19.850000000000001</v>
      </c>
      <c r="W18" s="383">
        <v>1</v>
      </c>
      <c r="X18" s="386">
        <v>166.71</v>
      </c>
      <c r="Y18" s="383">
        <v>1.19</v>
      </c>
      <c r="Z18" s="384">
        <f t="shared" si="0"/>
        <v>49.523809523809518</v>
      </c>
      <c r="AA18" s="383">
        <v>104</v>
      </c>
      <c r="AB18" s="383">
        <v>83.2</v>
      </c>
      <c r="AC18" s="387" t="s">
        <v>42</v>
      </c>
    </row>
    <row r="19" spans="1:29" ht="15.75">
      <c r="A19" s="388" t="s">
        <v>43</v>
      </c>
      <c r="B19" s="376">
        <v>53</v>
      </c>
      <c r="C19" s="389">
        <v>204</v>
      </c>
      <c r="D19" s="390">
        <v>207</v>
      </c>
      <c r="E19" s="391">
        <v>11.3</v>
      </c>
      <c r="F19" s="391">
        <v>11.3</v>
      </c>
      <c r="G19" s="390">
        <v>181</v>
      </c>
      <c r="H19" s="390">
        <v>161</v>
      </c>
      <c r="I19" s="391">
        <v>68.099999999999994</v>
      </c>
      <c r="J19" s="393">
        <v>120</v>
      </c>
      <c r="K19" s="394">
        <v>4977</v>
      </c>
      <c r="L19" s="391">
        <v>488</v>
      </c>
      <c r="M19" s="395">
        <v>8.5500000000000007</v>
      </c>
      <c r="N19" s="396">
        <v>551.29999999999995</v>
      </c>
      <c r="O19" s="397">
        <v>1673</v>
      </c>
      <c r="P19" s="391">
        <v>161.69999999999999</v>
      </c>
      <c r="Q19" s="395">
        <v>4.96</v>
      </c>
      <c r="R19" s="395">
        <v>248.6</v>
      </c>
      <c r="S19" s="395">
        <v>5.57</v>
      </c>
      <c r="T19" s="395">
        <v>31.93</v>
      </c>
      <c r="U19" s="395">
        <v>9.16</v>
      </c>
      <c r="V19" s="395">
        <v>14.28</v>
      </c>
      <c r="W19" s="395">
        <v>1</v>
      </c>
      <c r="X19" s="390">
        <v>155.07499999999999</v>
      </c>
      <c r="Y19" s="395">
        <v>1.2</v>
      </c>
      <c r="Z19" s="396">
        <f t="shared" si="0"/>
        <v>50.476190476190474</v>
      </c>
      <c r="AA19" s="395">
        <v>106</v>
      </c>
      <c r="AB19" s="395">
        <v>84.8</v>
      </c>
      <c r="AC19" s="398" t="s">
        <v>43</v>
      </c>
    </row>
    <row r="20" spans="1:29" ht="15.75">
      <c r="A20" s="375" t="s">
        <v>44</v>
      </c>
      <c r="B20" s="376">
        <v>59</v>
      </c>
      <c r="C20" s="399">
        <v>210</v>
      </c>
      <c r="D20" s="386">
        <v>205</v>
      </c>
      <c r="E20" s="382">
        <v>9.1</v>
      </c>
      <c r="F20" s="382">
        <v>14.2</v>
      </c>
      <c r="G20" s="386">
        <v>182</v>
      </c>
      <c r="H20" s="386">
        <v>158</v>
      </c>
      <c r="I20" s="382">
        <v>76</v>
      </c>
      <c r="J20" s="400">
        <v>120</v>
      </c>
      <c r="K20" s="381">
        <v>6140</v>
      </c>
      <c r="L20" s="382">
        <v>584.79999999999995</v>
      </c>
      <c r="M20" s="383">
        <v>8.99</v>
      </c>
      <c r="N20" s="384">
        <v>655.9</v>
      </c>
      <c r="O20" s="385">
        <v>2041</v>
      </c>
      <c r="P20" s="382">
        <v>199.1</v>
      </c>
      <c r="Q20" s="383">
        <v>5.18</v>
      </c>
      <c r="R20" s="383">
        <v>303</v>
      </c>
      <c r="S20" s="383">
        <v>5.64</v>
      </c>
      <c r="T20" s="383">
        <v>47.69</v>
      </c>
      <c r="U20" s="383">
        <v>7.22</v>
      </c>
      <c r="V20" s="383">
        <v>17.32</v>
      </c>
      <c r="W20" s="383">
        <v>1</v>
      </c>
      <c r="X20" s="386">
        <v>195.41800000000001</v>
      </c>
      <c r="Y20" s="383">
        <v>1.2</v>
      </c>
      <c r="Z20" s="384">
        <f t="shared" si="0"/>
        <v>58.095238095238095</v>
      </c>
      <c r="AA20" s="383">
        <v>122</v>
      </c>
      <c r="AB20" s="383">
        <v>97.6</v>
      </c>
      <c r="AC20" s="387" t="s">
        <v>44</v>
      </c>
    </row>
    <row r="21" spans="1:29" ht="15.75">
      <c r="A21" s="388" t="s">
        <v>45</v>
      </c>
      <c r="B21" s="376">
        <v>71</v>
      </c>
      <c r="C21" s="389">
        <v>216</v>
      </c>
      <c r="D21" s="390">
        <v>206</v>
      </c>
      <c r="E21" s="391">
        <v>10.199999999999999</v>
      </c>
      <c r="F21" s="391">
        <v>17.399999999999999</v>
      </c>
      <c r="G21" s="390">
        <v>181</v>
      </c>
      <c r="H21" s="390">
        <v>161</v>
      </c>
      <c r="I21" s="391">
        <v>91</v>
      </c>
      <c r="J21" s="393">
        <v>122</v>
      </c>
      <c r="K21" s="394">
        <v>7660</v>
      </c>
      <c r="L21" s="391">
        <v>709.2</v>
      </c>
      <c r="M21" s="395">
        <v>9.17</v>
      </c>
      <c r="N21" s="396">
        <v>803.2</v>
      </c>
      <c r="O21" s="397">
        <v>2537</v>
      </c>
      <c r="P21" s="391">
        <v>246.3</v>
      </c>
      <c r="Q21" s="395">
        <v>5.28</v>
      </c>
      <c r="R21" s="395">
        <v>374.5</v>
      </c>
      <c r="S21" s="395">
        <v>5.7</v>
      </c>
      <c r="T21" s="395">
        <v>81.66</v>
      </c>
      <c r="U21" s="395">
        <v>5.92</v>
      </c>
      <c r="V21" s="395">
        <v>15.8</v>
      </c>
      <c r="W21" s="395">
        <v>1</v>
      </c>
      <c r="X21" s="390">
        <v>249.976</v>
      </c>
      <c r="Y21" s="395">
        <v>1.22</v>
      </c>
      <c r="Z21" s="396">
        <f t="shared" si="0"/>
        <v>73.333333333333329</v>
      </c>
      <c r="AA21" s="395">
        <v>154</v>
      </c>
      <c r="AB21" s="395">
        <v>123.2</v>
      </c>
      <c r="AC21" s="398" t="s">
        <v>45</v>
      </c>
    </row>
    <row r="22" spans="1:29" ht="15.75">
      <c r="A22" s="375" t="s">
        <v>46</v>
      </c>
      <c r="B22" s="376">
        <v>86</v>
      </c>
      <c r="C22" s="399">
        <v>222</v>
      </c>
      <c r="D22" s="386">
        <v>209</v>
      </c>
      <c r="E22" s="382">
        <v>13</v>
      </c>
      <c r="F22" s="382">
        <v>20.6</v>
      </c>
      <c r="G22" s="386">
        <v>181</v>
      </c>
      <c r="H22" s="386">
        <v>157</v>
      </c>
      <c r="I22" s="382">
        <v>110.9</v>
      </c>
      <c r="J22" s="400">
        <v>123</v>
      </c>
      <c r="K22" s="381">
        <v>9498</v>
      </c>
      <c r="L22" s="382">
        <v>855.7</v>
      </c>
      <c r="M22" s="383">
        <v>9.26</v>
      </c>
      <c r="N22" s="384">
        <v>984.2</v>
      </c>
      <c r="O22" s="385">
        <v>3139</v>
      </c>
      <c r="P22" s="382">
        <v>300.39999999999998</v>
      </c>
      <c r="Q22" s="383">
        <v>5.32</v>
      </c>
      <c r="R22" s="383">
        <v>458.7</v>
      </c>
      <c r="S22" s="383">
        <v>5.77</v>
      </c>
      <c r="T22" s="383">
        <v>142.19</v>
      </c>
      <c r="U22" s="383">
        <v>5.07</v>
      </c>
      <c r="V22" s="383">
        <v>12.06</v>
      </c>
      <c r="W22" s="383">
        <v>1</v>
      </c>
      <c r="X22" s="386">
        <v>317.84399999999999</v>
      </c>
      <c r="Y22" s="383">
        <v>1.23</v>
      </c>
      <c r="Z22" s="384">
        <f t="shared" si="0"/>
        <v>92.857142857142847</v>
      </c>
      <c r="AA22" s="383">
        <v>195</v>
      </c>
      <c r="AB22" s="383">
        <v>156</v>
      </c>
      <c r="AC22" s="387" t="s">
        <v>46</v>
      </c>
    </row>
    <row r="23" spans="1:29" ht="15.75">
      <c r="A23" s="388" t="s">
        <v>47</v>
      </c>
      <c r="B23" s="376">
        <v>17.899999999999999</v>
      </c>
      <c r="C23" s="389">
        <v>251</v>
      </c>
      <c r="D23" s="390">
        <v>101</v>
      </c>
      <c r="E23" s="391">
        <v>4.8</v>
      </c>
      <c r="F23" s="391">
        <v>5.3</v>
      </c>
      <c r="G23" s="390">
        <v>240</v>
      </c>
      <c r="H23" s="390">
        <v>220</v>
      </c>
      <c r="I23" s="391">
        <v>23.1</v>
      </c>
      <c r="J23" s="393">
        <v>88</v>
      </c>
      <c r="K23" s="394">
        <v>2291</v>
      </c>
      <c r="L23" s="391">
        <v>182.6</v>
      </c>
      <c r="M23" s="395">
        <v>9.9600000000000009</v>
      </c>
      <c r="N23" s="396">
        <v>211</v>
      </c>
      <c r="O23" s="397">
        <v>91</v>
      </c>
      <c r="P23" s="391">
        <v>18.100000000000001</v>
      </c>
      <c r="Q23" s="395">
        <v>1.99</v>
      </c>
      <c r="R23" s="395">
        <v>28.8</v>
      </c>
      <c r="S23" s="395">
        <v>2.48</v>
      </c>
      <c r="T23" s="395">
        <v>2.54</v>
      </c>
      <c r="U23" s="395">
        <v>9.5299999999999994</v>
      </c>
      <c r="V23" s="395">
        <v>45.92</v>
      </c>
      <c r="W23" s="395">
        <v>0.9</v>
      </c>
      <c r="X23" s="390">
        <v>13.734999999999999</v>
      </c>
      <c r="Y23" s="395">
        <v>0.88</v>
      </c>
      <c r="Z23" s="396">
        <f t="shared" si="0"/>
        <v>9.0476190476190474</v>
      </c>
      <c r="AA23" s="395">
        <v>19</v>
      </c>
      <c r="AB23" s="395">
        <v>15.2</v>
      </c>
      <c r="AC23" s="398" t="s">
        <v>47</v>
      </c>
    </row>
    <row r="24" spans="1:29" ht="15.75">
      <c r="A24" s="375" t="s">
        <v>48</v>
      </c>
      <c r="B24" s="376">
        <v>22.3</v>
      </c>
      <c r="C24" s="399">
        <v>254</v>
      </c>
      <c r="D24" s="386">
        <v>102</v>
      </c>
      <c r="E24" s="382">
        <v>5.8</v>
      </c>
      <c r="F24" s="382">
        <v>6.9</v>
      </c>
      <c r="G24" s="386">
        <v>240</v>
      </c>
      <c r="H24" s="386">
        <v>220</v>
      </c>
      <c r="I24" s="382">
        <v>28.9</v>
      </c>
      <c r="J24" s="400">
        <v>89</v>
      </c>
      <c r="K24" s="381">
        <v>2939</v>
      </c>
      <c r="L24" s="382">
        <v>231.4</v>
      </c>
      <c r="M24" s="383">
        <v>10.09</v>
      </c>
      <c r="N24" s="384">
        <v>267.7</v>
      </c>
      <c r="O24" s="385">
        <v>123</v>
      </c>
      <c r="P24" s="382">
        <v>24.1</v>
      </c>
      <c r="Q24" s="383">
        <v>2.06</v>
      </c>
      <c r="R24" s="383">
        <v>38.4</v>
      </c>
      <c r="S24" s="383">
        <v>2.54</v>
      </c>
      <c r="T24" s="383">
        <v>4.7699999999999996</v>
      </c>
      <c r="U24" s="383">
        <v>7.39</v>
      </c>
      <c r="V24" s="383">
        <v>37.97</v>
      </c>
      <c r="W24" s="383">
        <v>0.96</v>
      </c>
      <c r="X24" s="386">
        <v>18.629000000000001</v>
      </c>
      <c r="Y24" s="383">
        <v>0.89</v>
      </c>
      <c r="Z24" s="384">
        <f t="shared" si="0"/>
        <v>14.761904761904761</v>
      </c>
      <c r="AA24" s="383">
        <v>31</v>
      </c>
      <c r="AB24" s="383">
        <v>24.8</v>
      </c>
      <c r="AC24" s="387" t="s">
        <v>48</v>
      </c>
    </row>
    <row r="25" spans="1:29" ht="15.75">
      <c r="A25" s="388" t="s">
        <v>49</v>
      </c>
      <c r="B25" s="376">
        <v>25.3</v>
      </c>
      <c r="C25" s="389">
        <v>257</v>
      </c>
      <c r="D25" s="390">
        <v>102</v>
      </c>
      <c r="E25" s="391">
        <v>6.1</v>
      </c>
      <c r="F25" s="391">
        <v>8.4</v>
      </c>
      <c r="G25" s="390">
        <v>240</v>
      </c>
      <c r="H25" s="390">
        <v>220</v>
      </c>
      <c r="I25" s="391">
        <v>32.6</v>
      </c>
      <c r="J25" s="393">
        <v>89</v>
      </c>
      <c r="K25" s="394">
        <v>3473</v>
      </c>
      <c r="L25" s="391">
        <v>270.2</v>
      </c>
      <c r="M25" s="395">
        <v>10.31</v>
      </c>
      <c r="N25" s="396">
        <v>311.10000000000002</v>
      </c>
      <c r="O25" s="397">
        <v>149</v>
      </c>
      <c r="P25" s="391">
        <v>29.3</v>
      </c>
      <c r="Q25" s="395">
        <v>2.14</v>
      </c>
      <c r="R25" s="395">
        <v>46.4</v>
      </c>
      <c r="S25" s="395">
        <v>2.58</v>
      </c>
      <c r="T25" s="395">
        <v>7.06</v>
      </c>
      <c r="U25" s="395">
        <v>6.07</v>
      </c>
      <c r="V25" s="395">
        <v>36.1</v>
      </c>
      <c r="W25" s="395">
        <v>0.98</v>
      </c>
      <c r="X25" s="390">
        <v>22.954999999999998</v>
      </c>
      <c r="Y25" s="395">
        <v>0.89</v>
      </c>
      <c r="Z25" s="396">
        <f t="shared" si="0"/>
        <v>19.047619047619047</v>
      </c>
      <c r="AA25" s="395">
        <v>40</v>
      </c>
      <c r="AB25" s="395">
        <v>32</v>
      </c>
      <c r="AC25" s="398" t="s">
        <v>49</v>
      </c>
    </row>
    <row r="26" spans="1:29" ht="15.75">
      <c r="A26" s="375" t="s">
        <v>50</v>
      </c>
      <c r="B26" s="376">
        <v>28.4</v>
      </c>
      <c r="C26" s="399">
        <v>260</v>
      </c>
      <c r="D26" s="386">
        <v>102</v>
      </c>
      <c r="E26" s="382">
        <v>6.4</v>
      </c>
      <c r="F26" s="382">
        <v>10</v>
      </c>
      <c r="G26" s="386">
        <v>240</v>
      </c>
      <c r="H26" s="386">
        <v>220</v>
      </c>
      <c r="I26" s="382">
        <v>36.6</v>
      </c>
      <c r="J26" s="400">
        <v>90</v>
      </c>
      <c r="K26" s="381">
        <v>4046</v>
      </c>
      <c r="L26" s="382">
        <v>311.2</v>
      </c>
      <c r="M26" s="383">
        <v>10.51</v>
      </c>
      <c r="N26" s="384">
        <v>357.3</v>
      </c>
      <c r="O26" s="385">
        <v>178</v>
      </c>
      <c r="P26" s="382">
        <v>34.799999999999997</v>
      </c>
      <c r="Q26" s="383">
        <v>2.2000000000000002</v>
      </c>
      <c r="R26" s="383">
        <v>54.9</v>
      </c>
      <c r="S26" s="383">
        <v>2.62</v>
      </c>
      <c r="T26" s="383">
        <v>10.34</v>
      </c>
      <c r="U26" s="383">
        <v>5.0999999999999996</v>
      </c>
      <c r="V26" s="383">
        <v>34.380000000000003</v>
      </c>
      <c r="W26" s="383">
        <v>1</v>
      </c>
      <c r="X26" s="386">
        <v>27.635999999999999</v>
      </c>
      <c r="Y26" s="383">
        <v>0.9</v>
      </c>
      <c r="Z26" s="384">
        <f t="shared" si="0"/>
        <v>23.333333333333332</v>
      </c>
      <c r="AA26" s="383">
        <v>49</v>
      </c>
      <c r="AB26" s="383">
        <v>39.200000000000003</v>
      </c>
      <c r="AC26" s="387" t="s">
        <v>50</v>
      </c>
    </row>
    <row r="27" spans="1:29" ht="15.75">
      <c r="A27" s="388" t="s">
        <v>51</v>
      </c>
      <c r="B27" s="376">
        <v>32.700000000000003</v>
      </c>
      <c r="C27" s="389">
        <v>258</v>
      </c>
      <c r="D27" s="390">
        <v>146</v>
      </c>
      <c r="E27" s="391">
        <v>6.1</v>
      </c>
      <c r="F27" s="391">
        <v>9.1</v>
      </c>
      <c r="G27" s="390">
        <v>240</v>
      </c>
      <c r="H27" s="390">
        <v>220</v>
      </c>
      <c r="I27" s="391">
        <v>42.1</v>
      </c>
      <c r="J27" s="393">
        <v>107</v>
      </c>
      <c r="K27" s="394">
        <v>4937</v>
      </c>
      <c r="L27" s="391">
        <v>382.7</v>
      </c>
      <c r="M27" s="395">
        <v>10.83</v>
      </c>
      <c r="N27" s="396">
        <v>428.5</v>
      </c>
      <c r="O27" s="397">
        <v>473</v>
      </c>
      <c r="P27" s="391">
        <v>64.8</v>
      </c>
      <c r="Q27" s="395">
        <v>3.35</v>
      </c>
      <c r="R27" s="395">
        <v>99.7</v>
      </c>
      <c r="S27" s="395">
        <v>3.86</v>
      </c>
      <c r="T27" s="395">
        <v>10.44</v>
      </c>
      <c r="U27" s="395">
        <v>8.02</v>
      </c>
      <c r="V27" s="395">
        <v>36.03</v>
      </c>
      <c r="W27" s="395">
        <v>0.98</v>
      </c>
      <c r="X27" s="390">
        <v>73.103999999999999</v>
      </c>
      <c r="Y27" s="395">
        <v>1.07</v>
      </c>
      <c r="Z27" s="396">
        <f t="shared" si="0"/>
        <v>25.714285714285712</v>
      </c>
      <c r="AA27" s="395">
        <v>54</v>
      </c>
      <c r="AB27" s="395">
        <v>43.2</v>
      </c>
      <c r="AC27" s="398" t="s">
        <v>51</v>
      </c>
    </row>
    <row r="28" spans="1:29" ht="15.75">
      <c r="A28" s="375" t="s">
        <v>52</v>
      </c>
      <c r="B28" s="376">
        <v>38.5</v>
      </c>
      <c r="C28" s="399">
        <v>262</v>
      </c>
      <c r="D28" s="386">
        <v>147</v>
      </c>
      <c r="E28" s="382">
        <v>6.6</v>
      </c>
      <c r="F28" s="382">
        <v>11.2</v>
      </c>
      <c r="G28" s="386">
        <v>240</v>
      </c>
      <c r="H28" s="386">
        <v>220</v>
      </c>
      <c r="I28" s="382">
        <v>49.6</v>
      </c>
      <c r="J28" s="400">
        <v>108</v>
      </c>
      <c r="K28" s="381">
        <v>6057</v>
      </c>
      <c r="L28" s="382">
        <v>462.4</v>
      </c>
      <c r="M28" s="383">
        <v>11.05</v>
      </c>
      <c r="N28" s="384">
        <v>517.79999999999995</v>
      </c>
      <c r="O28" s="385">
        <v>594</v>
      </c>
      <c r="P28" s="382">
        <v>80.8</v>
      </c>
      <c r="Q28" s="383">
        <v>3.46</v>
      </c>
      <c r="R28" s="383">
        <v>124.1</v>
      </c>
      <c r="S28" s="383">
        <v>3.93</v>
      </c>
      <c r="T28" s="383">
        <v>17.63</v>
      </c>
      <c r="U28" s="383">
        <v>6.56</v>
      </c>
      <c r="V28" s="383">
        <v>33.270000000000003</v>
      </c>
      <c r="W28" s="383">
        <v>1</v>
      </c>
      <c r="X28" s="386">
        <v>93.242000000000004</v>
      </c>
      <c r="Y28" s="383">
        <v>1.08</v>
      </c>
      <c r="Z28" s="384">
        <f t="shared" si="0"/>
        <v>33.333333333333329</v>
      </c>
      <c r="AA28" s="383">
        <v>70</v>
      </c>
      <c r="AB28" s="383">
        <v>56</v>
      </c>
      <c r="AC28" s="387" t="s">
        <v>52</v>
      </c>
    </row>
    <row r="29" spans="1:29" ht="15.75">
      <c r="A29" s="388" t="s">
        <v>53</v>
      </c>
      <c r="B29" s="376">
        <v>44.8</v>
      </c>
      <c r="C29" s="389">
        <v>266</v>
      </c>
      <c r="D29" s="390">
        <v>148</v>
      </c>
      <c r="E29" s="391">
        <v>7.6</v>
      </c>
      <c r="F29" s="391">
        <v>13</v>
      </c>
      <c r="G29" s="390">
        <v>240</v>
      </c>
      <c r="H29" s="390">
        <v>220</v>
      </c>
      <c r="I29" s="391">
        <v>57.6</v>
      </c>
      <c r="J29" s="393">
        <v>109</v>
      </c>
      <c r="K29" s="394">
        <v>7158</v>
      </c>
      <c r="L29" s="391">
        <v>538.20000000000005</v>
      </c>
      <c r="M29" s="395">
        <v>11.15</v>
      </c>
      <c r="N29" s="396">
        <v>606.29999999999995</v>
      </c>
      <c r="O29" s="397">
        <v>704</v>
      </c>
      <c r="P29" s="391">
        <v>95.1</v>
      </c>
      <c r="Q29" s="395">
        <v>3.5</v>
      </c>
      <c r="R29" s="395">
        <v>146.4</v>
      </c>
      <c r="S29" s="395">
        <v>3.96</v>
      </c>
      <c r="T29" s="395">
        <v>27.14</v>
      </c>
      <c r="U29" s="395">
        <v>5.69</v>
      </c>
      <c r="V29" s="395">
        <v>28.95</v>
      </c>
      <c r="W29" s="395">
        <v>1</v>
      </c>
      <c r="X29" s="390">
        <v>112.398</v>
      </c>
      <c r="Y29" s="395">
        <v>1.0900000000000001</v>
      </c>
      <c r="Z29" s="396">
        <f t="shared" si="0"/>
        <v>41.428571428571423</v>
      </c>
      <c r="AA29" s="395">
        <v>87</v>
      </c>
      <c r="AB29" s="395">
        <v>69.599999999999994</v>
      </c>
      <c r="AC29" s="398" t="s">
        <v>53</v>
      </c>
    </row>
    <row r="30" spans="1:29" ht="15.75">
      <c r="A30" s="375" t="s">
        <v>54</v>
      </c>
      <c r="B30" s="376">
        <v>62</v>
      </c>
      <c r="C30" s="399">
        <v>246</v>
      </c>
      <c r="D30" s="386">
        <v>256</v>
      </c>
      <c r="E30" s="382">
        <v>10.5</v>
      </c>
      <c r="F30" s="382">
        <v>10.7</v>
      </c>
      <c r="G30" s="386">
        <v>225</v>
      </c>
      <c r="H30" s="386">
        <v>201</v>
      </c>
      <c r="I30" s="382">
        <v>79.599999999999994</v>
      </c>
      <c r="J30" s="400">
        <v>147</v>
      </c>
      <c r="K30" s="381">
        <v>8728</v>
      </c>
      <c r="L30" s="382">
        <v>709.6</v>
      </c>
      <c r="M30" s="383">
        <v>10.47</v>
      </c>
      <c r="N30" s="384">
        <v>790.5</v>
      </c>
      <c r="O30" s="385">
        <v>2995</v>
      </c>
      <c r="P30" s="382">
        <v>234</v>
      </c>
      <c r="Q30" s="383">
        <v>6.13</v>
      </c>
      <c r="R30" s="383">
        <v>357.8</v>
      </c>
      <c r="S30" s="383">
        <v>6.89</v>
      </c>
      <c r="T30" s="383">
        <v>33.46</v>
      </c>
      <c r="U30" s="383">
        <v>11.96</v>
      </c>
      <c r="V30" s="383">
        <v>19.100000000000001</v>
      </c>
      <c r="W30" s="383">
        <v>1</v>
      </c>
      <c r="X30" s="386">
        <v>417.13</v>
      </c>
      <c r="Y30" s="383">
        <v>1.47</v>
      </c>
      <c r="Z30" s="384">
        <f t="shared" si="0"/>
        <v>57.619047619047613</v>
      </c>
      <c r="AA30" s="383">
        <v>121</v>
      </c>
      <c r="AB30" s="383">
        <v>96.8</v>
      </c>
      <c r="AC30" s="387" t="s">
        <v>54</v>
      </c>
    </row>
    <row r="31" spans="1:29" ht="15.75">
      <c r="A31" s="388" t="s">
        <v>55</v>
      </c>
      <c r="B31" s="376">
        <v>73</v>
      </c>
      <c r="C31" s="389">
        <v>253</v>
      </c>
      <c r="D31" s="390">
        <v>254</v>
      </c>
      <c r="E31" s="391">
        <v>8.6</v>
      </c>
      <c r="F31" s="391">
        <v>14.2</v>
      </c>
      <c r="G31" s="390">
        <v>225</v>
      </c>
      <c r="H31" s="390">
        <v>201</v>
      </c>
      <c r="I31" s="391">
        <v>92.7</v>
      </c>
      <c r="J31" s="393">
        <v>148</v>
      </c>
      <c r="K31" s="394">
        <v>11257</v>
      </c>
      <c r="L31" s="391">
        <v>889.9</v>
      </c>
      <c r="M31" s="395">
        <v>11.02</v>
      </c>
      <c r="N31" s="396">
        <v>983.3</v>
      </c>
      <c r="O31" s="397">
        <v>3880</v>
      </c>
      <c r="P31" s="391">
        <v>305.5</v>
      </c>
      <c r="Q31" s="395">
        <v>6.47</v>
      </c>
      <c r="R31" s="395">
        <v>463.1</v>
      </c>
      <c r="S31" s="395">
        <v>7.01</v>
      </c>
      <c r="T31" s="395">
        <v>56.94</v>
      </c>
      <c r="U31" s="395">
        <v>8.94</v>
      </c>
      <c r="V31" s="395">
        <v>23.33</v>
      </c>
      <c r="W31" s="395">
        <v>1</v>
      </c>
      <c r="X31" s="390">
        <v>552.9</v>
      </c>
      <c r="Y31" s="395">
        <v>1.48</v>
      </c>
      <c r="Z31" s="396">
        <f t="shared" si="0"/>
        <v>70.952380952380949</v>
      </c>
      <c r="AA31" s="395">
        <v>149</v>
      </c>
      <c r="AB31" s="395">
        <v>119.2</v>
      </c>
      <c r="AC31" s="398" t="s">
        <v>55</v>
      </c>
    </row>
    <row r="32" spans="1:29" ht="15.75">
      <c r="A32" s="375" t="s">
        <v>56</v>
      </c>
      <c r="B32" s="376">
        <v>80</v>
      </c>
      <c r="C32" s="399">
        <v>256</v>
      </c>
      <c r="D32" s="386">
        <v>255</v>
      </c>
      <c r="E32" s="382">
        <v>9.4</v>
      </c>
      <c r="F32" s="382">
        <v>15.6</v>
      </c>
      <c r="G32" s="386">
        <v>225</v>
      </c>
      <c r="H32" s="386">
        <v>201</v>
      </c>
      <c r="I32" s="382">
        <v>101.9</v>
      </c>
      <c r="J32" s="400">
        <v>149</v>
      </c>
      <c r="K32" s="381">
        <v>12550</v>
      </c>
      <c r="L32" s="382">
        <v>980.5</v>
      </c>
      <c r="M32" s="383">
        <v>11.1</v>
      </c>
      <c r="N32" s="384">
        <v>1088.7</v>
      </c>
      <c r="O32" s="385">
        <v>4313</v>
      </c>
      <c r="P32" s="382">
        <v>338.3</v>
      </c>
      <c r="Q32" s="383">
        <v>6.51</v>
      </c>
      <c r="R32" s="383">
        <v>513.1</v>
      </c>
      <c r="S32" s="383">
        <v>7.04</v>
      </c>
      <c r="T32" s="383">
        <v>75.02</v>
      </c>
      <c r="U32" s="383">
        <v>8.17</v>
      </c>
      <c r="V32" s="383">
        <v>21.36</v>
      </c>
      <c r="W32" s="383">
        <v>1</v>
      </c>
      <c r="X32" s="386">
        <v>622.87800000000004</v>
      </c>
      <c r="Y32" s="383">
        <v>1.49</v>
      </c>
      <c r="Z32" s="384">
        <f t="shared" si="0"/>
        <v>80</v>
      </c>
      <c r="AA32" s="383">
        <v>168</v>
      </c>
      <c r="AB32" s="383">
        <v>134.4</v>
      </c>
      <c r="AC32" s="387" t="s">
        <v>56</v>
      </c>
    </row>
    <row r="33" spans="1:29" ht="15.75">
      <c r="A33" s="388" t="s">
        <v>57</v>
      </c>
      <c r="B33" s="376">
        <v>85</v>
      </c>
      <c r="C33" s="389">
        <v>254</v>
      </c>
      <c r="D33" s="390">
        <v>260</v>
      </c>
      <c r="E33" s="391">
        <v>14.4</v>
      </c>
      <c r="F33" s="391">
        <v>14.4</v>
      </c>
      <c r="G33" s="390">
        <v>225</v>
      </c>
      <c r="H33" s="390">
        <v>201</v>
      </c>
      <c r="I33" s="391">
        <v>108.5</v>
      </c>
      <c r="J33" s="393">
        <v>150</v>
      </c>
      <c r="K33" s="394">
        <v>1228</v>
      </c>
      <c r="L33" s="391">
        <v>966.9</v>
      </c>
      <c r="M33" s="395">
        <v>10.64</v>
      </c>
      <c r="N33" s="396">
        <v>1093.2</v>
      </c>
      <c r="O33" s="397">
        <v>4225</v>
      </c>
      <c r="P33" s="391">
        <v>325</v>
      </c>
      <c r="Q33" s="395">
        <v>6.24</v>
      </c>
      <c r="R33" s="395">
        <v>499.6</v>
      </c>
      <c r="S33" s="395">
        <v>7</v>
      </c>
      <c r="T33" s="395">
        <v>82.07</v>
      </c>
      <c r="U33" s="395">
        <v>9.0299999999999994</v>
      </c>
      <c r="V33" s="395">
        <v>13.97</v>
      </c>
      <c r="W33" s="395">
        <v>1</v>
      </c>
      <c r="X33" s="390">
        <v>605.40300000000002</v>
      </c>
      <c r="Y33" s="395">
        <v>1.5</v>
      </c>
      <c r="Z33" s="396">
        <f t="shared" si="0"/>
        <v>86.666666666666657</v>
      </c>
      <c r="AA33" s="395">
        <v>182</v>
      </c>
      <c r="AB33" s="395">
        <v>145.6</v>
      </c>
      <c r="AC33" s="398" t="s">
        <v>57</v>
      </c>
    </row>
    <row r="34" spans="1:29" ht="15.75">
      <c r="A34" s="375" t="s">
        <v>58</v>
      </c>
      <c r="B34" s="376">
        <v>89</v>
      </c>
      <c r="C34" s="399">
        <v>260</v>
      </c>
      <c r="D34" s="386">
        <v>256</v>
      </c>
      <c r="E34" s="382">
        <v>10.7</v>
      </c>
      <c r="F34" s="382">
        <v>17.3</v>
      </c>
      <c r="G34" s="386">
        <v>225</v>
      </c>
      <c r="H34" s="386">
        <v>201</v>
      </c>
      <c r="I34" s="382">
        <v>113.9</v>
      </c>
      <c r="J34" s="400">
        <v>150</v>
      </c>
      <c r="K34" s="381">
        <v>14237</v>
      </c>
      <c r="L34" s="382">
        <v>1095.0999999999999</v>
      </c>
      <c r="M34" s="383">
        <v>11.18</v>
      </c>
      <c r="N34" s="384">
        <v>1224.4000000000001</v>
      </c>
      <c r="O34" s="385">
        <v>4841</v>
      </c>
      <c r="P34" s="382">
        <v>378.2</v>
      </c>
      <c r="Q34" s="383">
        <v>6.52</v>
      </c>
      <c r="R34" s="383">
        <v>574.29999999999995</v>
      </c>
      <c r="S34" s="383">
        <v>7.06</v>
      </c>
      <c r="T34" s="383">
        <v>102.81</v>
      </c>
      <c r="U34" s="383">
        <v>7.4</v>
      </c>
      <c r="V34" s="383">
        <v>18.82</v>
      </c>
      <c r="W34" s="383">
        <v>1</v>
      </c>
      <c r="X34" s="386">
        <v>712.351</v>
      </c>
      <c r="Y34" s="383">
        <v>1.5</v>
      </c>
      <c r="Z34" s="384">
        <f t="shared" si="0"/>
        <v>91.904761904761898</v>
      </c>
      <c r="AA34" s="383">
        <v>193</v>
      </c>
      <c r="AB34" s="383">
        <v>154.4</v>
      </c>
      <c r="AC34" s="387" t="s">
        <v>58</v>
      </c>
    </row>
    <row r="35" spans="1:29" ht="15.75">
      <c r="A35" s="388" t="s">
        <v>59</v>
      </c>
      <c r="B35" s="376">
        <v>101</v>
      </c>
      <c r="C35" s="389">
        <v>264</v>
      </c>
      <c r="D35" s="390">
        <v>257</v>
      </c>
      <c r="E35" s="391">
        <v>11.9</v>
      </c>
      <c r="F35" s="391">
        <v>19.600000000000001</v>
      </c>
      <c r="G35" s="390">
        <v>225</v>
      </c>
      <c r="H35" s="390">
        <v>201</v>
      </c>
      <c r="I35" s="391">
        <v>128.69999999999999</v>
      </c>
      <c r="J35" s="393">
        <v>151</v>
      </c>
      <c r="K35" s="394">
        <v>16352</v>
      </c>
      <c r="L35" s="391">
        <v>1238.8</v>
      </c>
      <c r="M35" s="395">
        <v>11.27</v>
      </c>
      <c r="N35" s="396">
        <v>1395</v>
      </c>
      <c r="O35" s="397">
        <v>5549</v>
      </c>
      <c r="P35" s="391">
        <v>431.8</v>
      </c>
      <c r="Q35" s="395">
        <v>6.57</v>
      </c>
      <c r="R35" s="395">
        <v>656.3</v>
      </c>
      <c r="S35" s="395">
        <v>7.1</v>
      </c>
      <c r="T35" s="395">
        <v>147.69999999999999</v>
      </c>
      <c r="U35" s="395">
        <v>6.56</v>
      </c>
      <c r="V35" s="395">
        <v>16.87</v>
      </c>
      <c r="W35" s="395">
        <v>1</v>
      </c>
      <c r="X35" s="390">
        <v>828.03099999999995</v>
      </c>
      <c r="Y35" s="395">
        <v>1.51</v>
      </c>
      <c r="Z35" s="396">
        <f t="shared" si="0"/>
        <v>106.66666666666666</v>
      </c>
      <c r="AA35" s="395">
        <v>224</v>
      </c>
      <c r="AB35" s="395">
        <v>179.2</v>
      </c>
      <c r="AC35" s="398" t="s">
        <v>59</v>
      </c>
    </row>
    <row r="36" spans="1:29" ht="15.75">
      <c r="A36" s="375" t="s">
        <v>60</v>
      </c>
      <c r="B36" s="376">
        <v>115</v>
      </c>
      <c r="C36" s="399">
        <v>269</v>
      </c>
      <c r="D36" s="386">
        <v>259</v>
      </c>
      <c r="E36" s="382">
        <v>13.5</v>
      </c>
      <c r="F36" s="382">
        <v>22.1</v>
      </c>
      <c r="G36" s="386">
        <v>225</v>
      </c>
      <c r="H36" s="386">
        <v>201</v>
      </c>
      <c r="I36" s="382">
        <v>146.1</v>
      </c>
      <c r="J36" s="400">
        <v>153</v>
      </c>
      <c r="K36" s="381">
        <v>18920</v>
      </c>
      <c r="L36" s="382">
        <v>1406.7</v>
      </c>
      <c r="M36" s="383">
        <v>11.38</v>
      </c>
      <c r="N36" s="384">
        <v>1597.4</v>
      </c>
      <c r="O36" s="385">
        <v>6405</v>
      </c>
      <c r="P36" s="382">
        <v>494.6</v>
      </c>
      <c r="Q36" s="383">
        <v>6.62</v>
      </c>
      <c r="R36" s="383">
        <v>752.7</v>
      </c>
      <c r="S36" s="383">
        <v>7.16</v>
      </c>
      <c r="T36" s="383">
        <v>212</v>
      </c>
      <c r="U36" s="383">
        <v>5.86</v>
      </c>
      <c r="V36" s="383">
        <v>14.87</v>
      </c>
      <c r="W36" s="383">
        <v>1</v>
      </c>
      <c r="X36" s="386">
        <v>975.26499999999999</v>
      </c>
      <c r="Y36" s="383">
        <v>1.53</v>
      </c>
      <c r="Z36" s="384">
        <f t="shared" si="0"/>
        <v>123.80952380952381</v>
      </c>
      <c r="AA36" s="383">
        <v>260</v>
      </c>
      <c r="AB36" s="383">
        <v>208</v>
      </c>
      <c r="AC36" s="387" t="s">
        <v>60</v>
      </c>
    </row>
    <row r="37" spans="1:29" ht="15.75">
      <c r="A37" s="388" t="s">
        <v>61</v>
      </c>
      <c r="B37" s="376">
        <v>21</v>
      </c>
      <c r="C37" s="389">
        <v>303</v>
      </c>
      <c r="D37" s="390">
        <v>101</v>
      </c>
      <c r="E37" s="391">
        <v>5.0999999999999996</v>
      </c>
      <c r="F37" s="391">
        <v>5.7</v>
      </c>
      <c r="G37" s="390">
        <v>292</v>
      </c>
      <c r="H37" s="390">
        <v>272</v>
      </c>
      <c r="I37" s="391">
        <v>27.2</v>
      </c>
      <c r="J37" s="393">
        <v>98</v>
      </c>
      <c r="K37" s="394">
        <v>3776</v>
      </c>
      <c r="L37" s="391">
        <v>249.2</v>
      </c>
      <c r="M37" s="395">
        <v>11.77</v>
      </c>
      <c r="N37" s="396">
        <v>291.89999999999998</v>
      </c>
      <c r="O37" s="397">
        <v>98</v>
      </c>
      <c r="P37" s="391">
        <v>19.5</v>
      </c>
      <c r="Q37" s="395">
        <v>1.9</v>
      </c>
      <c r="R37" s="395">
        <v>31.4</v>
      </c>
      <c r="S37" s="395">
        <v>2.42</v>
      </c>
      <c r="T37" s="395">
        <v>3.27</v>
      </c>
      <c r="U37" s="395">
        <v>8.86</v>
      </c>
      <c r="V37" s="395">
        <v>53.25</v>
      </c>
      <c r="W37" s="395">
        <v>0.84</v>
      </c>
      <c r="X37" s="390">
        <v>21.628</v>
      </c>
      <c r="Y37" s="395">
        <v>0.98</v>
      </c>
      <c r="Z37" s="396">
        <f t="shared" si="0"/>
        <v>10.476190476190476</v>
      </c>
      <c r="AA37" s="395">
        <v>22</v>
      </c>
      <c r="AB37" s="395">
        <v>17.600000000000001</v>
      </c>
      <c r="AC37" s="398" t="s">
        <v>61</v>
      </c>
    </row>
    <row r="38" spans="1:29" ht="15.75">
      <c r="A38" s="375" t="s">
        <v>62</v>
      </c>
      <c r="B38" s="376">
        <v>23.8</v>
      </c>
      <c r="C38" s="399">
        <v>305</v>
      </c>
      <c r="D38" s="386">
        <v>101</v>
      </c>
      <c r="E38" s="382">
        <v>5.6</v>
      </c>
      <c r="F38" s="382">
        <v>6.7</v>
      </c>
      <c r="G38" s="386">
        <v>292</v>
      </c>
      <c r="H38" s="386">
        <v>272</v>
      </c>
      <c r="I38" s="382">
        <v>30.7</v>
      </c>
      <c r="J38" s="400">
        <v>99</v>
      </c>
      <c r="K38" s="381">
        <v>4346</v>
      </c>
      <c r="L38" s="382">
        <v>285</v>
      </c>
      <c r="M38" s="383">
        <v>11.89</v>
      </c>
      <c r="N38" s="384">
        <v>333.2</v>
      </c>
      <c r="O38" s="385">
        <v>116</v>
      </c>
      <c r="P38" s="382">
        <v>22.9</v>
      </c>
      <c r="Q38" s="383">
        <v>1.94</v>
      </c>
      <c r="R38" s="383">
        <v>36.9</v>
      </c>
      <c r="S38" s="383">
        <v>2.4500000000000002</v>
      </c>
      <c r="T38" s="383">
        <v>4.6500000000000004</v>
      </c>
      <c r="U38" s="383">
        <v>7.54</v>
      </c>
      <c r="V38" s="383">
        <v>48.5</v>
      </c>
      <c r="W38" s="383">
        <v>0.87</v>
      </c>
      <c r="X38" s="386">
        <v>25.594000000000001</v>
      </c>
      <c r="Y38" s="383">
        <v>0.99</v>
      </c>
      <c r="Z38" s="384">
        <f t="shared" si="0"/>
        <v>13.809523809523808</v>
      </c>
      <c r="AA38" s="383">
        <v>29</v>
      </c>
      <c r="AB38" s="383">
        <v>23.2</v>
      </c>
      <c r="AC38" s="387" t="s">
        <v>62</v>
      </c>
    </row>
    <row r="39" spans="1:29" ht="15.75">
      <c r="A39" s="388" t="s">
        <v>63</v>
      </c>
      <c r="B39" s="376">
        <v>28.3</v>
      </c>
      <c r="C39" s="389">
        <v>309</v>
      </c>
      <c r="D39" s="390">
        <v>102</v>
      </c>
      <c r="E39" s="391">
        <v>6</v>
      </c>
      <c r="F39" s="391">
        <v>8.9</v>
      </c>
      <c r="G39" s="390">
        <v>291</v>
      </c>
      <c r="H39" s="390">
        <v>271</v>
      </c>
      <c r="I39" s="391">
        <v>36.5</v>
      </c>
      <c r="J39" s="393">
        <v>100</v>
      </c>
      <c r="K39" s="394">
        <v>5500</v>
      </c>
      <c r="L39" s="391">
        <v>356</v>
      </c>
      <c r="M39" s="395">
        <v>12.28</v>
      </c>
      <c r="N39" s="396">
        <v>412</v>
      </c>
      <c r="O39" s="397">
        <v>158</v>
      </c>
      <c r="P39" s="391">
        <v>31</v>
      </c>
      <c r="Q39" s="395">
        <v>2.08</v>
      </c>
      <c r="R39" s="395">
        <v>49.4</v>
      </c>
      <c r="S39" s="395">
        <v>2.5499999999999998</v>
      </c>
      <c r="T39" s="395">
        <v>8.14</v>
      </c>
      <c r="U39" s="395">
        <v>5.73</v>
      </c>
      <c r="V39" s="395">
        <v>45.2</v>
      </c>
      <c r="W39" s="395">
        <v>0.91</v>
      </c>
      <c r="X39" s="390">
        <v>35.441000000000003</v>
      </c>
      <c r="Y39" s="395">
        <v>1</v>
      </c>
      <c r="Z39" s="396">
        <f t="shared" si="0"/>
        <v>19.523809523809522</v>
      </c>
      <c r="AA39" s="395">
        <v>41</v>
      </c>
      <c r="AB39" s="395">
        <v>32.799999999999997</v>
      </c>
      <c r="AC39" s="398" t="s">
        <v>63</v>
      </c>
    </row>
    <row r="40" spans="1:29" ht="15.75">
      <c r="A40" s="375" t="s">
        <v>64</v>
      </c>
      <c r="B40" s="376">
        <v>32.700000000000003</v>
      </c>
      <c r="C40" s="399">
        <v>313</v>
      </c>
      <c r="D40" s="386">
        <v>102</v>
      </c>
      <c r="E40" s="382">
        <v>6.6</v>
      </c>
      <c r="F40" s="382">
        <v>10.8</v>
      </c>
      <c r="G40" s="386">
        <v>291</v>
      </c>
      <c r="H40" s="386">
        <v>271</v>
      </c>
      <c r="I40" s="382">
        <v>42.1</v>
      </c>
      <c r="J40" s="400">
        <v>100</v>
      </c>
      <c r="K40" s="381">
        <v>6570</v>
      </c>
      <c r="L40" s="382">
        <v>419.8</v>
      </c>
      <c r="M40" s="383">
        <v>12.49</v>
      </c>
      <c r="N40" s="384">
        <v>485.3</v>
      </c>
      <c r="O40" s="385">
        <v>192</v>
      </c>
      <c r="P40" s="382">
        <v>37.6</v>
      </c>
      <c r="Q40" s="383">
        <v>2.13</v>
      </c>
      <c r="R40" s="383">
        <v>59.8</v>
      </c>
      <c r="S40" s="383">
        <v>2.58</v>
      </c>
      <c r="T40" s="383">
        <v>12.91</v>
      </c>
      <c r="U40" s="383">
        <v>4.72</v>
      </c>
      <c r="V40" s="383">
        <v>41.12</v>
      </c>
      <c r="W40" s="383">
        <v>0.94</v>
      </c>
      <c r="X40" s="386">
        <v>43.612000000000002</v>
      </c>
      <c r="Y40" s="383">
        <v>1</v>
      </c>
      <c r="Z40" s="384">
        <f t="shared" si="0"/>
        <v>25.714285714285712</v>
      </c>
      <c r="AA40" s="383">
        <v>54</v>
      </c>
      <c r="AB40" s="383">
        <v>43.2</v>
      </c>
      <c r="AC40" s="387" t="s">
        <v>64</v>
      </c>
    </row>
    <row r="41" spans="1:29" ht="15.75">
      <c r="A41" s="388" t="s">
        <v>65</v>
      </c>
      <c r="B41" s="376">
        <v>38.700000000000003</v>
      </c>
      <c r="C41" s="389">
        <v>310</v>
      </c>
      <c r="D41" s="390">
        <v>165</v>
      </c>
      <c r="E41" s="391">
        <v>5.8</v>
      </c>
      <c r="F41" s="391">
        <v>9.6999999999999993</v>
      </c>
      <c r="G41" s="390">
        <v>291</v>
      </c>
      <c r="H41" s="390">
        <v>271</v>
      </c>
      <c r="I41" s="391">
        <v>49.7</v>
      </c>
      <c r="J41" s="393">
        <v>125</v>
      </c>
      <c r="K41" s="394">
        <v>8581</v>
      </c>
      <c r="L41" s="391">
        <v>553.6</v>
      </c>
      <c r="M41" s="395">
        <v>13.14</v>
      </c>
      <c r="N41" s="396">
        <v>615.4</v>
      </c>
      <c r="O41" s="397">
        <v>727</v>
      </c>
      <c r="P41" s="391">
        <v>88.1</v>
      </c>
      <c r="Q41" s="395">
        <v>3.82</v>
      </c>
      <c r="R41" s="395">
        <v>134.9</v>
      </c>
      <c r="S41" s="395">
        <v>4.38</v>
      </c>
      <c r="T41" s="395">
        <v>13.2</v>
      </c>
      <c r="U41" s="395">
        <v>8.51</v>
      </c>
      <c r="V41" s="395">
        <v>46.66</v>
      </c>
      <c r="W41" s="395">
        <v>0.93</v>
      </c>
      <c r="X41" s="390">
        <v>163.72800000000001</v>
      </c>
      <c r="Y41" s="395">
        <v>1.25</v>
      </c>
      <c r="Z41" s="396">
        <f t="shared" si="0"/>
        <v>29.047619047619047</v>
      </c>
      <c r="AA41" s="395">
        <v>61</v>
      </c>
      <c r="AB41" s="395">
        <v>48.8</v>
      </c>
      <c r="AC41" s="398" t="s">
        <v>65</v>
      </c>
    </row>
    <row r="42" spans="1:29" ht="15.75">
      <c r="A42" s="375" t="s">
        <v>66</v>
      </c>
      <c r="B42" s="376">
        <v>44.5</v>
      </c>
      <c r="C42" s="399">
        <v>313</v>
      </c>
      <c r="D42" s="386">
        <v>166</v>
      </c>
      <c r="E42" s="382">
        <v>6.6</v>
      </c>
      <c r="F42" s="382">
        <v>11.2</v>
      </c>
      <c r="G42" s="386">
        <v>291</v>
      </c>
      <c r="H42" s="386">
        <v>271</v>
      </c>
      <c r="I42" s="382">
        <v>57.2</v>
      </c>
      <c r="J42" s="400">
        <v>126</v>
      </c>
      <c r="K42" s="381">
        <v>9997</v>
      </c>
      <c r="L42" s="382">
        <v>638.79999999999995</v>
      </c>
      <c r="M42" s="383">
        <v>13.22</v>
      </c>
      <c r="N42" s="384">
        <v>712.8</v>
      </c>
      <c r="O42" s="385">
        <v>855</v>
      </c>
      <c r="P42" s="382">
        <v>103</v>
      </c>
      <c r="Q42" s="383">
        <v>3.87</v>
      </c>
      <c r="R42" s="383">
        <v>158</v>
      </c>
      <c r="S42" s="383">
        <v>4.41</v>
      </c>
      <c r="T42" s="383">
        <v>19.899999999999999</v>
      </c>
      <c r="U42" s="383">
        <v>7.41</v>
      </c>
      <c r="V42" s="383">
        <v>41</v>
      </c>
      <c r="W42" s="383">
        <v>0.93</v>
      </c>
      <c r="X42" s="386">
        <v>194.43299999999999</v>
      </c>
      <c r="Y42" s="383">
        <v>1.26</v>
      </c>
      <c r="Z42" s="384">
        <f t="shared" si="0"/>
        <v>36.666666666666664</v>
      </c>
      <c r="AA42" s="383">
        <v>77</v>
      </c>
      <c r="AB42" s="383">
        <v>61.6</v>
      </c>
      <c r="AC42" s="387" t="s">
        <v>66</v>
      </c>
    </row>
    <row r="43" spans="1:29" ht="15.75">
      <c r="A43" s="388" t="s">
        <v>67</v>
      </c>
      <c r="B43" s="376">
        <v>52</v>
      </c>
      <c r="C43" s="389">
        <v>317</v>
      </c>
      <c r="D43" s="390">
        <v>167</v>
      </c>
      <c r="E43" s="391">
        <v>7.6</v>
      </c>
      <c r="F43" s="391">
        <v>13.2</v>
      </c>
      <c r="G43" s="390">
        <v>291</v>
      </c>
      <c r="H43" s="390">
        <v>271</v>
      </c>
      <c r="I43" s="391">
        <v>67</v>
      </c>
      <c r="J43" s="393">
        <v>127</v>
      </c>
      <c r="K43" s="394">
        <v>11909</v>
      </c>
      <c r="L43" s="391">
        <v>751.4</v>
      </c>
      <c r="M43" s="395">
        <v>13.33</v>
      </c>
      <c r="N43" s="396">
        <v>842.5</v>
      </c>
      <c r="O43" s="397">
        <v>1026</v>
      </c>
      <c r="P43" s="391">
        <v>122.9</v>
      </c>
      <c r="Q43" s="395">
        <v>3.91</v>
      </c>
      <c r="R43" s="395">
        <v>188.8</v>
      </c>
      <c r="S43" s="395">
        <v>4.45</v>
      </c>
      <c r="T43" s="395">
        <v>31.81</v>
      </c>
      <c r="U43" s="395">
        <v>6.33</v>
      </c>
      <c r="V43" s="395">
        <v>35.61</v>
      </c>
      <c r="W43" s="395">
        <v>1</v>
      </c>
      <c r="X43" s="390">
        <v>236.422</v>
      </c>
      <c r="Y43" s="395">
        <v>1.27</v>
      </c>
      <c r="Z43" s="396">
        <f t="shared" si="0"/>
        <v>48.095238095238095</v>
      </c>
      <c r="AA43" s="395">
        <v>101</v>
      </c>
      <c r="AB43" s="395">
        <v>80.8</v>
      </c>
      <c r="AC43" s="398" t="s">
        <v>67</v>
      </c>
    </row>
    <row r="44" spans="1:29" ht="15.75">
      <c r="A44" s="375" t="s">
        <v>68</v>
      </c>
      <c r="B44" s="376">
        <v>79</v>
      </c>
      <c r="C44" s="399">
        <v>299</v>
      </c>
      <c r="D44" s="386">
        <v>306</v>
      </c>
      <c r="E44" s="382">
        <v>11</v>
      </c>
      <c r="F44" s="382">
        <v>11</v>
      </c>
      <c r="G44" s="386">
        <v>277</v>
      </c>
      <c r="H44" s="386">
        <v>245</v>
      </c>
      <c r="I44" s="382">
        <v>100</v>
      </c>
      <c r="J44" s="400">
        <v>177</v>
      </c>
      <c r="K44" s="381">
        <v>16316</v>
      </c>
      <c r="L44" s="382">
        <v>1091.3</v>
      </c>
      <c r="M44" s="383">
        <v>12.77</v>
      </c>
      <c r="N44" s="384">
        <v>1210.0999999999999</v>
      </c>
      <c r="O44" s="385">
        <v>5258</v>
      </c>
      <c r="P44" s="382">
        <v>343.7</v>
      </c>
      <c r="Q44" s="383">
        <v>7.25</v>
      </c>
      <c r="R44" s="383">
        <v>525.4</v>
      </c>
      <c r="S44" s="383">
        <v>8.1999999999999993</v>
      </c>
      <c r="T44" s="383">
        <v>46.72</v>
      </c>
      <c r="U44" s="383">
        <v>13.91</v>
      </c>
      <c r="V44" s="383">
        <v>22.27</v>
      </c>
      <c r="W44" s="383">
        <v>0.99</v>
      </c>
      <c r="X44" s="386">
        <v>1089258</v>
      </c>
      <c r="Y44" s="383">
        <v>1.77</v>
      </c>
      <c r="Z44" s="384">
        <f t="shared" si="0"/>
        <v>72.857142857142847</v>
      </c>
      <c r="AA44" s="383">
        <v>153</v>
      </c>
      <c r="AB44" s="383">
        <v>122.4</v>
      </c>
      <c r="AC44" s="387" t="s">
        <v>68</v>
      </c>
    </row>
    <row r="45" spans="1:29" ht="15.75">
      <c r="A45" s="388" t="s">
        <v>69</v>
      </c>
      <c r="B45" s="376">
        <v>93</v>
      </c>
      <c r="C45" s="389">
        <v>303</v>
      </c>
      <c r="D45" s="390">
        <v>308</v>
      </c>
      <c r="E45" s="391">
        <v>13.1</v>
      </c>
      <c r="F45" s="391">
        <v>13.1</v>
      </c>
      <c r="G45" s="390">
        <v>277</v>
      </c>
      <c r="H45" s="390">
        <v>245</v>
      </c>
      <c r="I45" s="391">
        <v>119.2</v>
      </c>
      <c r="J45" s="393">
        <v>178</v>
      </c>
      <c r="K45" s="394">
        <v>19682</v>
      </c>
      <c r="L45" s="391">
        <v>1299.0999999999999</v>
      </c>
      <c r="M45" s="395">
        <v>12.85</v>
      </c>
      <c r="N45" s="396">
        <v>1450.3</v>
      </c>
      <c r="O45" s="397">
        <v>6387</v>
      </c>
      <c r="P45" s="391">
        <v>414.7</v>
      </c>
      <c r="Q45" s="395">
        <v>7.32</v>
      </c>
      <c r="R45" s="395">
        <v>635.5</v>
      </c>
      <c r="S45" s="395">
        <v>8.26</v>
      </c>
      <c r="T45" s="395">
        <v>77.33</v>
      </c>
      <c r="U45" s="395">
        <v>11.76</v>
      </c>
      <c r="V45" s="395">
        <v>18.690000000000001</v>
      </c>
      <c r="W45" s="395">
        <v>1</v>
      </c>
      <c r="X45" s="390">
        <v>1340320</v>
      </c>
      <c r="Y45" s="395">
        <v>1.78</v>
      </c>
      <c r="Z45" s="396">
        <f t="shared" si="0"/>
        <v>92.857142857142847</v>
      </c>
      <c r="AA45" s="395">
        <v>195</v>
      </c>
      <c r="AB45" s="395">
        <v>156</v>
      </c>
      <c r="AC45" s="398" t="s">
        <v>69</v>
      </c>
    </row>
    <row r="46" spans="1:29" ht="15.75">
      <c r="A46" s="375" t="s">
        <v>70</v>
      </c>
      <c r="B46" s="376">
        <v>97</v>
      </c>
      <c r="C46" s="399">
        <v>308</v>
      </c>
      <c r="D46" s="386">
        <v>305</v>
      </c>
      <c r="E46" s="382">
        <v>9.9</v>
      </c>
      <c r="F46" s="382">
        <v>15.4</v>
      </c>
      <c r="G46" s="386">
        <v>277</v>
      </c>
      <c r="H46" s="386">
        <v>245</v>
      </c>
      <c r="I46" s="382">
        <v>123.6</v>
      </c>
      <c r="J46" s="400">
        <v>179</v>
      </c>
      <c r="K46" s="381">
        <v>22284</v>
      </c>
      <c r="L46" s="382">
        <v>1447</v>
      </c>
      <c r="M46" s="383">
        <v>13.43</v>
      </c>
      <c r="N46" s="384">
        <v>1594.2</v>
      </c>
      <c r="O46" s="385">
        <v>7286</v>
      </c>
      <c r="P46" s="382">
        <v>477.8</v>
      </c>
      <c r="Q46" s="383">
        <v>7.68</v>
      </c>
      <c r="R46" s="383">
        <v>725</v>
      </c>
      <c r="S46" s="383">
        <v>8.3800000000000008</v>
      </c>
      <c r="T46" s="383">
        <v>92.12</v>
      </c>
      <c r="U46" s="383">
        <v>9.9</v>
      </c>
      <c r="V46" s="383">
        <v>24.77</v>
      </c>
      <c r="W46" s="383">
        <v>1</v>
      </c>
      <c r="X46" s="386">
        <v>1558682</v>
      </c>
      <c r="Y46" s="383">
        <v>1.79</v>
      </c>
      <c r="Z46" s="384">
        <f t="shared" si="0"/>
        <v>97.142857142857139</v>
      </c>
      <c r="AA46" s="383">
        <v>204</v>
      </c>
      <c r="AB46" s="383">
        <v>163.19999999999999</v>
      </c>
      <c r="AC46" s="387" t="s">
        <v>70</v>
      </c>
    </row>
    <row r="47" spans="1:29" ht="15.75">
      <c r="A47" s="388" t="s">
        <v>71</v>
      </c>
      <c r="B47" s="376">
        <v>107</v>
      </c>
      <c r="C47" s="389">
        <v>311</v>
      </c>
      <c r="D47" s="390">
        <v>306</v>
      </c>
      <c r="E47" s="391">
        <v>10.9</v>
      </c>
      <c r="F47" s="391">
        <v>17</v>
      </c>
      <c r="G47" s="390">
        <v>277</v>
      </c>
      <c r="H47" s="390">
        <v>245</v>
      </c>
      <c r="I47" s="391">
        <v>136.4</v>
      </c>
      <c r="J47" s="393">
        <v>180</v>
      </c>
      <c r="K47" s="394">
        <v>24839</v>
      </c>
      <c r="L47" s="391">
        <v>1597.3</v>
      </c>
      <c r="M47" s="395">
        <v>13.49</v>
      </c>
      <c r="N47" s="396">
        <v>1768.2</v>
      </c>
      <c r="O47" s="397">
        <v>8123</v>
      </c>
      <c r="P47" s="391">
        <v>530.9</v>
      </c>
      <c r="Q47" s="395">
        <v>7.72</v>
      </c>
      <c r="R47" s="395">
        <v>806.1</v>
      </c>
      <c r="S47" s="395">
        <v>8.41</v>
      </c>
      <c r="T47" s="395">
        <v>122.86</v>
      </c>
      <c r="U47" s="395">
        <v>9</v>
      </c>
      <c r="V47" s="395">
        <v>22.48</v>
      </c>
      <c r="W47" s="395">
        <v>1</v>
      </c>
      <c r="X47" s="390">
        <v>1754271</v>
      </c>
      <c r="Y47" s="395">
        <v>1.8</v>
      </c>
      <c r="Z47" s="396">
        <f t="shared" si="0"/>
        <v>110</v>
      </c>
      <c r="AA47" s="395">
        <v>231</v>
      </c>
      <c r="AB47" s="395">
        <v>184.8</v>
      </c>
      <c r="AC47" s="398" t="s">
        <v>71</v>
      </c>
    </row>
    <row r="48" spans="1:29" ht="15.75">
      <c r="A48" s="375" t="s">
        <v>1412</v>
      </c>
      <c r="B48" s="376">
        <v>110</v>
      </c>
      <c r="C48" s="399">
        <v>308</v>
      </c>
      <c r="D48" s="386">
        <v>310</v>
      </c>
      <c r="E48" s="382">
        <v>15.4</v>
      </c>
      <c r="F48" s="382">
        <v>15.5</v>
      </c>
      <c r="G48" s="386">
        <v>277</v>
      </c>
      <c r="H48" s="386">
        <v>245</v>
      </c>
      <c r="I48" s="382">
        <v>141</v>
      </c>
      <c r="J48" s="400">
        <v>180</v>
      </c>
      <c r="K48" s="381">
        <v>23703</v>
      </c>
      <c r="L48" s="382">
        <v>1539.1</v>
      </c>
      <c r="M48" s="383">
        <v>12.97</v>
      </c>
      <c r="N48" s="384">
        <v>1730.6</v>
      </c>
      <c r="O48" s="385">
        <v>7707</v>
      </c>
      <c r="P48" s="382">
        <v>497.3</v>
      </c>
      <c r="Q48" s="383">
        <v>7.39</v>
      </c>
      <c r="R48" s="383">
        <v>763.7</v>
      </c>
      <c r="S48" s="383">
        <v>8.33</v>
      </c>
      <c r="T48" s="383">
        <v>125.66</v>
      </c>
      <c r="U48" s="383">
        <v>10</v>
      </c>
      <c r="V48" s="383">
        <v>15.91</v>
      </c>
      <c r="W48" s="383">
        <v>1</v>
      </c>
      <c r="X48" s="386">
        <v>1646104</v>
      </c>
      <c r="Y48" s="383">
        <v>1.8</v>
      </c>
      <c r="Z48" s="384">
        <f t="shared" si="0"/>
        <v>114.76190476190476</v>
      </c>
      <c r="AA48" s="383">
        <v>241</v>
      </c>
      <c r="AB48" s="383">
        <v>192.8</v>
      </c>
      <c r="AC48" s="387" t="s">
        <v>1412</v>
      </c>
    </row>
    <row r="49" spans="1:29" ht="15.75">
      <c r="A49" s="388" t="s">
        <v>72</v>
      </c>
      <c r="B49" s="376">
        <v>117</v>
      </c>
      <c r="C49" s="389">
        <v>314</v>
      </c>
      <c r="D49" s="390">
        <v>307</v>
      </c>
      <c r="E49" s="391">
        <v>11.9</v>
      </c>
      <c r="F49" s="391">
        <v>18.7</v>
      </c>
      <c r="G49" s="390">
        <v>277</v>
      </c>
      <c r="H49" s="390">
        <v>245</v>
      </c>
      <c r="I49" s="391">
        <v>149.9</v>
      </c>
      <c r="J49" s="393">
        <v>180</v>
      </c>
      <c r="K49" s="394">
        <v>27563</v>
      </c>
      <c r="L49" s="391">
        <v>1755.6</v>
      </c>
      <c r="M49" s="395">
        <v>13.56</v>
      </c>
      <c r="N49" s="396">
        <v>1952.6</v>
      </c>
      <c r="O49" s="397">
        <v>9024</v>
      </c>
      <c r="P49" s="391">
        <v>587.9</v>
      </c>
      <c r="Q49" s="395">
        <v>7.76</v>
      </c>
      <c r="R49" s="395">
        <v>893.1</v>
      </c>
      <c r="S49" s="395">
        <v>8.44</v>
      </c>
      <c r="T49" s="395">
        <v>161.61000000000001</v>
      </c>
      <c r="U49" s="395">
        <v>8.2100000000000009</v>
      </c>
      <c r="V49" s="395">
        <v>20.55</v>
      </c>
      <c r="W49" s="395">
        <v>1</v>
      </c>
      <c r="X49" s="390">
        <v>1965950</v>
      </c>
      <c r="Y49" s="395">
        <v>1.8</v>
      </c>
      <c r="Z49" s="396">
        <f t="shared" si="0"/>
        <v>123.33333333333333</v>
      </c>
      <c r="AA49" s="395">
        <v>259</v>
      </c>
      <c r="AB49" s="395">
        <v>207.2</v>
      </c>
      <c r="AC49" s="398" t="s">
        <v>72</v>
      </c>
    </row>
    <row r="50" spans="1:29" ht="15.75">
      <c r="A50" s="375" t="s">
        <v>1413</v>
      </c>
      <c r="B50" s="376">
        <v>125</v>
      </c>
      <c r="C50" s="399">
        <v>312</v>
      </c>
      <c r="D50" s="386">
        <v>312</v>
      </c>
      <c r="E50" s="382">
        <v>17.399999999999999</v>
      </c>
      <c r="F50" s="382">
        <v>17.399999999999999</v>
      </c>
      <c r="G50" s="386">
        <v>277</v>
      </c>
      <c r="H50" s="386">
        <v>245</v>
      </c>
      <c r="I50" s="382">
        <v>159</v>
      </c>
      <c r="J50" s="400">
        <v>181</v>
      </c>
      <c r="K50" s="381">
        <v>27076</v>
      </c>
      <c r="L50" s="382">
        <v>1735.6</v>
      </c>
      <c r="M50" s="383">
        <v>13.05</v>
      </c>
      <c r="N50" s="384">
        <v>1963.3</v>
      </c>
      <c r="O50" s="385">
        <v>8823</v>
      </c>
      <c r="P50" s="382">
        <v>565.6</v>
      </c>
      <c r="Q50" s="383">
        <v>7.45</v>
      </c>
      <c r="R50" s="383">
        <v>870.6</v>
      </c>
      <c r="S50" s="383">
        <v>8.3800000000000008</v>
      </c>
      <c r="T50" s="383">
        <v>177.98</v>
      </c>
      <c r="U50" s="383">
        <v>8.9700000000000006</v>
      </c>
      <c r="V50" s="383">
        <v>14.09</v>
      </c>
      <c r="W50" s="383">
        <v>1</v>
      </c>
      <c r="X50" s="386">
        <v>1911029</v>
      </c>
      <c r="Y50" s="383">
        <v>1.81</v>
      </c>
      <c r="Z50" s="384">
        <f t="shared" si="0"/>
        <v>132.38095238095238</v>
      </c>
      <c r="AA50" s="383">
        <v>278</v>
      </c>
      <c r="AB50" s="383">
        <v>222.4</v>
      </c>
      <c r="AC50" s="387" t="s">
        <v>1413</v>
      </c>
    </row>
    <row r="51" spans="1:29" ht="15.75">
      <c r="A51" s="388" t="s">
        <v>73</v>
      </c>
      <c r="B51" s="376">
        <v>32.9</v>
      </c>
      <c r="C51" s="389">
        <v>349</v>
      </c>
      <c r="D51" s="390">
        <v>127</v>
      </c>
      <c r="E51" s="391">
        <v>5.8</v>
      </c>
      <c r="F51" s="391">
        <v>8.5</v>
      </c>
      <c r="G51" s="390">
        <v>332</v>
      </c>
      <c r="H51" s="390">
        <v>308</v>
      </c>
      <c r="I51" s="391">
        <v>42.1</v>
      </c>
      <c r="J51" s="393">
        <v>117</v>
      </c>
      <c r="K51" s="394">
        <v>8358</v>
      </c>
      <c r="L51" s="391">
        <v>479</v>
      </c>
      <c r="M51" s="395">
        <v>14.09</v>
      </c>
      <c r="N51" s="396">
        <v>547.6</v>
      </c>
      <c r="O51" s="397">
        <v>291</v>
      </c>
      <c r="P51" s="391">
        <v>45.9</v>
      </c>
      <c r="Q51" s="395">
        <v>2.63</v>
      </c>
      <c r="R51" s="395">
        <v>72</v>
      </c>
      <c r="S51" s="395">
        <v>3.2</v>
      </c>
      <c r="T51" s="395">
        <v>9.15</v>
      </c>
      <c r="U51" s="395">
        <v>7.47</v>
      </c>
      <c r="V51" s="395">
        <v>53.1</v>
      </c>
      <c r="W51" s="395">
        <v>0.87</v>
      </c>
      <c r="X51" s="390">
        <v>84.111000000000004</v>
      </c>
      <c r="Y51" s="395">
        <v>1.17</v>
      </c>
      <c r="Z51" s="396">
        <f t="shared" si="0"/>
        <v>21.428571428571427</v>
      </c>
      <c r="AA51" s="395">
        <v>45</v>
      </c>
      <c r="AB51" s="395">
        <v>36</v>
      </c>
      <c r="AC51" s="398" t="s">
        <v>73</v>
      </c>
    </row>
    <row r="52" spans="1:29" ht="15.75">
      <c r="A52" s="375" t="s">
        <v>74</v>
      </c>
      <c r="B52" s="376">
        <v>39</v>
      </c>
      <c r="C52" s="399">
        <v>353</v>
      </c>
      <c r="D52" s="386">
        <v>128</v>
      </c>
      <c r="E52" s="382">
        <v>6.5</v>
      </c>
      <c r="F52" s="382">
        <v>10.7</v>
      </c>
      <c r="G52" s="386">
        <v>332</v>
      </c>
      <c r="H52" s="386">
        <v>308</v>
      </c>
      <c r="I52" s="382">
        <v>50.2</v>
      </c>
      <c r="J52" s="400">
        <v>118</v>
      </c>
      <c r="K52" s="381">
        <v>10331</v>
      </c>
      <c r="L52" s="382">
        <v>585.29999999999995</v>
      </c>
      <c r="M52" s="383">
        <v>14.35</v>
      </c>
      <c r="N52" s="384">
        <v>667.7</v>
      </c>
      <c r="O52" s="385">
        <v>375</v>
      </c>
      <c r="P52" s="382">
        <v>58.6</v>
      </c>
      <c r="Q52" s="383">
        <v>2.73</v>
      </c>
      <c r="R52" s="383">
        <v>91.9</v>
      </c>
      <c r="S52" s="383">
        <v>3.27</v>
      </c>
      <c r="T52" s="383">
        <v>15.83</v>
      </c>
      <c r="U52" s="383">
        <v>5.98</v>
      </c>
      <c r="V52" s="383">
        <v>47.32</v>
      </c>
      <c r="W52" s="383">
        <v>0.91</v>
      </c>
      <c r="X52" s="386">
        <v>109.551</v>
      </c>
      <c r="Y52" s="383">
        <v>1.18</v>
      </c>
      <c r="Z52" s="384">
        <f t="shared" si="0"/>
        <v>29.523809523809522</v>
      </c>
      <c r="AA52" s="383">
        <v>62</v>
      </c>
      <c r="AB52" s="383">
        <v>49.6</v>
      </c>
      <c r="AC52" s="387" t="s">
        <v>74</v>
      </c>
    </row>
    <row r="53" spans="1:29" ht="15.75">
      <c r="A53" s="388" t="s">
        <v>1414</v>
      </c>
      <c r="B53" s="376">
        <v>44</v>
      </c>
      <c r="C53" s="389">
        <v>352</v>
      </c>
      <c r="D53" s="390">
        <v>171</v>
      </c>
      <c r="E53" s="391">
        <v>6.9</v>
      </c>
      <c r="F53" s="391">
        <v>9.8000000000000007</v>
      </c>
      <c r="G53" s="390">
        <v>332</v>
      </c>
      <c r="H53" s="390">
        <v>308</v>
      </c>
      <c r="I53" s="391">
        <v>57.7</v>
      </c>
      <c r="J53" s="393">
        <v>135</v>
      </c>
      <c r="K53" s="394">
        <v>12258</v>
      </c>
      <c r="L53" s="391">
        <v>696.5</v>
      </c>
      <c r="M53" s="395">
        <v>14.58</v>
      </c>
      <c r="N53" s="396">
        <v>784.3</v>
      </c>
      <c r="O53" s="397">
        <v>818</v>
      </c>
      <c r="P53" s="391">
        <v>95.7</v>
      </c>
      <c r="Q53" s="395">
        <v>3.77</v>
      </c>
      <c r="R53" s="395">
        <v>148</v>
      </c>
      <c r="S53" s="395">
        <v>4.43</v>
      </c>
      <c r="T53" s="395">
        <v>16.7</v>
      </c>
      <c r="U53" s="395">
        <v>8.7200000000000006</v>
      </c>
      <c r="V53" s="395">
        <v>44.7</v>
      </c>
      <c r="W53" s="395">
        <v>0.93</v>
      </c>
      <c r="X53" s="390">
        <v>239.09100000000001</v>
      </c>
      <c r="Y53" s="395">
        <v>1.35</v>
      </c>
      <c r="Z53" s="396">
        <f t="shared" si="0"/>
        <v>34.761904761904759</v>
      </c>
      <c r="AA53" s="395">
        <v>73</v>
      </c>
      <c r="AB53" s="395">
        <v>58.4</v>
      </c>
      <c r="AC53" s="398" t="s">
        <v>1414</v>
      </c>
    </row>
    <row r="54" spans="1:29" ht="15.75">
      <c r="A54" s="375" t="s">
        <v>75</v>
      </c>
      <c r="B54" s="376">
        <v>51</v>
      </c>
      <c r="C54" s="399">
        <v>355</v>
      </c>
      <c r="D54" s="386">
        <v>171</v>
      </c>
      <c r="E54" s="382">
        <v>7.2</v>
      </c>
      <c r="F54" s="382">
        <v>11.6</v>
      </c>
      <c r="G54" s="386">
        <v>332</v>
      </c>
      <c r="H54" s="386">
        <v>308</v>
      </c>
      <c r="I54" s="382">
        <v>64.8</v>
      </c>
      <c r="J54" s="400">
        <v>136</v>
      </c>
      <c r="K54" s="381">
        <v>14222</v>
      </c>
      <c r="L54" s="382">
        <v>801.2</v>
      </c>
      <c r="M54" s="383">
        <v>14.81</v>
      </c>
      <c r="N54" s="384">
        <v>899.5</v>
      </c>
      <c r="O54" s="385">
        <v>968</v>
      </c>
      <c r="P54" s="382">
        <v>113.3</v>
      </c>
      <c r="Q54" s="383">
        <v>3.87</v>
      </c>
      <c r="R54" s="383">
        <v>174.7</v>
      </c>
      <c r="S54" s="383">
        <v>4.49</v>
      </c>
      <c r="T54" s="383">
        <v>24.65</v>
      </c>
      <c r="U54" s="383">
        <v>7.37</v>
      </c>
      <c r="V54" s="383">
        <v>42.75</v>
      </c>
      <c r="W54" s="383">
        <v>0.94</v>
      </c>
      <c r="X54" s="386">
        <v>284.99400000000003</v>
      </c>
      <c r="Y54" s="383">
        <v>1.36</v>
      </c>
      <c r="Z54" s="384">
        <f t="shared" si="0"/>
        <v>41.904761904761905</v>
      </c>
      <c r="AA54" s="383">
        <v>88</v>
      </c>
      <c r="AB54" s="383">
        <v>70.400000000000006</v>
      </c>
      <c r="AC54" s="387" t="s">
        <v>75</v>
      </c>
    </row>
    <row r="55" spans="1:29" ht="15.75">
      <c r="A55" s="388" t="s">
        <v>1415</v>
      </c>
      <c r="B55" s="376">
        <v>57.8</v>
      </c>
      <c r="C55" s="389">
        <v>358</v>
      </c>
      <c r="D55" s="390">
        <v>172</v>
      </c>
      <c r="E55" s="391">
        <v>7.9</v>
      </c>
      <c r="F55" s="391">
        <v>13.1</v>
      </c>
      <c r="G55" s="390">
        <v>332</v>
      </c>
      <c r="H55" s="390">
        <v>308</v>
      </c>
      <c r="I55" s="391">
        <v>72.5</v>
      </c>
      <c r="J55" s="393">
        <v>137</v>
      </c>
      <c r="K55" s="394">
        <v>16143</v>
      </c>
      <c r="L55" s="391">
        <v>901.8</v>
      </c>
      <c r="M55" s="395">
        <v>14.92</v>
      </c>
      <c r="N55" s="396">
        <v>1014.8</v>
      </c>
      <c r="O55" s="397">
        <v>1113</v>
      </c>
      <c r="P55" s="391">
        <v>129.4</v>
      </c>
      <c r="Q55" s="395">
        <v>3.92</v>
      </c>
      <c r="R55" s="395">
        <v>199.8</v>
      </c>
      <c r="S55" s="395">
        <v>4.53</v>
      </c>
      <c r="T55" s="395">
        <v>34.450000000000003</v>
      </c>
      <c r="U55" s="395">
        <v>6.56</v>
      </c>
      <c r="V55" s="395">
        <v>38.96</v>
      </c>
      <c r="W55" s="395">
        <v>0.96</v>
      </c>
      <c r="X55" s="390">
        <v>330.39400000000001</v>
      </c>
      <c r="Y55" s="395">
        <v>1.37</v>
      </c>
      <c r="Z55" s="396">
        <f t="shared" si="0"/>
        <v>50.476190476190474</v>
      </c>
      <c r="AA55" s="395">
        <v>106</v>
      </c>
      <c r="AB55" s="395">
        <v>84.8</v>
      </c>
      <c r="AC55" s="398" t="s">
        <v>1415</v>
      </c>
    </row>
    <row r="56" spans="1:29" ht="15.75">
      <c r="A56" s="375" t="s">
        <v>76</v>
      </c>
      <c r="B56" s="376">
        <v>64</v>
      </c>
      <c r="C56" s="399">
        <v>347</v>
      </c>
      <c r="D56" s="386">
        <v>203</v>
      </c>
      <c r="E56" s="382">
        <v>7.7</v>
      </c>
      <c r="F56" s="382">
        <v>13.5</v>
      </c>
      <c r="G56" s="386">
        <v>320</v>
      </c>
      <c r="H56" s="386">
        <v>288</v>
      </c>
      <c r="I56" s="382">
        <v>81.7</v>
      </c>
      <c r="J56" s="400">
        <v>146</v>
      </c>
      <c r="K56" s="381">
        <v>17890</v>
      </c>
      <c r="L56" s="382">
        <v>1031.0999999999999</v>
      </c>
      <c r="M56" s="383">
        <v>14.8</v>
      </c>
      <c r="N56" s="384">
        <v>1145.5</v>
      </c>
      <c r="O56" s="385">
        <v>1885</v>
      </c>
      <c r="P56" s="382">
        <v>185.7</v>
      </c>
      <c r="Q56" s="383">
        <v>4.8</v>
      </c>
      <c r="R56" s="383">
        <v>284.5</v>
      </c>
      <c r="S56" s="383">
        <v>5.44</v>
      </c>
      <c r="T56" s="383">
        <v>44.57</v>
      </c>
      <c r="U56" s="383">
        <v>7.52</v>
      </c>
      <c r="V56" s="383">
        <v>37.4</v>
      </c>
      <c r="W56" s="383">
        <v>0.98</v>
      </c>
      <c r="X56" s="386">
        <v>523.36199999999997</v>
      </c>
      <c r="Y56" s="383">
        <v>1.46</v>
      </c>
      <c r="Z56" s="384">
        <f t="shared" si="0"/>
        <v>58.571428571428569</v>
      </c>
      <c r="AA56" s="383">
        <v>123</v>
      </c>
      <c r="AB56" s="383">
        <v>98.4</v>
      </c>
      <c r="AC56" s="387" t="s">
        <v>76</v>
      </c>
    </row>
    <row r="57" spans="1:29" ht="15.75">
      <c r="A57" s="388" t="s">
        <v>77</v>
      </c>
      <c r="B57" s="376">
        <v>72</v>
      </c>
      <c r="C57" s="389">
        <v>350</v>
      </c>
      <c r="D57" s="390">
        <v>204</v>
      </c>
      <c r="E57" s="391">
        <v>8.6</v>
      </c>
      <c r="F57" s="391">
        <v>15.1</v>
      </c>
      <c r="G57" s="390">
        <v>320</v>
      </c>
      <c r="H57" s="390">
        <v>288</v>
      </c>
      <c r="I57" s="391">
        <v>91.3</v>
      </c>
      <c r="J57" s="393">
        <v>147</v>
      </c>
      <c r="K57" s="394">
        <v>20169</v>
      </c>
      <c r="L57" s="391">
        <v>1152.5</v>
      </c>
      <c r="M57" s="395">
        <v>14.86</v>
      </c>
      <c r="N57" s="396">
        <v>1285.9000000000001</v>
      </c>
      <c r="O57" s="397">
        <v>2140</v>
      </c>
      <c r="P57" s="391">
        <v>209.8</v>
      </c>
      <c r="Q57" s="395">
        <v>4.84</v>
      </c>
      <c r="R57" s="395">
        <v>321.8</v>
      </c>
      <c r="S57" s="395">
        <v>5.47</v>
      </c>
      <c r="T57" s="395">
        <v>61.18</v>
      </c>
      <c r="U57" s="395">
        <v>6.75</v>
      </c>
      <c r="V57" s="395">
        <v>33.47</v>
      </c>
      <c r="W57" s="395">
        <v>1</v>
      </c>
      <c r="X57" s="390">
        <v>599.08199999999999</v>
      </c>
      <c r="Y57" s="395">
        <v>1.47</v>
      </c>
      <c r="Z57" s="396">
        <f t="shared" si="0"/>
        <v>69.523809523809518</v>
      </c>
      <c r="AA57" s="395">
        <v>146</v>
      </c>
      <c r="AB57" s="395">
        <v>116.8</v>
      </c>
      <c r="AC57" s="398" t="s">
        <v>77</v>
      </c>
    </row>
    <row r="58" spans="1:29" ht="15.75">
      <c r="A58" s="375" t="s">
        <v>78</v>
      </c>
      <c r="B58" s="376">
        <v>79</v>
      </c>
      <c r="C58" s="399">
        <v>354</v>
      </c>
      <c r="D58" s="386">
        <v>205</v>
      </c>
      <c r="E58" s="382">
        <v>9.4</v>
      </c>
      <c r="F58" s="382">
        <v>16.8</v>
      </c>
      <c r="G58" s="386">
        <v>320</v>
      </c>
      <c r="H58" s="386">
        <v>288</v>
      </c>
      <c r="I58" s="382">
        <v>101.2</v>
      </c>
      <c r="J58" s="400">
        <v>148</v>
      </c>
      <c r="K58" s="381">
        <v>22713</v>
      </c>
      <c r="L58" s="382">
        <v>1283.2</v>
      </c>
      <c r="M58" s="383">
        <v>14.98</v>
      </c>
      <c r="N58" s="384">
        <v>1437</v>
      </c>
      <c r="O58" s="385">
        <v>2416</v>
      </c>
      <c r="P58" s="382">
        <v>235.7</v>
      </c>
      <c r="Q58" s="383">
        <v>4.8899999999999997</v>
      </c>
      <c r="R58" s="383">
        <v>361.9</v>
      </c>
      <c r="S58" s="383">
        <v>5.51</v>
      </c>
      <c r="T58" s="383">
        <v>82.41</v>
      </c>
      <c r="U58" s="383">
        <v>6.1</v>
      </c>
      <c r="V58" s="383">
        <v>30.68</v>
      </c>
      <c r="W58" s="383">
        <v>1</v>
      </c>
      <c r="X58" s="386">
        <v>685.70100000000002</v>
      </c>
      <c r="Y58" s="383">
        <v>1.48</v>
      </c>
      <c r="Z58" s="384">
        <f t="shared" si="0"/>
        <v>79.523809523809518</v>
      </c>
      <c r="AA58" s="383">
        <v>167</v>
      </c>
      <c r="AB58" s="383">
        <v>133.6</v>
      </c>
      <c r="AC58" s="387" t="s">
        <v>78</v>
      </c>
    </row>
    <row r="59" spans="1:29" ht="15.75">
      <c r="A59" s="388" t="s">
        <v>79</v>
      </c>
      <c r="B59" s="376">
        <v>91</v>
      </c>
      <c r="C59" s="389">
        <v>353</v>
      </c>
      <c r="D59" s="390">
        <v>254</v>
      </c>
      <c r="E59" s="391">
        <v>9.5</v>
      </c>
      <c r="F59" s="391">
        <v>16.399999999999999</v>
      </c>
      <c r="G59" s="390">
        <v>320</v>
      </c>
      <c r="H59" s="390">
        <v>288</v>
      </c>
      <c r="I59" s="391">
        <v>115.9</v>
      </c>
      <c r="J59" s="393">
        <v>168</v>
      </c>
      <c r="K59" s="394">
        <v>26755</v>
      </c>
      <c r="L59" s="391">
        <v>1515.9</v>
      </c>
      <c r="M59" s="395">
        <v>15.19</v>
      </c>
      <c r="N59" s="396">
        <v>1680.1</v>
      </c>
      <c r="O59" s="397">
        <v>4483</v>
      </c>
      <c r="P59" s="391">
        <v>353</v>
      </c>
      <c r="Q59" s="395">
        <v>6.22</v>
      </c>
      <c r="R59" s="395">
        <v>538.1</v>
      </c>
      <c r="S59" s="395">
        <v>6.9</v>
      </c>
      <c r="T59" s="395">
        <v>92.61</v>
      </c>
      <c r="U59" s="395">
        <v>7.74</v>
      </c>
      <c r="V59" s="395">
        <v>30.34</v>
      </c>
      <c r="W59" s="395">
        <v>1</v>
      </c>
      <c r="X59" s="390">
        <v>1268709</v>
      </c>
      <c r="Y59" s="395">
        <v>1.68</v>
      </c>
      <c r="Z59" s="396">
        <f t="shared" si="0"/>
        <v>91.428571428571431</v>
      </c>
      <c r="AA59" s="395">
        <v>192</v>
      </c>
      <c r="AB59" s="395">
        <v>153.6</v>
      </c>
      <c r="AC59" s="398" t="s">
        <v>79</v>
      </c>
    </row>
    <row r="60" spans="1:29" ht="15.75">
      <c r="A60" s="375" t="s">
        <v>80</v>
      </c>
      <c r="B60" s="376">
        <v>101</v>
      </c>
      <c r="C60" s="399">
        <v>357</v>
      </c>
      <c r="D60" s="386">
        <v>255</v>
      </c>
      <c r="E60" s="382">
        <v>10.5</v>
      </c>
      <c r="F60" s="382">
        <v>18.3</v>
      </c>
      <c r="G60" s="386">
        <v>320</v>
      </c>
      <c r="H60" s="386">
        <v>286</v>
      </c>
      <c r="I60" s="382">
        <v>129.5</v>
      </c>
      <c r="J60" s="400">
        <v>168</v>
      </c>
      <c r="K60" s="381">
        <v>30279</v>
      </c>
      <c r="L60" s="382">
        <v>1696.3</v>
      </c>
      <c r="M60" s="383">
        <v>15.29</v>
      </c>
      <c r="N60" s="384">
        <v>1888.9</v>
      </c>
      <c r="O60" s="385">
        <v>5063</v>
      </c>
      <c r="P60" s="382">
        <v>397.1</v>
      </c>
      <c r="Q60" s="383">
        <v>6.25</v>
      </c>
      <c r="R60" s="383">
        <v>606.1</v>
      </c>
      <c r="S60" s="383">
        <v>6.93</v>
      </c>
      <c r="T60" s="383">
        <v>128.47</v>
      </c>
      <c r="U60" s="383">
        <v>6.97</v>
      </c>
      <c r="V60" s="383">
        <v>27.28</v>
      </c>
      <c r="W60" s="383">
        <v>1</v>
      </c>
      <c r="X60" s="386">
        <v>1450410</v>
      </c>
      <c r="Y60" s="383">
        <v>1.68</v>
      </c>
      <c r="Z60" s="384">
        <f t="shared" si="0"/>
        <v>104.76190476190476</v>
      </c>
      <c r="AA60" s="383">
        <v>220</v>
      </c>
      <c r="AB60" s="383">
        <v>176</v>
      </c>
      <c r="AC60" s="387" t="s">
        <v>80</v>
      </c>
    </row>
    <row r="61" spans="1:29" ht="15.75">
      <c r="A61" s="388" t="s">
        <v>81</v>
      </c>
      <c r="B61" s="376">
        <v>110</v>
      </c>
      <c r="C61" s="389">
        <v>360</v>
      </c>
      <c r="D61" s="390">
        <v>256</v>
      </c>
      <c r="E61" s="391">
        <v>11.4</v>
      </c>
      <c r="F61" s="391">
        <v>19.899999999999999</v>
      </c>
      <c r="G61" s="390">
        <v>320</v>
      </c>
      <c r="H61" s="390">
        <v>288</v>
      </c>
      <c r="I61" s="391">
        <v>140.6</v>
      </c>
      <c r="J61" s="393">
        <v>169</v>
      </c>
      <c r="K61" s="394">
        <v>33155</v>
      </c>
      <c r="L61" s="391">
        <v>1841.9</v>
      </c>
      <c r="M61" s="395">
        <v>15.36</v>
      </c>
      <c r="N61" s="396">
        <v>2059.3000000000002</v>
      </c>
      <c r="O61" s="397">
        <v>5570</v>
      </c>
      <c r="P61" s="391">
        <v>435.2</v>
      </c>
      <c r="Q61" s="395">
        <v>6.29</v>
      </c>
      <c r="R61" s="395">
        <v>664.5</v>
      </c>
      <c r="S61" s="395">
        <v>6.96</v>
      </c>
      <c r="T61" s="395">
        <v>161.93</v>
      </c>
      <c r="U61" s="395">
        <v>6.43</v>
      </c>
      <c r="V61" s="395">
        <v>25.28</v>
      </c>
      <c r="W61" s="395">
        <v>1</v>
      </c>
      <c r="X61" s="390">
        <v>1609070</v>
      </c>
      <c r="Y61" s="395">
        <v>1.69</v>
      </c>
      <c r="Z61" s="396">
        <f t="shared" si="0"/>
        <v>115.71428571428571</v>
      </c>
      <c r="AA61" s="395">
        <v>243</v>
      </c>
      <c r="AB61" s="395">
        <v>194.4</v>
      </c>
      <c r="AC61" s="398" t="s">
        <v>81</v>
      </c>
    </row>
    <row r="62" spans="1:29" ht="15.75">
      <c r="A62" s="375" t="s">
        <v>82</v>
      </c>
      <c r="B62" s="376">
        <v>122</v>
      </c>
      <c r="C62" s="399">
        <v>363</v>
      </c>
      <c r="D62" s="386">
        <v>257</v>
      </c>
      <c r="E62" s="382">
        <v>13</v>
      </c>
      <c r="F62" s="382">
        <v>21.7</v>
      </c>
      <c r="G62" s="386">
        <v>320</v>
      </c>
      <c r="H62" s="386">
        <v>288</v>
      </c>
      <c r="I62" s="382">
        <v>155.30000000000001</v>
      </c>
      <c r="J62" s="400">
        <v>170</v>
      </c>
      <c r="K62" s="381">
        <v>36599</v>
      </c>
      <c r="L62" s="382">
        <v>2016.5</v>
      </c>
      <c r="M62" s="383">
        <v>15.35</v>
      </c>
      <c r="N62" s="384">
        <v>2269.8000000000002</v>
      </c>
      <c r="O62" s="385">
        <v>6147</v>
      </c>
      <c r="P62" s="382">
        <v>478.4</v>
      </c>
      <c r="Q62" s="383">
        <v>6.29</v>
      </c>
      <c r="R62" s="383">
        <v>732.4</v>
      </c>
      <c r="S62" s="383">
        <v>6.98</v>
      </c>
      <c r="T62" s="383">
        <v>212.7</v>
      </c>
      <c r="U62" s="383">
        <v>5.92</v>
      </c>
      <c r="V62" s="383">
        <v>22.12</v>
      </c>
      <c r="W62" s="383">
        <v>1</v>
      </c>
      <c r="X62" s="386">
        <v>1787806</v>
      </c>
      <c r="Y62" s="383">
        <v>1.7</v>
      </c>
      <c r="Z62" s="384">
        <f t="shared" si="0"/>
        <v>130.47619047619048</v>
      </c>
      <c r="AA62" s="383">
        <v>274</v>
      </c>
      <c r="AB62" s="383">
        <v>219.2</v>
      </c>
      <c r="AC62" s="387" t="s">
        <v>82</v>
      </c>
    </row>
    <row r="63" spans="1:29" ht="15.75">
      <c r="A63" s="388" t="s">
        <v>83</v>
      </c>
      <c r="B63" s="376">
        <v>38.799999999999997</v>
      </c>
      <c r="C63" s="389">
        <v>399</v>
      </c>
      <c r="D63" s="390">
        <v>140</v>
      </c>
      <c r="E63" s="391">
        <v>6.4</v>
      </c>
      <c r="F63" s="391">
        <v>8.8000000000000007</v>
      </c>
      <c r="G63" s="390">
        <v>381</v>
      </c>
      <c r="H63" s="390">
        <v>357</v>
      </c>
      <c r="I63" s="391">
        <v>50.3</v>
      </c>
      <c r="J63" s="393">
        <v>132</v>
      </c>
      <c r="K63" s="394">
        <v>12777</v>
      </c>
      <c r="L63" s="391">
        <v>640.5</v>
      </c>
      <c r="M63" s="395">
        <v>15.94</v>
      </c>
      <c r="N63" s="396">
        <v>736.8</v>
      </c>
      <c r="O63" s="397">
        <v>404</v>
      </c>
      <c r="P63" s="391">
        <v>57.7</v>
      </c>
      <c r="Q63" s="395">
        <v>2.83</v>
      </c>
      <c r="R63" s="395">
        <v>90.9</v>
      </c>
      <c r="S63" s="395">
        <v>3.49</v>
      </c>
      <c r="T63" s="395">
        <v>11.69</v>
      </c>
      <c r="U63" s="395">
        <v>7.95</v>
      </c>
      <c r="V63" s="395">
        <v>55.84</v>
      </c>
      <c r="W63" s="395">
        <v>0.85</v>
      </c>
      <c r="X63" s="390">
        <v>153.19</v>
      </c>
      <c r="Y63" s="395">
        <v>1.32</v>
      </c>
      <c r="Z63" s="396">
        <f t="shared" si="0"/>
        <v>25.714285714285712</v>
      </c>
      <c r="AA63" s="395">
        <v>54</v>
      </c>
      <c r="AB63" s="395">
        <v>43.2</v>
      </c>
      <c r="AC63" s="398" t="s">
        <v>83</v>
      </c>
    </row>
    <row r="64" spans="1:29" ht="15.75">
      <c r="A64" s="375" t="s">
        <v>84</v>
      </c>
      <c r="B64" s="376">
        <v>46.1</v>
      </c>
      <c r="C64" s="399">
        <v>403</v>
      </c>
      <c r="D64" s="386">
        <v>140</v>
      </c>
      <c r="E64" s="382">
        <v>7</v>
      </c>
      <c r="F64" s="382">
        <v>11.2</v>
      </c>
      <c r="G64" s="386">
        <v>381</v>
      </c>
      <c r="H64" s="386">
        <v>357</v>
      </c>
      <c r="I64" s="382">
        <v>59.2</v>
      </c>
      <c r="J64" s="400">
        <v>133</v>
      </c>
      <c r="K64" s="381">
        <v>15690</v>
      </c>
      <c r="L64" s="382">
        <v>778.7</v>
      </c>
      <c r="M64" s="383">
        <v>16.27</v>
      </c>
      <c r="N64" s="384">
        <v>891.1</v>
      </c>
      <c r="O64" s="385">
        <v>514</v>
      </c>
      <c r="P64" s="382">
        <v>73.400000000000006</v>
      </c>
      <c r="Q64" s="383">
        <v>2.95</v>
      </c>
      <c r="R64" s="383">
        <v>115.2</v>
      </c>
      <c r="S64" s="383">
        <v>3.55</v>
      </c>
      <c r="T64" s="383">
        <v>20.059999999999999</v>
      </c>
      <c r="U64" s="383">
        <v>6.25</v>
      </c>
      <c r="V64" s="383">
        <v>50.94</v>
      </c>
      <c r="W64" s="383">
        <v>0.88</v>
      </c>
      <c r="X64" s="386">
        <v>196.571</v>
      </c>
      <c r="Y64" s="383">
        <v>1.33</v>
      </c>
      <c r="Z64" s="384">
        <f t="shared" si="0"/>
        <v>34.761904761904759</v>
      </c>
      <c r="AA64" s="383">
        <v>73</v>
      </c>
      <c r="AB64" s="383">
        <v>58.4</v>
      </c>
      <c r="AC64" s="387" t="s">
        <v>84</v>
      </c>
    </row>
    <row r="65" spans="1:29" ht="15.75">
      <c r="A65" s="388" t="s">
        <v>85</v>
      </c>
      <c r="B65" s="376">
        <v>53</v>
      </c>
      <c r="C65" s="389">
        <v>403</v>
      </c>
      <c r="D65" s="390">
        <v>177</v>
      </c>
      <c r="E65" s="391">
        <v>7.5</v>
      </c>
      <c r="F65" s="391">
        <v>10.9</v>
      </c>
      <c r="G65" s="390">
        <v>381</v>
      </c>
      <c r="H65" s="390">
        <v>357</v>
      </c>
      <c r="I65" s="391">
        <v>68.400000000000006</v>
      </c>
      <c r="J65" s="393">
        <v>148</v>
      </c>
      <c r="K65" s="394">
        <v>18734</v>
      </c>
      <c r="L65" s="391">
        <v>929.7</v>
      </c>
      <c r="M65" s="395">
        <v>16.55</v>
      </c>
      <c r="N65" s="396">
        <v>1052.2</v>
      </c>
      <c r="O65" s="397">
        <v>1009</v>
      </c>
      <c r="P65" s="391">
        <v>114</v>
      </c>
      <c r="Q65" s="395">
        <v>3.84</v>
      </c>
      <c r="R65" s="395">
        <v>176.9</v>
      </c>
      <c r="S65" s="395">
        <v>4.5599999999999996</v>
      </c>
      <c r="T65" s="395">
        <v>23.38</v>
      </c>
      <c r="U65" s="395">
        <v>8.1199999999999992</v>
      </c>
      <c r="V65" s="395">
        <v>47.63</v>
      </c>
      <c r="W65" s="395">
        <v>0.91</v>
      </c>
      <c r="X65" s="390">
        <v>387.19400000000002</v>
      </c>
      <c r="Y65" s="395">
        <v>1.48</v>
      </c>
      <c r="Z65" s="396">
        <f t="shared" si="0"/>
        <v>41.904761904761905</v>
      </c>
      <c r="AA65" s="395">
        <v>88</v>
      </c>
      <c r="AB65" s="395">
        <v>70.400000000000006</v>
      </c>
      <c r="AC65" s="398" t="s">
        <v>85</v>
      </c>
    </row>
    <row r="66" spans="1:29" ht="15.75">
      <c r="A66" s="375" t="s">
        <v>86</v>
      </c>
      <c r="B66" s="376">
        <v>60</v>
      </c>
      <c r="C66" s="399">
        <v>407</v>
      </c>
      <c r="D66" s="386">
        <v>178</v>
      </c>
      <c r="E66" s="382">
        <v>7.7</v>
      </c>
      <c r="F66" s="382">
        <v>12.8</v>
      </c>
      <c r="G66" s="386">
        <v>381</v>
      </c>
      <c r="H66" s="386">
        <v>357</v>
      </c>
      <c r="I66" s="382">
        <v>76.2</v>
      </c>
      <c r="J66" s="400">
        <v>149</v>
      </c>
      <c r="K66" s="381">
        <v>21707</v>
      </c>
      <c r="L66" s="382">
        <v>1066.7</v>
      </c>
      <c r="M66" s="383">
        <v>16.88</v>
      </c>
      <c r="N66" s="384">
        <v>1201.5</v>
      </c>
      <c r="O66" s="385">
        <v>1205</v>
      </c>
      <c r="P66" s="382">
        <v>135.4</v>
      </c>
      <c r="Q66" s="383">
        <v>3.98</v>
      </c>
      <c r="R66" s="383">
        <v>209.2</v>
      </c>
      <c r="S66" s="383">
        <v>4.6500000000000004</v>
      </c>
      <c r="T66" s="383">
        <v>33.78</v>
      </c>
      <c r="U66" s="383">
        <v>6.95</v>
      </c>
      <c r="V66" s="383">
        <v>46.42</v>
      </c>
      <c r="W66" s="383">
        <v>0.92</v>
      </c>
      <c r="X66" s="386">
        <v>467.404</v>
      </c>
      <c r="Y66" s="383">
        <v>1.49</v>
      </c>
      <c r="Z66" s="384">
        <f t="shared" si="0"/>
        <v>49.523809523809518</v>
      </c>
      <c r="AA66" s="383">
        <v>104</v>
      </c>
      <c r="AB66" s="383">
        <v>83.2</v>
      </c>
      <c r="AC66" s="387" t="s">
        <v>86</v>
      </c>
    </row>
    <row r="67" spans="1:29" ht="15.75">
      <c r="A67" s="388" t="s">
        <v>87</v>
      </c>
      <c r="B67" s="376">
        <v>67</v>
      </c>
      <c r="C67" s="389">
        <v>410</v>
      </c>
      <c r="D67" s="390">
        <v>179</v>
      </c>
      <c r="E67" s="391">
        <v>8.8000000000000007</v>
      </c>
      <c r="F67" s="391">
        <v>14.4</v>
      </c>
      <c r="G67" s="390">
        <v>381</v>
      </c>
      <c r="H67" s="390">
        <v>357</v>
      </c>
      <c r="I67" s="391">
        <v>86.3</v>
      </c>
      <c r="J67" s="393">
        <v>150</v>
      </c>
      <c r="K67" s="394">
        <v>24678</v>
      </c>
      <c r="L67" s="391">
        <v>1203.8</v>
      </c>
      <c r="M67" s="395">
        <v>16.91</v>
      </c>
      <c r="N67" s="396">
        <v>1362.7</v>
      </c>
      <c r="O67" s="397">
        <v>1379</v>
      </c>
      <c r="P67" s="391">
        <v>154.1</v>
      </c>
      <c r="Q67" s="395">
        <v>4</v>
      </c>
      <c r="R67" s="395">
        <v>239</v>
      </c>
      <c r="S67" s="395">
        <v>4.67</v>
      </c>
      <c r="T67" s="395">
        <v>48.11</v>
      </c>
      <c r="U67" s="395">
        <v>6.22</v>
      </c>
      <c r="V67" s="395">
        <v>40.590000000000003</v>
      </c>
      <c r="W67" s="395">
        <v>0.95</v>
      </c>
      <c r="X67" s="390">
        <v>538.54600000000005</v>
      </c>
      <c r="Y67" s="395">
        <v>1.5</v>
      </c>
      <c r="Z67" s="396">
        <f t="shared" si="0"/>
        <v>60.952380952380949</v>
      </c>
      <c r="AA67" s="395">
        <v>128</v>
      </c>
      <c r="AB67" s="395">
        <v>102.4</v>
      </c>
      <c r="AC67" s="398" t="s">
        <v>87</v>
      </c>
    </row>
    <row r="68" spans="1:29" ht="15.75">
      <c r="A68" s="375" t="s">
        <v>88</v>
      </c>
      <c r="B68" s="376">
        <v>75</v>
      </c>
      <c r="C68" s="399">
        <v>413</v>
      </c>
      <c r="D68" s="386">
        <v>180</v>
      </c>
      <c r="E68" s="382">
        <v>9.6999999999999993</v>
      </c>
      <c r="F68" s="382">
        <v>16</v>
      </c>
      <c r="G68" s="386">
        <v>381</v>
      </c>
      <c r="H68" s="386">
        <v>357</v>
      </c>
      <c r="I68" s="382">
        <v>95.8</v>
      </c>
      <c r="J68" s="400">
        <v>151</v>
      </c>
      <c r="K68" s="381">
        <v>27616</v>
      </c>
      <c r="L68" s="382">
        <v>1337.3</v>
      </c>
      <c r="M68" s="383">
        <v>16.98</v>
      </c>
      <c r="N68" s="384">
        <v>1518.6</v>
      </c>
      <c r="O68" s="385">
        <v>1559</v>
      </c>
      <c r="P68" s="382">
        <v>173.2</v>
      </c>
      <c r="Q68" s="383">
        <v>4.03</v>
      </c>
      <c r="R68" s="383">
        <v>269.10000000000002</v>
      </c>
      <c r="S68" s="383">
        <v>4.7</v>
      </c>
      <c r="T68" s="383">
        <v>65.209999999999994</v>
      </c>
      <c r="U68" s="383">
        <v>5.63</v>
      </c>
      <c r="V68" s="383">
        <v>36.799999999999997</v>
      </c>
      <c r="W68" s="383">
        <v>0.97</v>
      </c>
      <c r="X68" s="386">
        <v>612.78399999999999</v>
      </c>
      <c r="Y68" s="383">
        <v>1.51</v>
      </c>
      <c r="Z68" s="384">
        <f t="shared" si="0"/>
        <v>71.428571428571431</v>
      </c>
      <c r="AA68" s="383">
        <v>150</v>
      </c>
      <c r="AB68" s="383">
        <v>120</v>
      </c>
      <c r="AC68" s="387" t="s">
        <v>88</v>
      </c>
    </row>
    <row r="69" spans="1:29" ht="15.75">
      <c r="A69" s="388" t="s">
        <v>89</v>
      </c>
      <c r="B69" s="376">
        <v>85</v>
      </c>
      <c r="C69" s="389">
        <v>417</v>
      </c>
      <c r="D69" s="390">
        <v>181</v>
      </c>
      <c r="E69" s="391">
        <v>10.9</v>
      </c>
      <c r="F69" s="391">
        <v>18.2</v>
      </c>
      <c r="G69" s="390">
        <v>381</v>
      </c>
      <c r="H69" s="390">
        <v>357</v>
      </c>
      <c r="I69" s="391">
        <v>108.6</v>
      </c>
      <c r="J69" s="393">
        <v>152</v>
      </c>
      <c r="K69" s="394">
        <v>31658</v>
      </c>
      <c r="L69" s="391">
        <v>1518.4</v>
      </c>
      <c r="M69" s="395">
        <v>17.07</v>
      </c>
      <c r="N69" s="396">
        <v>1731.7</v>
      </c>
      <c r="O69" s="397">
        <v>1804</v>
      </c>
      <c r="P69" s="391">
        <v>199.3</v>
      </c>
      <c r="Q69" s="395">
        <v>4.08</v>
      </c>
      <c r="R69" s="395">
        <v>310.39999999999998</v>
      </c>
      <c r="S69" s="395">
        <v>4.74</v>
      </c>
      <c r="T69" s="395">
        <v>94.48</v>
      </c>
      <c r="U69" s="395">
        <v>4.97</v>
      </c>
      <c r="V69" s="395">
        <v>32.72</v>
      </c>
      <c r="W69" s="395">
        <v>1</v>
      </c>
      <c r="X69" s="390">
        <v>715.16499999999996</v>
      </c>
      <c r="Y69" s="395">
        <v>1.52</v>
      </c>
      <c r="Z69" s="396">
        <f t="shared" si="0"/>
        <v>86.19047619047619</v>
      </c>
      <c r="AA69" s="395">
        <v>181</v>
      </c>
      <c r="AB69" s="395">
        <v>144.80000000000001</v>
      </c>
      <c r="AC69" s="398" t="s">
        <v>89</v>
      </c>
    </row>
    <row r="70" spans="1:29" ht="15.75">
      <c r="A70" s="375" t="s">
        <v>90</v>
      </c>
      <c r="B70" s="376">
        <v>52</v>
      </c>
      <c r="C70" s="399">
        <v>450</v>
      </c>
      <c r="D70" s="386">
        <v>152</v>
      </c>
      <c r="E70" s="382">
        <v>7.6</v>
      </c>
      <c r="F70" s="382">
        <v>10.8</v>
      </c>
      <c r="G70" s="386">
        <v>428</v>
      </c>
      <c r="H70" s="386">
        <v>404</v>
      </c>
      <c r="I70" s="382">
        <v>66.599999999999994</v>
      </c>
      <c r="J70" s="400">
        <v>147</v>
      </c>
      <c r="K70" s="381">
        <v>21370</v>
      </c>
      <c r="L70" s="382">
        <v>949.8</v>
      </c>
      <c r="M70" s="383">
        <v>17.91</v>
      </c>
      <c r="N70" s="384">
        <v>1095.9000000000001</v>
      </c>
      <c r="O70" s="385">
        <v>634</v>
      </c>
      <c r="P70" s="382">
        <v>83.5</v>
      </c>
      <c r="Q70" s="383">
        <v>3.09</v>
      </c>
      <c r="R70" s="383">
        <v>131.69999999999999</v>
      </c>
      <c r="S70" s="383">
        <v>3.79</v>
      </c>
      <c r="T70" s="383">
        <v>21.79</v>
      </c>
      <c r="U70" s="383">
        <v>7.04</v>
      </c>
      <c r="V70" s="383">
        <v>53.21</v>
      </c>
      <c r="W70" s="383">
        <v>0.86</v>
      </c>
      <c r="X70" s="386">
        <v>304.83699999999999</v>
      </c>
      <c r="Y70" s="383">
        <v>1.47</v>
      </c>
      <c r="Z70" s="384">
        <f t="shared" si="0"/>
        <v>38.571428571428569</v>
      </c>
      <c r="AA70" s="383">
        <v>81</v>
      </c>
      <c r="AB70" s="383">
        <v>64.8</v>
      </c>
      <c r="AC70" s="387" t="s">
        <v>90</v>
      </c>
    </row>
    <row r="71" spans="1:29" ht="15.75">
      <c r="A71" s="388" t="s">
        <v>91</v>
      </c>
      <c r="B71" s="376">
        <v>60</v>
      </c>
      <c r="C71" s="389">
        <v>455</v>
      </c>
      <c r="D71" s="390">
        <v>153</v>
      </c>
      <c r="E71" s="391">
        <v>8</v>
      </c>
      <c r="F71" s="391">
        <v>13.3</v>
      </c>
      <c r="G71" s="390">
        <v>428</v>
      </c>
      <c r="H71" s="390">
        <v>404</v>
      </c>
      <c r="I71" s="391">
        <v>76.2</v>
      </c>
      <c r="J71" s="393">
        <v>149</v>
      </c>
      <c r="K71" s="394">
        <v>25652</v>
      </c>
      <c r="L71" s="391">
        <v>1127.5999999999999</v>
      </c>
      <c r="M71" s="395">
        <v>18.350000000000001</v>
      </c>
      <c r="N71" s="396">
        <v>1292.0999999999999</v>
      </c>
      <c r="O71" s="397">
        <v>796</v>
      </c>
      <c r="P71" s="391">
        <v>104.1</v>
      </c>
      <c r="Q71" s="395">
        <v>3.23</v>
      </c>
      <c r="R71" s="395">
        <v>163.4</v>
      </c>
      <c r="S71" s="395">
        <v>3.89</v>
      </c>
      <c r="T71" s="395">
        <v>34.6</v>
      </c>
      <c r="U71" s="395">
        <v>5.75</v>
      </c>
      <c r="V71" s="395">
        <v>50.55</v>
      </c>
      <c r="W71" s="395">
        <v>0.88</v>
      </c>
      <c r="X71" s="390">
        <v>387.23</v>
      </c>
      <c r="Y71" s="395">
        <v>1.49</v>
      </c>
      <c r="Z71" s="396">
        <f t="shared" si="0"/>
        <v>47.61904761904762</v>
      </c>
      <c r="AA71" s="395">
        <v>100</v>
      </c>
      <c r="AB71" s="395">
        <v>80</v>
      </c>
      <c r="AC71" s="398" t="s">
        <v>91</v>
      </c>
    </row>
    <row r="72" spans="1:29" ht="15.75">
      <c r="A72" s="375" t="s">
        <v>92</v>
      </c>
      <c r="B72" s="376">
        <v>68</v>
      </c>
      <c r="C72" s="399">
        <v>459</v>
      </c>
      <c r="D72" s="386">
        <v>154</v>
      </c>
      <c r="E72" s="382">
        <v>9.1</v>
      </c>
      <c r="F72" s="382">
        <v>15.4</v>
      </c>
      <c r="G72" s="386">
        <v>428</v>
      </c>
      <c r="H72" s="386">
        <v>404</v>
      </c>
      <c r="I72" s="382">
        <v>87.6</v>
      </c>
      <c r="J72" s="400">
        <v>150</v>
      </c>
      <c r="K72" s="381">
        <v>29851</v>
      </c>
      <c r="L72" s="382">
        <v>1300.7</v>
      </c>
      <c r="M72" s="383">
        <v>18.46</v>
      </c>
      <c r="N72" s="384">
        <v>1495.4</v>
      </c>
      <c r="O72" s="385">
        <v>941</v>
      </c>
      <c r="P72" s="382">
        <v>122.2</v>
      </c>
      <c r="Q72" s="383">
        <v>3.28</v>
      </c>
      <c r="R72" s="383">
        <v>192.4</v>
      </c>
      <c r="S72" s="383">
        <v>3.93</v>
      </c>
      <c r="T72" s="383">
        <v>52.29</v>
      </c>
      <c r="U72" s="383">
        <v>5</v>
      </c>
      <c r="V72" s="383">
        <v>44.42</v>
      </c>
      <c r="W72" s="383">
        <v>0.92</v>
      </c>
      <c r="X72" s="386">
        <v>461.16300000000001</v>
      </c>
      <c r="Y72" s="383">
        <v>1.5</v>
      </c>
      <c r="Z72" s="384">
        <f t="shared" si="0"/>
        <v>60</v>
      </c>
      <c r="AA72" s="383">
        <v>126</v>
      </c>
      <c r="AB72" s="383">
        <v>100.8</v>
      </c>
      <c r="AC72" s="387" t="s">
        <v>92</v>
      </c>
    </row>
    <row r="73" spans="1:29" ht="15.75">
      <c r="A73" s="388" t="s">
        <v>93</v>
      </c>
      <c r="B73" s="376">
        <v>74</v>
      </c>
      <c r="C73" s="389">
        <v>457</v>
      </c>
      <c r="D73" s="390">
        <v>190</v>
      </c>
      <c r="E73" s="391">
        <v>9</v>
      </c>
      <c r="F73" s="391">
        <v>14.5</v>
      </c>
      <c r="G73" s="390">
        <v>428</v>
      </c>
      <c r="H73" s="390">
        <v>404</v>
      </c>
      <c r="I73" s="391">
        <v>94.9</v>
      </c>
      <c r="J73" s="393">
        <v>164</v>
      </c>
      <c r="K73" s="394">
        <v>33415</v>
      </c>
      <c r="L73" s="391">
        <v>1462.4</v>
      </c>
      <c r="M73" s="395">
        <v>18.77</v>
      </c>
      <c r="N73" s="396">
        <v>1657.4</v>
      </c>
      <c r="O73" s="397">
        <v>1661</v>
      </c>
      <c r="P73" s="391">
        <v>174.8</v>
      </c>
      <c r="Q73" s="395">
        <v>4.18</v>
      </c>
      <c r="R73" s="395">
        <v>271.3</v>
      </c>
      <c r="S73" s="395">
        <v>4.93</v>
      </c>
      <c r="T73" s="395">
        <v>52.97</v>
      </c>
      <c r="U73" s="395">
        <v>6.55</v>
      </c>
      <c r="V73" s="395">
        <v>44.89</v>
      </c>
      <c r="W73" s="395">
        <v>0.92</v>
      </c>
      <c r="X73" s="390">
        <v>811.41700000000003</v>
      </c>
      <c r="Y73" s="395">
        <v>1.64</v>
      </c>
      <c r="Z73" s="396">
        <f t="shared" si="0"/>
        <v>65.238095238095241</v>
      </c>
      <c r="AA73" s="395">
        <v>137</v>
      </c>
      <c r="AB73" s="395">
        <v>109.6</v>
      </c>
      <c r="AC73" s="398" t="s">
        <v>93</v>
      </c>
    </row>
    <row r="74" spans="1:29" ht="15.75">
      <c r="A74" s="375" t="s">
        <v>94</v>
      </c>
      <c r="B74" s="376">
        <v>82</v>
      </c>
      <c r="C74" s="399">
        <v>460</v>
      </c>
      <c r="D74" s="386">
        <v>191</v>
      </c>
      <c r="E74" s="382">
        <v>9.9</v>
      </c>
      <c r="F74" s="382">
        <v>16</v>
      </c>
      <c r="G74" s="386">
        <v>428</v>
      </c>
      <c r="H74" s="386">
        <v>404</v>
      </c>
      <c r="I74" s="382">
        <v>104.7</v>
      </c>
      <c r="J74" s="400">
        <v>164</v>
      </c>
      <c r="K74" s="381">
        <v>37157</v>
      </c>
      <c r="L74" s="382">
        <v>1615.5</v>
      </c>
      <c r="M74" s="383">
        <v>18.84</v>
      </c>
      <c r="N74" s="384">
        <v>1836.4</v>
      </c>
      <c r="O74" s="385">
        <v>1862</v>
      </c>
      <c r="P74" s="382">
        <v>195</v>
      </c>
      <c r="Q74" s="383">
        <v>4.22</v>
      </c>
      <c r="R74" s="383">
        <v>303.3</v>
      </c>
      <c r="S74" s="383">
        <v>4.96</v>
      </c>
      <c r="T74" s="383">
        <v>70.62</v>
      </c>
      <c r="U74" s="383">
        <v>5.97</v>
      </c>
      <c r="V74" s="383">
        <v>40.81</v>
      </c>
      <c r="W74" s="383">
        <v>0.95</v>
      </c>
      <c r="X74" s="386">
        <v>915.745</v>
      </c>
      <c r="Y74" s="383">
        <v>1.64</v>
      </c>
      <c r="Z74" s="384">
        <f t="shared" si="0"/>
        <v>76.19047619047619</v>
      </c>
      <c r="AA74" s="383">
        <v>160</v>
      </c>
      <c r="AB74" s="383">
        <v>128</v>
      </c>
      <c r="AC74" s="387" t="s">
        <v>94</v>
      </c>
    </row>
    <row r="75" spans="1:29" ht="15.75">
      <c r="A75" s="388" t="s">
        <v>95</v>
      </c>
      <c r="B75" s="376">
        <v>89</v>
      </c>
      <c r="C75" s="389">
        <v>463</v>
      </c>
      <c r="D75" s="390">
        <v>192</v>
      </c>
      <c r="E75" s="391">
        <v>10.5</v>
      </c>
      <c r="F75" s="391">
        <v>17.7</v>
      </c>
      <c r="G75" s="390">
        <v>428</v>
      </c>
      <c r="H75" s="390">
        <v>404</v>
      </c>
      <c r="I75" s="391">
        <v>114.1</v>
      </c>
      <c r="J75" s="393">
        <v>165</v>
      </c>
      <c r="K75" s="394">
        <v>41105</v>
      </c>
      <c r="L75" s="391">
        <v>1775.6</v>
      </c>
      <c r="M75" s="395">
        <v>18.98</v>
      </c>
      <c r="N75" s="396">
        <v>2019.4</v>
      </c>
      <c r="O75" s="397">
        <v>2093</v>
      </c>
      <c r="P75" s="391">
        <v>218</v>
      </c>
      <c r="Q75" s="395">
        <v>4.28</v>
      </c>
      <c r="R75" s="395">
        <v>339</v>
      </c>
      <c r="S75" s="395">
        <v>5.01</v>
      </c>
      <c r="T75" s="395">
        <v>92.49</v>
      </c>
      <c r="U75" s="395">
        <v>5.42</v>
      </c>
      <c r="V75" s="395">
        <v>38.44</v>
      </c>
      <c r="W75" s="395">
        <v>0.96</v>
      </c>
      <c r="X75" s="390">
        <v>1035073</v>
      </c>
      <c r="Y75" s="395">
        <v>1.65</v>
      </c>
      <c r="Z75" s="396">
        <f t="shared" si="0"/>
        <v>86.19047619047619</v>
      </c>
      <c r="AA75" s="395">
        <v>181</v>
      </c>
      <c r="AB75" s="395">
        <v>144.80000000000001</v>
      </c>
      <c r="AC75" s="398" t="s">
        <v>95</v>
      </c>
    </row>
    <row r="76" spans="1:29" ht="15.75">
      <c r="A76" s="375" t="s">
        <v>96</v>
      </c>
      <c r="B76" s="376">
        <v>97</v>
      </c>
      <c r="C76" s="399">
        <v>466</v>
      </c>
      <c r="D76" s="386">
        <v>193</v>
      </c>
      <c r="E76" s="382">
        <v>11.4</v>
      </c>
      <c r="F76" s="382">
        <v>19</v>
      </c>
      <c r="G76" s="386">
        <v>428</v>
      </c>
      <c r="H76" s="386">
        <v>404</v>
      </c>
      <c r="I76" s="382">
        <v>123.4</v>
      </c>
      <c r="J76" s="400">
        <v>166</v>
      </c>
      <c r="K76" s="381">
        <v>44658</v>
      </c>
      <c r="L76" s="382">
        <v>1916.7</v>
      </c>
      <c r="M76" s="383">
        <v>19.03</v>
      </c>
      <c r="N76" s="384">
        <v>2187.4</v>
      </c>
      <c r="O76" s="385">
        <v>2283</v>
      </c>
      <c r="P76" s="382">
        <v>236.6</v>
      </c>
      <c r="Q76" s="383">
        <v>4.3</v>
      </c>
      <c r="R76" s="383">
        <v>368.8</v>
      </c>
      <c r="S76" s="383">
        <v>5.03</v>
      </c>
      <c r="T76" s="383">
        <v>115.05</v>
      </c>
      <c r="U76" s="383">
        <v>5.08</v>
      </c>
      <c r="V76" s="383">
        <v>35.44</v>
      </c>
      <c r="W76" s="383">
        <v>1</v>
      </c>
      <c r="X76" s="386">
        <v>1137180</v>
      </c>
      <c r="Y76" s="383">
        <v>1.66</v>
      </c>
      <c r="Z76" s="384">
        <f t="shared" si="0"/>
        <v>99.047619047619037</v>
      </c>
      <c r="AA76" s="383">
        <v>208</v>
      </c>
      <c r="AB76" s="383">
        <v>166.4</v>
      </c>
      <c r="AC76" s="387" t="s">
        <v>96</v>
      </c>
    </row>
    <row r="77" spans="1:29" ht="15.75">
      <c r="A77" s="388" t="s">
        <v>97</v>
      </c>
      <c r="B77" s="376">
        <v>106</v>
      </c>
      <c r="C77" s="389">
        <v>469</v>
      </c>
      <c r="D77" s="390">
        <v>194</v>
      </c>
      <c r="E77" s="391">
        <v>12.6</v>
      </c>
      <c r="F77" s="391">
        <v>20.6</v>
      </c>
      <c r="G77" s="390">
        <v>428</v>
      </c>
      <c r="H77" s="390">
        <v>404</v>
      </c>
      <c r="I77" s="391">
        <v>135.1</v>
      </c>
      <c r="J77" s="393">
        <v>167</v>
      </c>
      <c r="K77" s="394">
        <v>48978</v>
      </c>
      <c r="L77" s="391">
        <v>2088.6</v>
      </c>
      <c r="M77" s="395">
        <v>19.04</v>
      </c>
      <c r="N77" s="396">
        <v>2394.6</v>
      </c>
      <c r="O77" s="397">
        <v>2515</v>
      </c>
      <c r="P77" s="391">
        <v>259.3</v>
      </c>
      <c r="Q77" s="395">
        <v>4.32</v>
      </c>
      <c r="R77" s="395">
        <v>405.7</v>
      </c>
      <c r="S77" s="395">
        <v>5.05</v>
      </c>
      <c r="T77" s="395">
        <v>148.19</v>
      </c>
      <c r="U77" s="395">
        <v>4.71</v>
      </c>
      <c r="V77" s="395">
        <v>32.049999999999997</v>
      </c>
      <c r="W77" s="395">
        <v>1</v>
      </c>
      <c r="X77" s="390">
        <v>1260063</v>
      </c>
      <c r="Y77" s="395">
        <v>1.67</v>
      </c>
      <c r="Z77" s="396">
        <f t="shared" si="0"/>
        <v>110.47619047619047</v>
      </c>
      <c r="AA77" s="395">
        <v>232</v>
      </c>
      <c r="AB77" s="395">
        <v>185.6</v>
      </c>
      <c r="AC77" s="398" t="s">
        <v>97</v>
      </c>
    </row>
    <row r="78" spans="1:29" ht="15.75">
      <c r="A78" s="375" t="s">
        <v>98</v>
      </c>
      <c r="B78" s="376">
        <v>66</v>
      </c>
      <c r="C78" s="399">
        <v>525</v>
      </c>
      <c r="D78" s="386">
        <v>165</v>
      </c>
      <c r="E78" s="382">
        <v>8.9</v>
      </c>
      <c r="F78" s="382">
        <v>11.4</v>
      </c>
      <c r="G78" s="386">
        <v>502</v>
      </c>
      <c r="H78" s="386">
        <v>478</v>
      </c>
      <c r="I78" s="382">
        <v>83.6</v>
      </c>
      <c r="J78" s="400">
        <v>167</v>
      </c>
      <c r="K78" s="381">
        <v>34971</v>
      </c>
      <c r="L78" s="382">
        <v>1332.2</v>
      </c>
      <c r="M78" s="383">
        <v>20.46</v>
      </c>
      <c r="N78" s="384">
        <v>1558</v>
      </c>
      <c r="O78" s="385">
        <v>857</v>
      </c>
      <c r="P78" s="382">
        <v>103.9</v>
      </c>
      <c r="Q78" s="383">
        <v>3.2</v>
      </c>
      <c r="R78" s="383">
        <v>166</v>
      </c>
      <c r="S78" s="383">
        <v>4.0199999999999996</v>
      </c>
      <c r="T78" s="383">
        <v>31.52</v>
      </c>
      <c r="U78" s="383">
        <v>7.24</v>
      </c>
      <c r="V78" s="383">
        <v>53.73</v>
      </c>
      <c r="W78" s="383">
        <v>0.84</v>
      </c>
      <c r="X78" s="386">
        <v>562.85400000000004</v>
      </c>
      <c r="Y78" s="383">
        <v>1.67</v>
      </c>
      <c r="Z78" s="384">
        <f t="shared" si="0"/>
        <v>49.523809523809518</v>
      </c>
      <c r="AA78" s="383">
        <v>104</v>
      </c>
      <c r="AB78" s="383">
        <v>83.2</v>
      </c>
      <c r="AC78" s="387" t="s">
        <v>98</v>
      </c>
    </row>
    <row r="79" spans="1:29" ht="15.75">
      <c r="A79" s="388" t="s">
        <v>99</v>
      </c>
      <c r="B79" s="376">
        <v>72</v>
      </c>
      <c r="C79" s="389">
        <v>524</v>
      </c>
      <c r="D79" s="390">
        <v>207</v>
      </c>
      <c r="E79" s="391">
        <v>9</v>
      </c>
      <c r="F79" s="391">
        <v>10.9</v>
      </c>
      <c r="G79" s="390">
        <v>502</v>
      </c>
      <c r="H79" s="390">
        <v>478</v>
      </c>
      <c r="I79" s="391">
        <v>91.6</v>
      </c>
      <c r="J79" s="393">
        <v>184</v>
      </c>
      <c r="K79" s="394">
        <v>39969</v>
      </c>
      <c r="L79" s="391">
        <v>1525.5</v>
      </c>
      <c r="M79" s="395">
        <v>20.89</v>
      </c>
      <c r="N79" s="396">
        <v>1755.9</v>
      </c>
      <c r="O79" s="397">
        <v>1615</v>
      </c>
      <c r="P79" s="391">
        <v>156</v>
      </c>
      <c r="Q79" s="395">
        <v>4.2</v>
      </c>
      <c r="R79" s="395">
        <v>244.6</v>
      </c>
      <c r="S79" s="395">
        <v>5.16</v>
      </c>
      <c r="T79" s="395">
        <v>33.409999999999997</v>
      </c>
      <c r="U79" s="395">
        <v>9.5</v>
      </c>
      <c r="V79" s="395">
        <v>53.13</v>
      </c>
      <c r="W79" s="395">
        <v>0.86</v>
      </c>
      <c r="X79" s="390">
        <v>1060548</v>
      </c>
      <c r="Y79" s="395">
        <v>1.84</v>
      </c>
      <c r="Z79" s="396">
        <f t="shared" si="0"/>
        <v>55.238095238095234</v>
      </c>
      <c r="AA79" s="395">
        <v>116</v>
      </c>
      <c r="AB79" s="395">
        <v>92.8</v>
      </c>
      <c r="AC79" s="398" t="s">
        <v>99</v>
      </c>
    </row>
    <row r="80" spans="1:29" ht="15.75">
      <c r="A80" s="375" t="s">
        <v>100</v>
      </c>
      <c r="B80" s="376">
        <v>74</v>
      </c>
      <c r="C80" s="399">
        <v>529</v>
      </c>
      <c r="D80" s="386">
        <v>166</v>
      </c>
      <c r="E80" s="382">
        <v>9.6999999999999993</v>
      </c>
      <c r="F80" s="382">
        <v>13.6</v>
      </c>
      <c r="G80" s="386">
        <v>502</v>
      </c>
      <c r="H80" s="386">
        <v>478</v>
      </c>
      <c r="I80" s="382">
        <v>95.1</v>
      </c>
      <c r="J80" s="400">
        <v>168</v>
      </c>
      <c r="K80" s="381">
        <v>40969</v>
      </c>
      <c r="L80" s="382">
        <v>1548.9</v>
      </c>
      <c r="M80" s="383">
        <v>20.76</v>
      </c>
      <c r="N80" s="384">
        <v>1804.9</v>
      </c>
      <c r="O80" s="385">
        <v>1041</v>
      </c>
      <c r="P80" s="382">
        <v>125.5</v>
      </c>
      <c r="Q80" s="383">
        <v>3.31</v>
      </c>
      <c r="R80" s="383">
        <v>200.1</v>
      </c>
      <c r="S80" s="383">
        <v>4.0999999999999996</v>
      </c>
      <c r="T80" s="383">
        <v>47.39</v>
      </c>
      <c r="U80" s="383">
        <v>6.1</v>
      </c>
      <c r="V80" s="383">
        <v>49.26</v>
      </c>
      <c r="W80" s="383">
        <v>0.87</v>
      </c>
      <c r="X80" s="386">
        <v>688.55799999999999</v>
      </c>
      <c r="Y80" s="383">
        <v>1.68</v>
      </c>
      <c r="Z80" s="384">
        <f t="shared" si="0"/>
        <v>61.428571428571423</v>
      </c>
      <c r="AA80" s="383">
        <v>129</v>
      </c>
      <c r="AB80" s="383">
        <v>103.2</v>
      </c>
      <c r="AC80" s="387" t="s">
        <v>100</v>
      </c>
    </row>
    <row r="81" spans="1:29" ht="15.75">
      <c r="A81" s="388" t="s">
        <v>101</v>
      </c>
      <c r="B81" s="376">
        <v>82</v>
      </c>
      <c r="C81" s="389">
        <v>528</v>
      </c>
      <c r="D81" s="390">
        <v>209</v>
      </c>
      <c r="E81" s="391">
        <v>9.5</v>
      </c>
      <c r="F81" s="391">
        <v>13.3</v>
      </c>
      <c r="G81" s="390">
        <v>501</v>
      </c>
      <c r="H81" s="390">
        <v>477</v>
      </c>
      <c r="I81" s="391">
        <v>104.5</v>
      </c>
      <c r="J81" s="393">
        <v>185</v>
      </c>
      <c r="K81" s="394">
        <v>47569</v>
      </c>
      <c r="L81" s="391">
        <v>1801.8</v>
      </c>
      <c r="M81" s="395">
        <v>21.34</v>
      </c>
      <c r="N81" s="396">
        <v>2058.5</v>
      </c>
      <c r="O81" s="397">
        <v>2028</v>
      </c>
      <c r="P81" s="391">
        <v>194.1</v>
      </c>
      <c r="Q81" s="395">
        <v>4.41</v>
      </c>
      <c r="R81" s="395">
        <v>302.7</v>
      </c>
      <c r="S81" s="395">
        <v>5.31</v>
      </c>
      <c r="T81" s="395">
        <v>51.23</v>
      </c>
      <c r="U81" s="395">
        <v>7.86</v>
      </c>
      <c r="V81" s="395">
        <v>50.25</v>
      </c>
      <c r="W81" s="395">
        <v>0.88</v>
      </c>
      <c r="X81" s="390">
        <v>1340255</v>
      </c>
      <c r="Y81" s="395">
        <v>1.85</v>
      </c>
      <c r="Z81" s="396">
        <f t="shared" si="0"/>
        <v>68.095238095238088</v>
      </c>
      <c r="AA81" s="395">
        <v>143</v>
      </c>
      <c r="AB81" s="395">
        <v>114.4</v>
      </c>
      <c r="AC81" s="398" t="s">
        <v>101</v>
      </c>
    </row>
    <row r="82" spans="1:29" ht="15.75">
      <c r="A82" s="375" t="s">
        <v>102</v>
      </c>
      <c r="B82" s="376">
        <v>85</v>
      </c>
      <c r="C82" s="399">
        <v>535</v>
      </c>
      <c r="D82" s="386">
        <v>166</v>
      </c>
      <c r="E82" s="382">
        <v>10.3</v>
      </c>
      <c r="F82" s="382">
        <v>16.5</v>
      </c>
      <c r="G82" s="386">
        <v>502</v>
      </c>
      <c r="H82" s="386">
        <v>478</v>
      </c>
      <c r="I82" s="382">
        <v>107.7</v>
      </c>
      <c r="J82" s="400">
        <v>169</v>
      </c>
      <c r="K82" s="381">
        <v>48453</v>
      </c>
      <c r="L82" s="382">
        <v>1811.3</v>
      </c>
      <c r="M82" s="383">
        <v>21.21</v>
      </c>
      <c r="N82" s="384">
        <v>2099.8000000000002</v>
      </c>
      <c r="O82" s="385">
        <v>1263</v>
      </c>
      <c r="P82" s="382">
        <v>152.19999999999999</v>
      </c>
      <c r="Q82" s="383">
        <v>3.42</v>
      </c>
      <c r="R82" s="383">
        <v>241.6</v>
      </c>
      <c r="S82" s="383">
        <v>4.17</v>
      </c>
      <c r="T82" s="383">
        <v>72.930000000000007</v>
      </c>
      <c r="U82" s="383">
        <v>5.03</v>
      </c>
      <c r="V82" s="383">
        <v>46.41</v>
      </c>
      <c r="W82" s="383">
        <v>0.9</v>
      </c>
      <c r="X82" s="386">
        <v>845.46299999999997</v>
      </c>
      <c r="Y82" s="383">
        <v>1.69</v>
      </c>
      <c r="Z82" s="384">
        <f t="shared" si="0"/>
        <v>74.285714285714278</v>
      </c>
      <c r="AA82" s="383">
        <v>156</v>
      </c>
      <c r="AB82" s="383">
        <v>124.8</v>
      </c>
      <c r="AC82" s="387" t="s">
        <v>102</v>
      </c>
    </row>
    <row r="83" spans="1:29" ht="15.75">
      <c r="A83" s="388" t="s">
        <v>103</v>
      </c>
      <c r="B83" s="376">
        <v>92</v>
      </c>
      <c r="C83" s="389">
        <v>533</v>
      </c>
      <c r="D83" s="390">
        <v>209</v>
      </c>
      <c r="E83" s="391">
        <v>10.199999999999999</v>
      </c>
      <c r="F83" s="391">
        <v>15.6</v>
      </c>
      <c r="G83" s="390">
        <v>502</v>
      </c>
      <c r="H83" s="390">
        <v>478</v>
      </c>
      <c r="I83" s="391">
        <v>117.6</v>
      </c>
      <c r="J83" s="393">
        <v>186</v>
      </c>
      <c r="K83" s="394">
        <v>55157</v>
      </c>
      <c r="L83" s="391">
        <v>2069.6999999999998</v>
      </c>
      <c r="M83" s="395">
        <v>21.65</v>
      </c>
      <c r="N83" s="396">
        <v>2359.8000000000002</v>
      </c>
      <c r="O83" s="397">
        <v>2379</v>
      </c>
      <c r="P83" s="391">
        <v>227.6</v>
      </c>
      <c r="Q83" s="395">
        <v>4.5</v>
      </c>
      <c r="R83" s="395">
        <v>354.7</v>
      </c>
      <c r="S83" s="395">
        <v>5.36</v>
      </c>
      <c r="T83" s="395">
        <v>75.5</v>
      </c>
      <c r="U83" s="395">
        <v>6.7</v>
      </c>
      <c r="V83" s="395">
        <v>46.84</v>
      </c>
      <c r="W83" s="395">
        <v>0.9</v>
      </c>
      <c r="X83" s="390">
        <v>1588565</v>
      </c>
      <c r="Y83" s="395">
        <v>1.86</v>
      </c>
      <c r="Z83" s="396">
        <f t="shared" si="0"/>
        <v>81.428571428571431</v>
      </c>
      <c r="AA83" s="395">
        <v>171</v>
      </c>
      <c r="AB83" s="395">
        <v>136.80000000000001</v>
      </c>
      <c r="AC83" s="398" t="s">
        <v>103</v>
      </c>
    </row>
    <row r="84" spans="1:29" ht="15.75">
      <c r="A84" s="375" t="s">
        <v>104</v>
      </c>
      <c r="B84" s="376">
        <v>101</v>
      </c>
      <c r="C84" s="399">
        <v>537</v>
      </c>
      <c r="D84" s="386">
        <v>210</v>
      </c>
      <c r="E84" s="382">
        <v>10.9</v>
      </c>
      <c r="F84" s="382">
        <v>17.399999999999999</v>
      </c>
      <c r="G84" s="386">
        <v>502</v>
      </c>
      <c r="H84" s="386">
        <v>470</v>
      </c>
      <c r="I84" s="382">
        <v>130</v>
      </c>
      <c r="J84" s="400">
        <v>186</v>
      </c>
      <c r="K84" s="381">
        <v>62198</v>
      </c>
      <c r="L84" s="382">
        <v>2316.5</v>
      </c>
      <c r="M84" s="383">
        <v>21.87</v>
      </c>
      <c r="N84" s="384">
        <v>2640.4</v>
      </c>
      <c r="O84" s="385">
        <v>2693</v>
      </c>
      <c r="P84" s="382">
        <v>256.5</v>
      </c>
      <c r="Q84" s="383">
        <v>4.55</v>
      </c>
      <c r="R84" s="383">
        <v>400.6</v>
      </c>
      <c r="S84" s="383">
        <v>5.4</v>
      </c>
      <c r="T84" s="383">
        <v>106.04</v>
      </c>
      <c r="U84" s="383">
        <v>6.03</v>
      </c>
      <c r="V84" s="383">
        <v>43.14</v>
      </c>
      <c r="W84" s="383">
        <v>0.93</v>
      </c>
      <c r="X84" s="386">
        <v>1812734</v>
      </c>
      <c r="Y84" s="383">
        <v>1.86</v>
      </c>
      <c r="Z84" s="384">
        <f t="shared" si="0"/>
        <v>95.238095238095241</v>
      </c>
      <c r="AA84" s="383">
        <v>200</v>
      </c>
      <c r="AB84" s="383">
        <v>160</v>
      </c>
      <c r="AC84" s="387" t="s">
        <v>104</v>
      </c>
    </row>
    <row r="85" spans="1:29" ht="15.75">
      <c r="A85" s="388" t="s">
        <v>105</v>
      </c>
      <c r="B85" s="376">
        <v>109</v>
      </c>
      <c r="C85" s="389">
        <v>539</v>
      </c>
      <c r="D85" s="390">
        <v>211</v>
      </c>
      <c r="E85" s="391">
        <v>11.6</v>
      </c>
      <c r="F85" s="391">
        <v>18.8</v>
      </c>
      <c r="G85" s="390">
        <v>501</v>
      </c>
      <c r="H85" s="390">
        <v>469</v>
      </c>
      <c r="I85" s="391">
        <v>139.69999999999999</v>
      </c>
      <c r="J85" s="393">
        <v>187</v>
      </c>
      <c r="K85" s="394">
        <v>67226</v>
      </c>
      <c r="L85" s="391">
        <v>2494.5</v>
      </c>
      <c r="M85" s="395">
        <v>21.94</v>
      </c>
      <c r="N85" s="396">
        <v>2847</v>
      </c>
      <c r="O85" s="397">
        <v>2952</v>
      </c>
      <c r="P85" s="391">
        <v>279.8</v>
      </c>
      <c r="Q85" s="395">
        <v>4.5999999999999996</v>
      </c>
      <c r="R85" s="395">
        <v>437.4</v>
      </c>
      <c r="S85" s="395">
        <v>5.44</v>
      </c>
      <c r="T85" s="395">
        <v>131.38</v>
      </c>
      <c r="U85" s="395">
        <v>5.61</v>
      </c>
      <c r="V85" s="395">
        <v>40.47</v>
      </c>
      <c r="W85" s="395">
        <v>0.95</v>
      </c>
      <c r="X85" s="390">
        <v>1991291</v>
      </c>
      <c r="Y85" s="395">
        <v>1.87</v>
      </c>
      <c r="Z85" s="396">
        <f t="shared" si="0"/>
        <v>106.19047619047619</v>
      </c>
      <c r="AA85" s="395">
        <v>223</v>
      </c>
      <c r="AB85" s="395">
        <v>178.4</v>
      </c>
      <c r="AC85" s="398" t="s">
        <v>105</v>
      </c>
    </row>
    <row r="86" spans="1:29" ht="15.75">
      <c r="A86" s="375" t="s">
        <v>106</v>
      </c>
      <c r="B86" s="376">
        <v>101</v>
      </c>
      <c r="C86" s="399">
        <v>603</v>
      </c>
      <c r="D86" s="386">
        <v>228</v>
      </c>
      <c r="E86" s="382">
        <v>10.5</v>
      </c>
      <c r="F86" s="382">
        <v>14.9</v>
      </c>
      <c r="G86" s="386">
        <v>573</v>
      </c>
      <c r="H86" s="386">
        <v>541</v>
      </c>
      <c r="I86" s="382">
        <v>130.30000000000001</v>
      </c>
      <c r="J86" s="400">
        <v>207</v>
      </c>
      <c r="K86" s="381">
        <v>77003</v>
      </c>
      <c r="L86" s="382">
        <v>2554</v>
      </c>
      <c r="M86" s="383">
        <v>24.31</v>
      </c>
      <c r="N86" s="384">
        <v>2922.7</v>
      </c>
      <c r="O86" s="385">
        <v>2951</v>
      </c>
      <c r="P86" s="382">
        <v>258.8</v>
      </c>
      <c r="Q86" s="383">
        <v>4.76</v>
      </c>
      <c r="R86" s="383">
        <v>405</v>
      </c>
      <c r="S86" s="383">
        <v>5.76</v>
      </c>
      <c r="T86" s="383">
        <v>81.680000000000007</v>
      </c>
      <c r="U86" s="383">
        <v>7.65</v>
      </c>
      <c r="V86" s="383">
        <v>51.54</v>
      </c>
      <c r="W86" s="383">
        <v>0.87</v>
      </c>
      <c r="X86" s="386">
        <v>2544966</v>
      </c>
      <c r="Y86" s="383">
        <v>2.0699999999999998</v>
      </c>
      <c r="Z86" s="384">
        <f t="shared" si="0"/>
        <v>87.142857142857139</v>
      </c>
      <c r="AA86" s="383">
        <v>183</v>
      </c>
      <c r="AB86" s="383">
        <v>146.4</v>
      </c>
      <c r="AC86" s="387" t="s">
        <v>106</v>
      </c>
    </row>
    <row r="87" spans="1:29" ht="15.75">
      <c r="A87" s="388" t="s">
        <v>107</v>
      </c>
      <c r="B87" s="376">
        <v>113</v>
      </c>
      <c r="C87" s="389">
        <v>608</v>
      </c>
      <c r="D87" s="390">
        <v>228</v>
      </c>
      <c r="E87" s="391">
        <v>11.2</v>
      </c>
      <c r="F87" s="391">
        <v>17.3</v>
      </c>
      <c r="G87" s="390">
        <v>573</v>
      </c>
      <c r="H87" s="390">
        <v>541</v>
      </c>
      <c r="I87" s="391">
        <v>145.30000000000001</v>
      </c>
      <c r="J87" s="393">
        <v>208</v>
      </c>
      <c r="K87" s="394">
        <v>88196</v>
      </c>
      <c r="L87" s="391">
        <v>2901.2</v>
      </c>
      <c r="M87" s="395">
        <v>24.64</v>
      </c>
      <c r="N87" s="396">
        <v>3312.9</v>
      </c>
      <c r="O87" s="397">
        <v>3426</v>
      </c>
      <c r="P87" s="391">
        <v>300.5</v>
      </c>
      <c r="Q87" s="395">
        <v>4.8600000000000003</v>
      </c>
      <c r="R87" s="395">
        <v>469.7</v>
      </c>
      <c r="S87" s="395">
        <v>5.82</v>
      </c>
      <c r="T87" s="395">
        <v>116.5</v>
      </c>
      <c r="U87" s="395">
        <v>6.59</v>
      </c>
      <c r="V87" s="395">
        <v>48.34</v>
      </c>
      <c r="W87" s="395">
        <v>0.9</v>
      </c>
      <c r="X87" s="390">
        <v>2981078</v>
      </c>
      <c r="Y87" s="395">
        <v>2.08</v>
      </c>
      <c r="Z87" s="396">
        <f t="shared" si="0"/>
        <v>102.85714285714285</v>
      </c>
      <c r="AA87" s="395">
        <v>216</v>
      </c>
      <c r="AB87" s="395">
        <v>172.8</v>
      </c>
      <c r="AC87" s="398" t="s">
        <v>107</v>
      </c>
    </row>
    <row r="88" spans="1:29" ht="15.75">
      <c r="A88" s="375" t="s">
        <v>108</v>
      </c>
      <c r="B88" s="376">
        <v>125</v>
      </c>
      <c r="C88" s="399">
        <v>612</v>
      </c>
      <c r="D88" s="386">
        <v>229</v>
      </c>
      <c r="E88" s="382">
        <v>11.9</v>
      </c>
      <c r="F88" s="382">
        <v>19.600000000000001</v>
      </c>
      <c r="G88" s="386">
        <v>573</v>
      </c>
      <c r="H88" s="386">
        <v>541</v>
      </c>
      <c r="I88" s="382">
        <v>160.1</v>
      </c>
      <c r="J88" s="400">
        <v>209</v>
      </c>
      <c r="K88" s="381">
        <v>99184</v>
      </c>
      <c r="L88" s="382">
        <v>3241.3</v>
      </c>
      <c r="M88" s="383">
        <v>24.89</v>
      </c>
      <c r="N88" s="384">
        <v>3697.3</v>
      </c>
      <c r="O88" s="385">
        <v>3933</v>
      </c>
      <c r="P88" s="382">
        <v>343.5</v>
      </c>
      <c r="Q88" s="383">
        <v>4.96</v>
      </c>
      <c r="R88" s="383">
        <v>536.29999999999995</v>
      </c>
      <c r="S88" s="383">
        <v>5.89</v>
      </c>
      <c r="T88" s="383">
        <v>159.5</v>
      </c>
      <c r="U88" s="383">
        <v>5.84</v>
      </c>
      <c r="V88" s="383">
        <v>45.45</v>
      </c>
      <c r="W88" s="383">
        <v>0.91</v>
      </c>
      <c r="X88" s="386">
        <v>3441766</v>
      </c>
      <c r="Y88" s="383">
        <v>2.09</v>
      </c>
      <c r="Z88" s="384">
        <f t="shared" si="0"/>
        <v>118.57142857142857</v>
      </c>
      <c r="AA88" s="383">
        <v>249</v>
      </c>
      <c r="AB88" s="383">
        <v>199.2</v>
      </c>
      <c r="AC88" s="387" t="s">
        <v>108</v>
      </c>
    </row>
    <row r="89" spans="1:29" ht="15.75">
      <c r="A89" s="388" t="s">
        <v>109</v>
      </c>
      <c r="B89" s="376">
        <v>140</v>
      </c>
      <c r="C89" s="389">
        <v>617</v>
      </c>
      <c r="D89" s="390">
        <v>230</v>
      </c>
      <c r="E89" s="391">
        <v>13.1</v>
      </c>
      <c r="F89" s="391">
        <v>22.2</v>
      </c>
      <c r="G89" s="390">
        <v>573</v>
      </c>
      <c r="H89" s="390">
        <v>541</v>
      </c>
      <c r="I89" s="391">
        <v>179.3</v>
      </c>
      <c r="J89" s="393">
        <v>210</v>
      </c>
      <c r="K89" s="394">
        <v>112619</v>
      </c>
      <c r="L89" s="391">
        <v>3650.5</v>
      </c>
      <c r="M89" s="395">
        <v>25.06</v>
      </c>
      <c r="N89" s="396">
        <v>4173.1000000000004</v>
      </c>
      <c r="O89" s="397">
        <v>4515</v>
      </c>
      <c r="P89" s="391">
        <v>392.6</v>
      </c>
      <c r="Q89" s="395">
        <v>5.0199999999999996</v>
      </c>
      <c r="R89" s="395">
        <v>614</v>
      </c>
      <c r="S89" s="395">
        <v>5.94</v>
      </c>
      <c r="T89" s="395">
        <v>225.01</v>
      </c>
      <c r="U89" s="395">
        <v>5.18</v>
      </c>
      <c r="V89" s="395">
        <v>41.27</v>
      </c>
      <c r="W89" s="395">
        <v>0.94</v>
      </c>
      <c r="X89" s="390">
        <v>3981687</v>
      </c>
      <c r="Y89" s="395">
        <v>2.1</v>
      </c>
      <c r="Z89" s="396">
        <f t="shared" si="0"/>
        <v>140</v>
      </c>
      <c r="AA89" s="395">
        <v>294</v>
      </c>
      <c r="AB89" s="395">
        <v>235.2</v>
      </c>
      <c r="AC89" s="398" t="s">
        <v>109</v>
      </c>
    </row>
    <row r="90" spans="1:29" ht="15.75">
      <c r="A90" s="375" t="s">
        <v>110</v>
      </c>
      <c r="B90" s="376">
        <v>155</v>
      </c>
      <c r="C90" s="399">
        <v>611</v>
      </c>
      <c r="D90" s="386">
        <v>324</v>
      </c>
      <c r="E90" s="382">
        <v>12.7</v>
      </c>
      <c r="F90" s="382">
        <v>19</v>
      </c>
      <c r="G90" s="386">
        <v>573</v>
      </c>
      <c r="H90" s="386">
        <v>541</v>
      </c>
      <c r="I90" s="382">
        <v>198.1</v>
      </c>
      <c r="J90" s="400">
        <v>247</v>
      </c>
      <c r="K90" s="381">
        <v>129583</v>
      </c>
      <c r="L90" s="382">
        <v>4241.7</v>
      </c>
      <c r="M90" s="383">
        <v>25.58</v>
      </c>
      <c r="N90" s="384">
        <v>4749.1000000000004</v>
      </c>
      <c r="O90" s="385">
        <v>10783</v>
      </c>
      <c r="P90" s="382">
        <v>665.6</v>
      </c>
      <c r="Q90" s="383">
        <v>7.38</v>
      </c>
      <c r="R90" s="383">
        <v>1022.6</v>
      </c>
      <c r="S90" s="383">
        <v>8.5299999999999994</v>
      </c>
      <c r="T90" s="383">
        <v>200.77</v>
      </c>
      <c r="U90" s="383">
        <v>8.5299999999999994</v>
      </c>
      <c r="V90" s="383">
        <v>42.6</v>
      </c>
      <c r="W90" s="383">
        <v>0.94</v>
      </c>
      <c r="X90" s="386">
        <v>9436714</v>
      </c>
      <c r="Y90" s="383">
        <v>2.4700000000000002</v>
      </c>
      <c r="Z90" s="384">
        <f t="shared" si="0"/>
        <v>152.38095238095238</v>
      </c>
      <c r="AA90" s="383">
        <v>320</v>
      </c>
      <c r="AB90" s="383">
        <v>256</v>
      </c>
      <c r="AC90" s="387" t="s">
        <v>110</v>
      </c>
    </row>
    <row r="91" spans="1:29" ht="16.5" thickBot="1">
      <c r="A91" s="388" t="s">
        <v>111</v>
      </c>
      <c r="B91" s="401">
        <v>174</v>
      </c>
      <c r="C91" s="402">
        <v>616</v>
      </c>
      <c r="D91" s="403">
        <v>325</v>
      </c>
      <c r="E91" s="404">
        <v>14</v>
      </c>
      <c r="F91" s="404">
        <v>21.6</v>
      </c>
      <c r="G91" s="403">
        <v>573</v>
      </c>
      <c r="H91" s="403">
        <v>541</v>
      </c>
      <c r="I91" s="404">
        <v>222.8</v>
      </c>
      <c r="J91" s="405">
        <v>248</v>
      </c>
      <c r="K91" s="394">
        <v>147754</v>
      </c>
      <c r="L91" s="391">
        <v>4797.2</v>
      </c>
      <c r="M91" s="395">
        <v>25.75</v>
      </c>
      <c r="N91" s="396">
        <v>5383.3</v>
      </c>
      <c r="O91" s="397">
        <v>12374</v>
      </c>
      <c r="P91" s="391">
        <v>761.5</v>
      </c>
      <c r="Q91" s="395">
        <v>7.45</v>
      </c>
      <c r="R91" s="395">
        <v>1171.0999999999999</v>
      </c>
      <c r="S91" s="395">
        <v>8.58</v>
      </c>
      <c r="T91" s="395">
        <v>286.88</v>
      </c>
      <c r="U91" s="395">
        <v>7.52</v>
      </c>
      <c r="V91" s="395">
        <v>38.630000000000003</v>
      </c>
      <c r="W91" s="395">
        <v>0.96</v>
      </c>
      <c r="X91" s="390">
        <v>10915665</v>
      </c>
      <c r="Y91" s="395">
        <v>2.48</v>
      </c>
      <c r="Z91" s="396">
        <f t="shared" si="0"/>
        <v>180</v>
      </c>
      <c r="AA91" s="395">
        <v>378</v>
      </c>
      <c r="AB91" s="395">
        <v>302.39999999999998</v>
      </c>
      <c r="AC91" s="398" t="s">
        <v>111</v>
      </c>
    </row>
    <row r="92" spans="1:29">
      <c r="A92" s="406"/>
      <c r="B92" s="406"/>
      <c r="C92" s="406"/>
      <c r="D92" s="406"/>
      <c r="E92" s="406"/>
      <c r="F92" s="406"/>
      <c r="G92" s="406"/>
      <c r="H92" s="406"/>
      <c r="I92" s="406"/>
      <c r="J92" s="406"/>
      <c r="K92" s="406"/>
      <c r="L92" s="406"/>
      <c r="M92" s="406"/>
      <c r="N92" s="406"/>
      <c r="O92" s="406"/>
      <c r="P92" s="406"/>
      <c r="Q92" s="406"/>
      <c r="R92" s="406"/>
      <c r="S92" s="406"/>
      <c r="T92" s="406"/>
      <c r="U92" s="406"/>
      <c r="V92" s="406"/>
      <c r="W92" s="406"/>
      <c r="X92" s="406"/>
      <c r="Y92" s="406"/>
      <c r="Z92" s="406"/>
      <c r="AA92" s="406"/>
      <c r="AB92" s="406"/>
      <c r="AC92" s="406"/>
    </row>
    <row r="93" spans="1:29">
      <c r="A93" s="406"/>
      <c r="B93" s="406"/>
      <c r="C93" s="406"/>
      <c r="D93" s="406"/>
      <c r="E93" s="406"/>
      <c r="F93" s="406"/>
      <c r="G93" s="406"/>
      <c r="H93" s="406"/>
      <c r="I93" s="406"/>
      <c r="J93" s="406"/>
      <c r="K93" s="406"/>
      <c r="L93" s="406"/>
      <c r="M93" s="406"/>
      <c r="N93" s="406"/>
      <c r="O93" s="406"/>
      <c r="P93" s="406"/>
      <c r="Q93" s="406"/>
      <c r="R93" s="406"/>
      <c r="S93" s="406"/>
      <c r="T93" s="406"/>
      <c r="U93" s="406"/>
      <c r="V93" s="406"/>
      <c r="W93" s="406"/>
      <c r="X93" s="406"/>
      <c r="Y93" s="406"/>
      <c r="Z93" s="406"/>
      <c r="AA93" s="406"/>
      <c r="AB93" s="406"/>
      <c r="AC93" s="406"/>
    </row>
    <row r="94" spans="1:29">
      <c r="A94" s="406"/>
      <c r="B94" s="406"/>
      <c r="C94" s="406"/>
      <c r="D94" s="406"/>
      <c r="E94" s="406"/>
      <c r="F94" s="406"/>
      <c r="G94" s="406"/>
      <c r="H94" s="406"/>
      <c r="I94" s="406"/>
      <c r="J94" s="406"/>
      <c r="K94" s="406"/>
      <c r="L94" s="406"/>
      <c r="M94" s="406"/>
      <c r="N94" s="406"/>
      <c r="O94" s="406"/>
      <c r="P94" s="406"/>
      <c r="Q94" s="406"/>
      <c r="R94" s="406"/>
      <c r="S94" s="406"/>
      <c r="T94" s="406"/>
      <c r="U94" s="406"/>
      <c r="V94" s="406"/>
      <c r="W94" s="406"/>
      <c r="X94" s="406"/>
      <c r="Y94" s="406"/>
      <c r="Z94" s="406"/>
      <c r="AA94" s="406"/>
      <c r="AB94" s="406"/>
      <c r="AC94" s="406"/>
    </row>
    <row r="95" spans="1:29">
      <c r="A95" s="406"/>
      <c r="B95" s="406"/>
      <c r="C95" s="406"/>
      <c r="D95" s="406"/>
      <c r="E95" s="406"/>
      <c r="F95" s="406"/>
      <c r="G95" s="406"/>
      <c r="H95" s="406"/>
      <c r="I95" s="406"/>
      <c r="J95" s="406"/>
      <c r="K95" s="406"/>
      <c r="L95" s="406"/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  <c r="AA95" s="406"/>
      <c r="AB95" s="406"/>
      <c r="AC95" s="406"/>
    </row>
    <row r="96" spans="1:29">
      <c r="A96" s="406"/>
      <c r="B96" s="406"/>
      <c r="C96" s="406"/>
      <c r="D96" s="406"/>
      <c r="E96" s="406"/>
      <c r="F96" s="406"/>
      <c r="G96" s="406"/>
      <c r="H96" s="406"/>
      <c r="I96" s="406"/>
      <c r="J96" s="406"/>
      <c r="K96" s="406"/>
      <c r="L96" s="406"/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  <c r="AA96" s="406"/>
      <c r="AB96" s="406"/>
      <c r="AC96" s="406"/>
    </row>
    <row r="97" spans="1:29">
      <c r="A97" s="406"/>
      <c r="B97" s="406"/>
      <c r="C97" s="406"/>
      <c r="D97" s="406"/>
      <c r="E97" s="406"/>
      <c r="F97" s="406"/>
      <c r="G97" s="406"/>
      <c r="H97" s="406"/>
      <c r="I97" s="406"/>
      <c r="J97" s="406"/>
      <c r="K97" s="406"/>
      <c r="L97" s="406"/>
      <c r="M97" s="406"/>
      <c r="N97" s="406"/>
      <c r="O97" s="406"/>
      <c r="P97" s="406"/>
      <c r="Q97" s="406"/>
      <c r="R97" s="406"/>
      <c r="S97" s="406"/>
      <c r="T97" s="406"/>
      <c r="U97" s="406"/>
      <c r="V97" s="406"/>
      <c r="W97" s="406"/>
      <c r="X97" s="406"/>
      <c r="Y97" s="406"/>
      <c r="Z97" s="406"/>
      <c r="AA97" s="406"/>
      <c r="AB97" s="406"/>
      <c r="AC97" s="406"/>
    </row>
    <row r="98" spans="1:29">
      <c r="A98" s="406"/>
      <c r="B98" s="406"/>
      <c r="C98" s="406"/>
      <c r="D98" s="406"/>
      <c r="E98" s="406"/>
      <c r="F98" s="406"/>
      <c r="G98" s="406"/>
      <c r="H98" s="406"/>
      <c r="I98" s="406"/>
      <c r="J98" s="406"/>
      <c r="K98" s="406"/>
      <c r="L98" s="406"/>
      <c r="M98" s="406"/>
      <c r="N98" s="406"/>
      <c r="O98" s="406"/>
      <c r="P98" s="406"/>
      <c r="Q98" s="406"/>
      <c r="R98" s="406"/>
      <c r="S98" s="406"/>
      <c r="T98" s="406"/>
      <c r="U98" s="406"/>
      <c r="V98" s="406"/>
      <c r="W98" s="406"/>
      <c r="X98" s="406"/>
      <c r="Y98" s="406"/>
      <c r="Z98" s="406"/>
      <c r="AA98" s="406"/>
      <c r="AB98" s="406"/>
      <c r="AC98" s="406"/>
    </row>
    <row r="99" spans="1:29">
      <c r="A99" s="406"/>
      <c r="B99" s="406"/>
      <c r="C99" s="406"/>
      <c r="D99" s="406"/>
      <c r="E99" s="406"/>
      <c r="F99" s="406"/>
      <c r="G99" s="406"/>
      <c r="H99" s="406"/>
      <c r="I99" s="406"/>
      <c r="J99" s="406"/>
      <c r="K99" s="406"/>
      <c r="L99" s="406"/>
      <c r="M99" s="406"/>
      <c r="N99" s="406"/>
      <c r="O99" s="406"/>
      <c r="P99" s="406"/>
      <c r="Q99" s="406"/>
      <c r="R99" s="406"/>
      <c r="S99" s="406"/>
      <c r="T99" s="406"/>
      <c r="U99" s="406"/>
      <c r="V99" s="406"/>
      <c r="W99" s="406"/>
      <c r="X99" s="406"/>
      <c r="Y99" s="406"/>
      <c r="Z99" s="406"/>
      <c r="AA99" s="406"/>
      <c r="AB99" s="406"/>
      <c r="AC99" s="406"/>
    </row>
    <row r="100" spans="1:29">
      <c r="A100" s="406"/>
      <c r="B100" s="406"/>
      <c r="C100" s="406"/>
      <c r="D100" s="406"/>
      <c r="E100" s="406"/>
      <c r="F100" s="406"/>
      <c r="G100" s="406"/>
      <c r="H100" s="406"/>
      <c r="I100" s="406"/>
      <c r="J100" s="406"/>
      <c r="K100" s="406"/>
      <c r="L100" s="406"/>
      <c r="M100" s="406"/>
      <c r="N100" s="406"/>
      <c r="O100" s="406"/>
      <c r="P100" s="406"/>
      <c r="Q100" s="406"/>
      <c r="R100" s="406"/>
      <c r="S100" s="406"/>
      <c r="T100" s="406"/>
      <c r="U100" s="406"/>
      <c r="V100" s="406"/>
      <c r="W100" s="406"/>
      <c r="X100" s="406"/>
      <c r="Y100" s="406"/>
      <c r="Z100" s="406"/>
      <c r="AA100" s="406"/>
      <c r="AB100" s="406"/>
      <c r="AC100" s="406"/>
    </row>
  </sheetData>
  <mergeCells count="17">
    <mergeCell ref="T1:T2"/>
    <mergeCell ref="A1:A2"/>
    <mergeCell ref="B1:B2"/>
    <mergeCell ref="C1:C2"/>
    <mergeCell ref="D1:D2"/>
    <mergeCell ref="E1:F1"/>
    <mergeCell ref="G1:G2"/>
    <mergeCell ref="H1:H2"/>
    <mergeCell ref="I1:I2"/>
    <mergeCell ref="K1:N1"/>
    <mergeCell ref="O1:R1"/>
    <mergeCell ref="S1:S2"/>
    <mergeCell ref="U1:W1"/>
    <mergeCell ref="X1:X2"/>
    <mergeCell ref="Y1:Y2"/>
    <mergeCell ref="Z1:Z2"/>
    <mergeCell ref="AC1:AC2"/>
  </mergeCells>
  <conditionalFormatting sqref="C4:AB5 C6:I8 K6:AB8">
    <cfRule type="expression" dxfId="9" priority="1" stopIfTrue="1">
      <formula>ISERROR(C4)</formula>
    </cfRule>
  </conditionalFormatting>
  <conditionalFormatting sqref="C9:I91 K9:AB91">
    <cfRule type="expression" dxfId="8" priority="2" stopIfTrue="1">
      <formula>ISERROR(C9)</formula>
    </cfRule>
  </conditionalFormatting>
  <conditionalFormatting sqref="J6:J91">
    <cfRule type="expression" dxfId="7" priority="3" stopIfTrue="1">
      <formula>ISERROR(J6)</formula>
    </cfRule>
  </conditionalFormatting>
  <conditionalFormatting sqref="B4:B8">
    <cfRule type="expression" dxfId="6" priority="4" stopIfTrue="1">
      <formula>ISERROR(B4)</formula>
    </cfRule>
  </conditionalFormatting>
  <conditionalFormatting sqref="B9:B91">
    <cfRule type="expression" dxfId="5" priority="5" stopIfTrue="1">
      <formula>ISERROR(B9)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327EB-1154-4CC5-B29D-D1C7F0B6997C}">
  <dimension ref="A1:AG68"/>
  <sheetViews>
    <sheetView workbookViewId="0">
      <selection activeCell="C3" sqref="C3"/>
    </sheetView>
  </sheetViews>
  <sheetFormatPr defaultRowHeight="15"/>
  <cols>
    <col min="1" max="1" width="5.28515625" bestFit="1" customWidth="1"/>
    <col min="2" max="4" width="32.28515625" bestFit="1" customWidth="1"/>
    <col min="5" max="5" width="33.28515625" bestFit="1" customWidth="1"/>
    <col min="6" max="8" width="35.140625" bestFit="1" customWidth="1"/>
    <col min="9" max="9" width="36.140625" bestFit="1" customWidth="1"/>
    <col min="10" max="11" width="34" bestFit="1" customWidth="1"/>
    <col min="12" max="12" width="28.85546875" bestFit="1" customWidth="1"/>
    <col min="13" max="13" width="35" bestFit="1" customWidth="1"/>
    <col min="14" max="16" width="36.7109375" bestFit="1" customWidth="1"/>
    <col min="17" max="17" width="37.7109375" bestFit="1" customWidth="1"/>
    <col min="18" max="20" width="16.7109375" bestFit="1" customWidth="1"/>
    <col min="21" max="21" width="17.85546875" bestFit="1" customWidth="1"/>
    <col min="22" max="24" width="19.5703125" bestFit="1" customWidth="1"/>
    <col min="25" max="25" width="20.5703125" bestFit="1" customWidth="1"/>
    <col min="26" max="28" width="28.5703125" bestFit="1" customWidth="1"/>
    <col min="29" max="29" width="29.7109375" bestFit="1" customWidth="1"/>
    <col min="30" max="32" width="31.42578125" bestFit="1" customWidth="1"/>
    <col min="33" max="33" width="32.42578125" bestFit="1" customWidth="1"/>
  </cols>
  <sheetData>
    <row r="1" spans="1:33" ht="15.75" thickBot="1">
      <c r="A1" s="248" t="s">
        <v>766</v>
      </c>
      <c r="B1" s="825" t="s">
        <v>1467</v>
      </c>
      <c r="C1" s="825" t="s">
        <v>1468</v>
      </c>
      <c r="D1" s="825" t="s">
        <v>1469</v>
      </c>
      <c r="E1" s="825" t="s">
        <v>1470</v>
      </c>
      <c r="F1" s="826" t="s">
        <v>1471</v>
      </c>
      <c r="G1" s="826" t="s">
        <v>1472</v>
      </c>
      <c r="H1" s="826" t="s">
        <v>1473</v>
      </c>
      <c r="I1" s="826" t="s">
        <v>1474</v>
      </c>
      <c r="J1" s="827" t="s">
        <v>1475</v>
      </c>
      <c r="K1" s="827" t="s">
        <v>1476</v>
      </c>
      <c r="L1" s="827" t="s">
        <v>1477</v>
      </c>
      <c r="M1" s="827" t="s">
        <v>1478</v>
      </c>
      <c r="N1" s="828" t="s">
        <v>1479</v>
      </c>
      <c r="O1" s="829" t="s">
        <v>1480</v>
      </c>
      <c r="P1" s="829" t="s">
        <v>1481</v>
      </c>
      <c r="Q1" s="830" t="s">
        <v>1482</v>
      </c>
      <c r="R1" s="827" t="s">
        <v>1483</v>
      </c>
      <c r="S1" s="827" t="s">
        <v>1484</v>
      </c>
      <c r="T1" s="827" t="s">
        <v>1485</v>
      </c>
      <c r="U1" s="827" t="s">
        <v>1486</v>
      </c>
      <c r="V1" s="828" t="s">
        <v>1487</v>
      </c>
      <c r="W1" s="828" t="s">
        <v>1488</v>
      </c>
      <c r="X1" s="828" t="s">
        <v>1489</v>
      </c>
      <c r="Y1" s="828" t="s">
        <v>1490</v>
      </c>
      <c r="Z1" s="827" t="s">
        <v>1491</v>
      </c>
      <c r="AA1" s="827" t="s">
        <v>1492</v>
      </c>
      <c r="AB1" s="827" t="s">
        <v>1493</v>
      </c>
      <c r="AC1" s="827" t="s">
        <v>1494</v>
      </c>
      <c r="AD1" s="828" t="s">
        <v>1495</v>
      </c>
      <c r="AE1" s="828" t="s">
        <v>1496</v>
      </c>
      <c r="AF1" s="828" t="s">
        <v>1497</v>
      </c>
      <c r="AG1" s="828" t="s">
        <v>1498</v>
      </c>
    </row>
    <row r="2" spans="1:33">
      <c r="A2" s="251">
        <v>70</v>
      </c>
      <c r="B2" s="359">
        <v>0.18099999999999999</v>
      </c>
      <c r="C2" s="352">
        <v>0.18099999999999999</v>
      </c>
      <c r="D2" s="261">
        <v>0.28599999999999998</v>
      </c>
      <c r="E2" s="252">
        <v>0.19600000000000001</v>
      </c>
      <c r="F2" s="252">
        <v>0.17399999999999999</v>
      </c>
      <c r="G2" s="253">
        <v>0.17599999999999999</v>
      </c>
      <c r="H2" s="261">
        <v>0.53</v>
      </c>
      <c r="I2" s="252">
        <v>1.857</v>
      </c>
      <c r="J2" s="359">
        <v>0.13500000000000001</v>
      </c>
      <c r="K2" s="352">
        <v>0.254</v>
      </c>
      <c r="L2" s="261">
        <v>0.44800000000000001</v>
      </c>
      <c r="M2" s="252"/>
      <c r="N2" s="423"/>
      <c r="O2" s="433"/>
      <c r="P2" s="425"/>
      <c r="Q2" s="252"/>
      <c r="R2" s="252"/>
      <c r="S2" s="426">
        <v>0.191</v>
      </c>
      <c r="T2" s="427">
        <v>0.46</v>
      </c>
      <c r="U2" s="428">
        <v>0.95099999999999996</v>
      </c>
      <c r="V2" s="252"/>
      <c r="W2" s="252"/>
      <c r="X2" s="255">
        <v>0.46300000000000002</v>
      </c>
      <c r="Y2" s="257">
        <v>1.5109999999999999</v>
      </c>
      <c r="Z2" s="252">
        <v>0.154</v>
      </c>
      <c r="AA2" s="261">
        <v>0.154</v>
      </c>
      <c r="AB2" s="261">
        <v>0.28499999999999998</v>
      </c>
      <c r="AC2" s="252">
        <v>1.147</v>
      </c>
      <c r="AD2" s="253">
        <v>0.14099999999999999</v>
      </c>
      <c r="AE2" s="253">
        <v>0.17599999999999999</v>
      </c>
      <c r="AF2" s="261">
        <v>0.432</v>
      </c>
      <c r="AG2" s="252">
        <v>1.2350000000000001</v>
      </c>
    </row>
    <row r="3" spans="1:33">
      <c r="A3" s="260">
        <v>75</v>
      </c>
      <c r="B3" s="255">
        <v>0.18099999999999999</v>
      </c>
      <c r="C3" s="353">
        <v>0.18099999999999999</v>
      </c>
      <c r="D3" s="261">
        <v>0.30299999999999999</v>
      </c>
      <c r="E3" s="255">
        <v>0.19600000000000001</v>
      </c>
      <c r="F3" s="255">
        <v>0.17399999999999999</v>
      </c>
      <c r="G3" s="261">
        <v>0.184</v>
      </c>
      <c r="H3" s="261">
        <v>0.54300000000000004</v>
      </c>
      <c r="I3" s="255">
        <v>1.988</v>
      </c>
      <c r="J3" s="255">
        <v>0.13500000000000001</v>
      </c>
      <c r="K3" s="353">
        <v>0.26</v>
      </c>
      <c r="L3" s="261">
        <v>0.45800000000000002</v>
      </c>
      <c r="M3" s="255"/>
      <c r="N3" s="429"/>
      <c r="O3" s="424"/>
      <c r="P3" s="425"/>
      <c r="Q3" s="255"/>
      <c r="R3" s="255"/>
      <c r="S3" s="426">
        <v>0.20399999999999999</v>
      </c>
      <c r="T3" s="255">
        <v>0.49299999999999999</v>
      </c>
      <c r="U3" s="258">
        <v>1.0309999999999999</v>
      </c>
      <c r="V3" s="255"/>
      <c r="W3" s="255"/>
      <c r="X3" s="255">
        <v>0.496</v>
      </c>
      <c r="Y3" s="259">
        <v>1.593</v>
      </c>
      <c r="Z3" s="255">
        <v>0.154</v>
      </c>
      <c r="AA3" s="261">
        <v>0.154</v>
      </c>
      <c r="AB3" s="261">
        <v>0.29899999999999999</v>
      </c>
      <c r="AC3" s="255">
        <v>1.1859999999999999</v>
      </c>
      <c r="AD3" s="261">
        <v>0.14099999999999999</v>
      </c>
      <c r="AE3" s="261">
        <v>0.182</v>
      </c>
      <c r="AF3" s="261">
        <v>0.442</v>
      </c>
      <c r="AG3" s="255">
        <v>1.294</v>
      </c>
    </row>
    <row r="4" spans="1:33">
      <c r="A4" s="260">
        <v>80</v>
      </c>
      <c r="B4" s="255">
        <v>0.18099999999999999</v>
      </c>
      <c r="C4" s="353">
        <v>0.18099999999999999</v>
      </c>
      <c r="D4" s="261">
        <v>0.32</v>
      </c>
      <c r="E4" s="255">
        <v>0.19600000000000001</v>
      </c>
      <c r="F4" s="255">
        <v>0.17399999999999999</v>
      </c>
      <c r="G4" s="261">
        <v>0.193</v>
      </c>
      <c r="H4" s="261">
        <v>0.55600000000000005</v>
      </c>
      <c r="I4" s="255">
        <v>2.1190000000000002</v>
      </c>
      <c r="J4" s="255">
        <v>0.13500000000000001</v>
      </c>
      <c r="K4" s="353">
        <v>0.26600000000000001</v>
      </c>
      <c r="L4" s="261">
        <v>0.46899999999999997</v>
      </c>
      <c r="M4" s="255"/>
      <c r="N4" s="429"/>
      <c r="O4" s="424"/>
      <c r="P4" s="425"/>
      <c r="Q4" s="255"/>
      <c r="R4" s="255"/>
      <c r="S4" s="426">
        <v>0.216</v>
      </c>
      <c r="T4" s="255">
        <v>0.52600000000000002</v>
      </c>
      <c r="U4" s="258">
        <v>1.111</v>
      </c>
      <c r="V4" s="255"/>
      <c r="W4" s="255">
        <v>0.214</v>
      </c>
      <c r="X4" s="255">
        <v>0.52900000000000003</v>
      </c>
      <c r="Y4" s="259">
        <v>1.675</v>
      </c>
      <c r="Z4" s="255">
        <v>0.154</v>
      </c>
      <c r="AA4" s="261">
        <v>0.154</v>
      </c>
      <c r="AB4" s="261">
        <v>0.314</v>
      </c>
      <c r="AC4" s="255">
        <v>1.2250000000000001</v>
      </c>
      <c r="AD4" s="261">
        <v>0.14099999999999999</v>
      </c>
      <c r="AE4" s="261">
        <v>0.189</v>
      </c>
      <c r="AF4" s="261">
        <v>0.45200000000000001</v>
      </c>
      <c r="AG4" s="255">
        <v>1.353</v>
      </c>
    </row>
    <row r="5" spans="1:33">
      <c r="A5" s="251">
        <v>85</v>
      </c>
      <c r="B5" s="255">
        <v>0.18099999999999999</v>
      </c>
      <c r="C5" s="353">
        <v>0.18099999999999999</v>
      </c>
      <c r="D5" s="261">
        <v>0.33700000000000002</v>
      </c>
      <c r="E5" s="255">
        <v>0.19600000000000001</v>
      </c>
      <c r="F5" s="255">
        <v>0.17399999999999999</v>
      </c>
      <c r="G5" s="261">
        <v>0.20100000000000001</v>
      </c>
      <c r="H5" s="261">
        <v>0.56799999999999995</v>
      </c>
      <c r="I5" s="255">
        <v>2.25</v>
      </c>
      <c r="J5" s="255">
        <v>0.13500000000000001</v>
      </c>
      <c r="K5" s="353">
        <v>0.27200000000000002</v>
      </c>
      <c r="L5" s="261">
        <v>0.47899999999999998</v>
      </c>
      <c r="M5" s="255"/>
      <c r="N5" s="429"/>
      <c r="O5" s="424"/>
      <c r="P5" s="353"/>
      <c r="Q5" s="255"/>
      <c r="R5" s="255"/>
      <c r="S5" s="426">
        <v>0.22900000000000001</v>
      </c>
      <c r="T5" s="255">
        <v>0.55800000000000005</v>
      </c>
      <c r="U5" s="263">
        <v>1.19</v>
      </c>
      <c r="V5" s="255"/>
      <c r="W5" s="255">
        <v>0.24099999999999999</v>
      </c>
      <c r="X5" s="255">
        <v>0.56200000000000006</v>
      </c>
      <c r="Y5" s="259">
        <v>1.7569999999999999</v>
      </c>
      <c r="Z5" s="255">
        <v>0.154</v>
      </c>
      <c r="AA5" s="261">
        <v>0.154</v>
      </c>
      <c r="AB5" s="261">
        <v>0.32800000000000001</v>
      </c>
      <c r="AC5" s="255">
        <v>1.2649999999999999</v>
      </c>
      <c r="AD5" s="261">
        <v>0.14099999999999999</v>
      </c>
      <c r="AE5" s="261">
        <v>0.19600000000000001</v>
      </c>
      <c r="AF5" s="261">
        <v>0.46200000000000002</v>
      </c>
      <c r="AG5" s="255">
        <v>1.4119999999999999</v>
      </c>
    </row>
    <row r="6" spans="1:33">
      <c r="A6" s="260">
        <v>90</v>
      </c>
      <c r="B6" s="255">
        <v>0.18099999999999999</v>
      </c>
      <c r="C6" s="353">
        <v>0.184</v>
      </c>
      <c r="D6" s="261">
        <v>0.35399999999999998</v>
      </c>
      <c r="E6" s="255">
        <v>0.19600000000000001</v>
      </c>
      <c r="F6" s="255">
        <v>0.17399999999999999</v>
      </c>
      <c r="G6" s="261">
        <v>0.20899999999999999</v>
      </c>
      <c r="H6" s="261">
        <v>0.58099999999999996</v>
      </c>
      <c r="I6" s="255">
        <v>2.3809999999999998</v>
      </c>
      <c r="J6" s="255">
        <v>0.13500000000000001</v>
      </c>
      <c r="K6" s="353">
        <v>0.27800000000000002</v>
      </c>
      <c r="L6" s="261">
        <v>0.48899999999999999</v>
      </c>
      <c r="M6" s="255"/>
      <c r="N6" s="255">
        <v>0.14299999999999999</v>
      </c>
      <c r="O6" s="430">
        <v>0.19800000000000001</v>
      </c>
      <c r="P6" s="261">
        <v>0.504</v>
      </c>
      <c r="Q6" s="255"/>
      <c r="R6" s="255"/>
      <c r="S6" s="426">
        <v>0.24199999999999999</v>
      </c>
      <c r="T6" s="255">
        <v>0.59099999999999997</v>
      </c>
      <c r="U6" s="263">
        <v>1.27</v>
      </c>
      <c r="V6" s="255"/>
      <c r="W6" s="255">
        <v>0.26700000000000002</v>
      </c>
      <c r="X6" s="255">
        <v>0.59499999999999997</v>
      </c>
      <c r="Y6" s="259">
        <v>1.839</v>
      </c>
      <c r="Z6" s="255">
        <v>0.154</v>
      </c>
      <c r="AA6" s="261">
        <v>0.154</v>
      </c>
      <c r="AB6" s="261">
        <v>0.34200000000000003</v>
      </c>
      <c r="AC6" s="255">
        <v>1.304</v>
      </c>
      <c r="AD6" s="261">
        <v>0.14099999999999999</v>
      </c>
      <c r="AE6" s="261">
        <v>0.20300000000000001</v>
      </c>
      <c r="AF6" s="261">
        <v>0.47299999999999998</v>
      </c>
      <c r="AG6" s="255">
        <v>1.4710000000000001</v>
      </c>
    </row>
    <row r="7" spans="1:33">
      <c r="A7" s="260">
        <v>95</v>
      </c>
      <c r="B7" s="255">
        <v>0.18099999999999999</v>
      </c>
      <c r="C7" s="353">
        <v>0.189</v>
      </c>
      <c r="D7" s="261">
        <v>0.371</v>
      </c>
      <c r="E7" s="255">
        <v>0.19600000000000001</v>
      </c>
      <c r="F7" s="255">
        <v>0.17399999999999999</v>
      </c>
      <c r="G7" s="261">
        <v>0.217</v>
      </c>
      <c r="H7" s="261">
        <v>0.59399999999999997</v>
      </c>
      <c r="I7" s="255">
        <v>2.5049999999999999</v>
      </c>
      <c r="J7" s="255">
        <v>0.13500000000000001</v>
      </c>
      <c r="K7" s="353">
        <v>0.28399999999999997</v>
      </c>
      <c r="L7" s="261">
        <v>0.5</v>
      </c>
      <c r="M7" s="255"/>
      <c r="N7" s="255">
        <v>0.14299999999999999</v>
      </c>
      <c r="O7" s="261">
        <v>0.20699999999999999</v>
      </c>
      <c r="P7" s="261">
        <v>0.52</v>
      </c>
      <c r="Q7" s="255"/>
      <c r="R7" s="255"/>
      <c r="S7" s="426">
        <v>0.254</v>
      </c>
      <c r="T7" s="255">
        <v>0.624</v>
      </c>
      <c r="U7" s="263">
        <v>1.35</v>
      </c>
      <c r="V7" s="255"/>
      <c r="W7" s="255">
        <v>0.29399999999999998</v>
      </c>
      <c r="X7" s="255">
        <v>0.628</v>
      </c>
      <c r="Y7" s="259">
        <v>1.9219999999999999</v>
      </c>
      <c r="Z7" s="255">
        <v>0.154</v>
      </c>
      <c r="AA7" s="261">
        <v>0.154</v>
      </c>
      <c r="AB7" s="261">
        <v>0.35599999999999998</v>
      </c>
      <c r="AC7" s="255">
        <v>1.343</v>
      </c>
      <c r="AD7" s="261">
        <v>0.14099999999999999</v>
      </c>
      <c r="AE7" s="261">
        <v>0.21</v>
      </c>
      <c r="AF7" s="261">
        <v>0.48299999999999998</v>
      </c>
      <c r="AG7" s="264">
        <v>1.53</v>
      </c>
    </row>
    <row r="8" spans="1:33">
      <c r="A8" s="251">
        <v>100</v>
      </c>
      <c r="B8" s="255">
        <v>0.18099999999999999</v>
      </c>
      <c r="C8" s="353">
        <v>0.19400000000000001</v>
      </c>
      <c r="D8" s="261">
        <v>0.38800000000000001</v>
      </c>
      <c r="E8" s="255">
        <v>0.19600000000000001</v>
      </c>
      <c r="F8" s="255">
        <v>0.17399999999999999</v>
      </c>
      <c r="G8" s="261">
        <v>0.22600000000000001</v>
      </c>
      <c r="H8" s="261">
        <v>0.60599999999999998</v>
      </c>
      <c r="I8" s="255">
        <v>2.5720000000000001</v>
      </c>
      <c r="J8" s="255">
        <v>0.13500000000000001</v>
      </c>
      <c r="K8" s="353">
        <v>0.28899999999999998</v>
      </c>
      <c r="L8" s="261">
        <v>0.51</v>
      </c>
      <c r="M8" s="255"/>
      <c r="N8" s="255">
        <v>0.14299999999999999</v>
      </c>
      <c r="O8" s="261">
        <v>0.215</v>
      </c>
      <c r="P8" s="261">
        <v>0.53700000000000003</v>
      </c>
      <c r="Q8" s="255"/>
      <c r="R8" s="255"/>
      <c r="S8" s="426">
        <v>0.26700000000000002</v>
      </c>
      <c r="T8" s="255">
        <v>0.65700000000000003</v>
      </c>
      <c r="U8" s="258">
        <v>1.429</v>
      </c>
      <c r="V8" s="255">
        <v>0.20699999999999999</v>
      </c>
      <c r="W8" s="255">
        <v>0.32100000000000001</v>
      </c>
      <c r="X8" s="255">
        <v>0.66100000000000003</v>
      </c>
      <c r="Y8" s="259">
        <v>2.004</v>
      </c>
      <c r="Z8" s="255">
        <v>0.154</v>
      </c>
      <c r="AA8" s="261">
        <v>0.16</v>
      </c>
      <c r="AB8" s="261">
        <v>0.371</v>
      </c>
      <c r="AC8" s="255">
        <v>1.3819999999999999</v>
      </c>
      <c r="AD8" s="261">
        <v>0.14099999999999999</v>
      </c>
      <c r="AE8" s="261">
        <v>0.217</v>
      </c>
      <c r="AF8" s="261">
        <v>0.49299999999999999</v>
      </c>
      <c r="AG8" s="255">
        <v>1.589</v>
      </c>
    </row>
    <row r="9" spans="1:33">
      <c r="A9" s="260">
        <v>105</v>
      </c>
      <c r="B9" s="255">
        <v>0.18099999999999999</v>
      </c>
      <c r="C9" s="353">
        <v>0.19900000000000001</v>
      </c>
      <c r="D9" s="261">
        <v>0.40500000000000003</v>
      </c>
      <c r="E9" s="255">
        <v>0.19600000000000001</v>
      </c>
      <c r="F9" s="255">
        <v>0.17399999999999999</v>
      </c>
      <c r="G9" s="261">
        <v>0.23400000000000001</v>
      </c>
      <c r="H9" s="261">
        <v>0.61899999999999999</v>
      </c>
      <c r="I9" s="255">
        <v>2.64</v>
      </c>
      <c r="J9" s="255">
        <v>0.13500000000000001</v>
      </c>
      <c r="K9" s="353">
        <v>0.29499999999999998</v>
      </c>
      <c r="L9" s="261">
        <v>0.52100000000000002</v>
      </c>
      <c r="M9" s="255"/>
      <c r="N9" s="255">
        <v>0.14299999999999999</v>
      </c>
      <c r="O9" s="261">
        <v>0.224</v>
      </c>
      <c r="P9" s="261">
        <v>0.55400000000000005</v>
      </c>
      <c r="Q9" s="255"/>
      <c r="R9" s="255"/>
      <c r="S9" s="426">
        <v>0.27900000000000003</v>
      </c>
      <c r="T9" s="264">
        <v>0.69</v>
      </c>
      <c r="U9" s="258">
        <v>1.5089999999999999</v>
      </c>
      <c r="V9" s="255">
        <v>0.20799999999999999</v>
      </c>
      <c r="W9" s="255">
        <v>0.34699999999999998</v>
      </c>
      <c r="X9" s="255">
        <v>0.69399999999999995</v>
      </c>
      <c r="Y9" s="259">
        <v>2.0859999999999999</v>
      </c>
      <c r="Z9" s="255">
        <v>0.154</v>
      </c>
      <c r="AA9" s="261">
        <v>0.16600000000000001</v>
      </c>
      <c r="AB9" s="261">
        <v>0.38500000000000001</v>
      </c>
      <c r="AC9" s="255">
        <v>1.4219999999999999</v>
      </c>
      <c r="AD9" s="261">
        <v>0.14099999999999999</v>
      </c>
      <c r="AE9" s="261">
        <v>0.224</v>
      </c>
      <c r="AF9" s="261">
        <v>0.504</v>
      </c>
      <c r="AG9" s="255">
        <v>1.6479999999999999</v>
      </c>
    </row>
    <row r="10" spans="1:33">
      <c r="A10" s="260">
        <v>110</v>
      </c>
      <c r="B10" s="255">
        <v>0.18099999999999999</v>
      </c>
      <c r="C10" s="353">
        <v>0.20399999999999999</v>
      </c>
      <c r="D10" s="261">
        <v>0.42599999999999999</v>
      </c>
      <c r="E10" s="255">
        <v>0.19600000000000001</v>
      </c>
      <c r="F10" s="255">
        <v>0.17399999999999999</v>
      </c>
      <c r="G10" s="261">
        <v>0.24199999999999999</v>
      </c>
      <c r="H10" s="261">
        <v>0.63200000000000001</v>
      </c>
      <c r="I10" s="255">
        <v>2.7069999999999999</v>
      </c>
      <c r="J10" s="255">
        <v>0.13500000000000001</v>
      </c>
      <c r="K10" s="353">
        <v>0.30099999999999999</v>
      </c>
      <c r="L10" s="261">
        <v>0.53100000000000003</v>
      </c>
      <c r="M10" s="255"/>
      <c r="N10" s="255">
        <v>0.14299999999999999</v>
      </c>
      <c r="O10" s="261">
        <v>0.23300000000000001</v>
      </c>
      <c r="P10" s="261">
        <v>0.57799999999999996</v>
      </c>
      <c r="Q10" s="255"/>
      <c r="R10" s="255"/>
      <c r="S10" s="426">
        <v>0.29199999999999998</v>
      </c>
      <c r="T10" s="255">
        <v>0.72299999999999998</v>
      </c>
      <c r="U10" s="258">
        <v>1.589</v>
      </c>
      <c r="V10" s="255">
        <v>0.21199999999999999</v>
      </c>
      <c r="W10" s="255">
        <v>0.374</v>
      </c>
      <c r="X10" s="255">
        <v>0.72699999999999998</v>
      </c>
      <c r="Y10" s="259">
        <v>2.1680000000000001</v>
      </c>
      <c r="Z10" s="255">
        <v>0.154</v>
      </c>
      <c r="AA10" s="261">
        <v>0.17100000000000001</v>
      </c>
      <c r="AB10" s="261">
        <v>0.39900000000000002</v>
      </c>
      <c r="AC10" s="255">
        <v>1.4610000000000001</v>
      </c>
      <c r="AD10" s="261">
        <v>0.14099999999999999</v>
      </c>
      <c r="AE10" s="261">
        <v>0.23100000000000001</v>
      </c>
      <c r="AF10" s="261">
        <v>0.51400000000000001</v>
      </c>
      <c r="AG10" s="255">
        <v>1.7070000000000001</v>
      </c>
    </row>
    <row r="11" spans="1:33">
      <c r="A11" s="251">
        <v>115</v>
      </c>
      <c r="B11" s="255">
        <v>0.18099999999999999</v>
      </c>
      <c r="C11" s="353">
        <v>0.20899999999999999</v>
      </c>
      <c r="D11" s="261">
        <v>0.44600000000000001</v>
      </c>
      <c r="E11" s="255">
        <v>0.19600000000000001</v>
      </c>
      <c r="F11" s="255">
        <v>0.17399999999999999</v>
      </c>
      <c r="G11" s="261">
        <v>0.251</v>
      </c>
      <c r="H11" s="261">
        <v>0.64500000000000002</v>
      </c>
      <c r="I11" s="255">
        <v>2.774</v>
      </c>
      <c r="J11" s="255">
        <v>0.13500000000000001</v>
      </c>
      <c r="K11" s="353">
        <v>0.307</v>
      </c>
      <c r="L11" s="261">
        <v>0.54200000000000004</v>
      </c>
      <c r="M11" s="255"/>
      <c r="N11" s="255">
        <v>0.14299999999999999</v>
      </c>
      <c r="O11" s="261">
        <v>0.24199999999999999</v>
      </c>
      <c r="P11" s="261">
        <v>0.60199999999999998</v>
      </c>
      <c r="Q11" s="255"/>
      <c r="R11" s="255"/>
      <c r="S11" s="426">
        <v>0.30499999999999999</v>
      </c>
      <c r="T11" s="255">
        <v>0.755</v>
      </c>
      <c r="U11" s="258">
        <v>1.6679999999999999</v>
      </c>
      <c r="V11" s="255">
        <v>0.215</v>
      </c>
      <c r="W11" s="255">
        <v>0.40100000000000002</v>
      </c>
      <c r="X11" s="264">
        <v>0.76</v>
      </c>
      <c r="Y11" s="259">
        <v>2.25</v>
      </c>
      <c r="Z11" s="255">
        <v>0.154</v>
      </c>
      <c r="AA11" s="261">
        <v>0.17699999999999999</v>
      </c>
      <c r="AB11" s="261">
        <v>0.41299999999999998</v>
      </c>
      <c r="AC11" s="264">
        <v>1.5</v>
      </c>
      <c r="AD11" s="261">
        <v>0.14099999999999999</v>
      </c>
      <c r="AE11" s="261">
        <v>0.23799999999999999</v>
      </c>
      <c r="AF11" s="261">
        <v>0.52400000000000002</v>
      </c>
      <c r="AG11" s="255">
        <v>1.766</v>
      </c>
    </row>
    <row r="12" spans="1:33">
      <c r="A12" s="260">
        <v>120</v>
      </c>
      <c r="B12" s="255">
        <v>0.18099999999999999</v>
      </c>
      <c r="C12" s="353">
        <v>0.214</v>
      </c>
      <c r="D12" s="261">
        <v>0.46700000000000003</v>
      </c>
      <c r="E12" s="255">
        <v>0.19600000000000001</v>
      </c>
      <c r="F12" s="255">
        <v>0.17399999999999999</v>
      </c>
      <c r="G12" s="261">
        <v>0.25900000000000001</v>
      </c>
      <c r="H12" s="261">
        <v>0.65700000000000003</v>
      </c>
      <c r="I12" s="255">
        <v>2.8420000000000001</v>
      </c>
      <c r="J12" s="255">
        <v>0.13500000000000001</v>
      </c>
      <c r="K12" s="353">
        <v>0.313</v>
      </c>
      <c r="L12" s="261">
        <v>0.55500000000000005</v>
      </c>
      <c r="M12" s="255"/>
      <c r="N12" s="255">
        <v>0.14299999999999999</v>
      </c>
      <c r="O12" s="261">
        <v>0.25</v>
      </c>
      <c r="P12" s="261">
        <v>0.626</v>
      </c>
      <c r="Q12" s="255"/>
      <c r="R12" s="255"/>
      <c r="S12" s="426">
        <v>0.317</v>
      </c>
      <c r="T12" s="255">
        <v>0.78800000000000003</v>
      </c>
      <c r="U12" s="258">
        <v>1.748</v>
      </c>
      <c r="V12" s="255">
        <v>0.219</v>
      </c>
      <c r="W12" s="255">
        <v>0.42799999999999999</v>
      </c>
      <c r="X12" s="255">
        <v>0.79300000000000004</v>
      </c>
      <c r="Y12" s="259">
        <v>2.3319999999999999</v>
      </c>
      <c r="Z12" s="255">
        <v>0.154</v>
      </c>
      <c r="AA12" s="261">
        <v>0.183</v>
      </c>
      <c r="AB12" s="261">
        <v>0.42799999999999999</v>
      </c>
      <c r="AC12" s="255">
        <v>1.5389999999999999</v>
      </c>
      <c r="AD12" s="261">
        <v>0.14099999999999999</v>
      </c>
      <c r="AE12" s="261">
        <v>0.24399999999999999</v>
      </c>
      <c r="AF12" s="261">
        <v>0.53400000000000003</v>
      </c>
      <c r="AG12" s="255">
        <v>1.825</v>
      </c>
    </row>
    <row r="13" spans="1:33">
      <c r="A13" s="260">
        <v>125</v>
      </c>
      <c r="B13" s="255">
        <v>0.18099999999999999</v>
      </c>
      <c r="C13" s="353">
        <v>0.219</v>
      </c>
      <c r="D13" s="261">
        <v>0.48699999999999999</v>
      </c>
      <c r="E13" s="255">
        <v>0.19600000000000001</v>
      </c>
      <c r="F13" s="255">
        <v>0.17399999999999999</v>
      </c>
      <c r="G13" s="261">
        <v>0.26700000000000002</v>
      </c>
      <c r="H13" s="261">
        <v>0.67</v>
      </c>
      <c r="I13" s="255">
        <v>2.9089999999999998</v>
      </c>
      <c r="J13" s="255">
        <v>0.13500000000000001</v>
      </c>
      <c r="K13" s="353">
        <v>0.31900000000000001</v>
      </c>
      <c r="L13" s="261">
        <v>0.57899999999999996</v>
      </c>
      <c r="M13" s="255"/>
      <c r="N13" s="255">
        <v>0.14299999999999999</v>
      </c>
      <c r="O13" s="261">
        <v>0.25900000000000001</v>
      </c>
      <c r="P13" s="261">
        <v>0.65</v>
      </c>
      <c r="Q13" s="255"/>
      <c r="R13" s="255"/>
      <c r="S13" s="431">
        <v>0.33</v>
      </c>
      <c r="T13" s="255">
        <v>0.82099999999999995</v>
      </c>
      <c r="U13" s="263">
        <v>1.82</v>
      </c>
      <c r="V13" s="255">
        <v>0.223</v>
      </c>
      <c r="W13" s="255">
        <v>0.45400000000000001</v>
      </c>
      <c r="X13" s="255">
        <v>0.82599999999999996</v>
      </c>
      <c r="Y13" s="259">
        <v>2.4140000000000001</v>
      </c>
      <c r="Z13" s="255">
        <v>0.154</v>
      </c>
      <c r="AA13" s="261">
        <v>0.189</v>
      </c>
      <c r="AB13" s="261">
        <v>0.44500000000000001</v>
      </c>
      <c r="AC13" s="255">
        <v>1.579</v>
      </c>
      <c r="AD13" s="261">
        <v>0.14099999999999999</v>
      </c>
      <c r="AE13" s="261">
        <v>0.251</v>
      </c>
      <c r="AF13" s="261">
        <v>0.54500000000000004</v>
      </c>
      <c r="AG13" s="255">
        <v>1.8839999999999999</v>
      </c>
    </row>
    <row r="14" spans="1:33">
      <c r="A14" s="251">
        <v>130</v>
      </c>
      <c r="B14" s="255">
        <v>0.18099999999999999</v>
      </c>
      <c r="C14" s="353">
        <v>0.223</v>
      </c>
      <c r="D14" s="261">
        <v>0.50800000000000001</v>
      </c>
      <c r="E14" s="255">
        <v>0.19600000000000001</v>
      </c>
      <c r="F14" s="255">
        <v>0.17399999999999999</v>
      </c>
      <c r="G14" s="261">
        <v>0.27500000000000002</v>
      </c>
      <c r="H14" s="261">
        <v>0.68300000000000005</v>
      </c>
      <c r="I14" s="255">
        <v>2.976</v>
      </c>
      <c r="J14" s="255">
        <v>0.13500000000000001</v>
      </c>
      <c r="K14" s="353">
        <v>0.32500000000000001</v>
      </c>
      <c r="L14" s="261">
        <v>0.60299999999999998</v>
      </c>
      <c r="M14" s="255"/>
      <c r="N14" s="255">
        <v>0.14299999999999999</v>
      </c>
      <c r="O14" s="261">
        <v>0.26800000000000002</v>
      </c>
      <c r="P14" s="261">
        <v>0.67400000000000004</v>
      </c>
      <c r="Q14" s="255"/>
      <c r="R14" s="255"/>
      <c r="S14" s="426">
        <v>0.34200000000000003</v>
      </c>
      <c r="T14" s="255">
        <v>0.85399999999999998</v>
      </c>
      <c r="U14" s="258">
        <v>1.8740000000000001</v>
      </c>
      <c r="V14" s="255">
        <v>0.22600000000000001</v>
      </c>
      <c r="W14" s="255">
        <v>0.48099999999999998</v>
      </c>
      <c r="X14" s="255">
        <v>0.85899999999999999</v>
      </c>
      <c r="Y14" s="259">
        <v>2.496</v>
      </c>
      <c r="Z14" s="255">
        <v>0.154</v>
      </c>
      <c r="AA14" s="261">
        <v>0.19400000000000001</v>
      </c>
      <c r="AB14" s="261">
        <v>0.46300000000000002</v>
      </c>
      <c r="AC14" s="255">
        <v>1.6180000000000001</v>
      </c>
      <c r="AD14" s="261">
        <v>0.14099999999999999</v>
      </c>
      <c r="AE14" s="261">
        <v>0.25800000000000001</v>
      </c>
      <c r="AF14" s="261">
        <v>0.55500000000000005</v>
      </c>
      <c r="AG14" s="255">
        <v>1.9430000000000001</v>
      </c>
    </row>
    <row r="15" spans="1:33">
      <c r="A15" s="260">
        <v>135</v>
      </c>
      <c r="B15" s="255">
        <v>0.18099999999999999</v>
      </c>
      <c r="C15" s="353">
        <v>0.22800000000000001</v>
      </c>
      <c r="D15" s="261">
        <v>0.52800000000000002</v>
      </c>
      <c r="E15" s="255">
        <v>0.19600000000000001</v>
      </c>
      <c r="F15" s="255">
        <v>0.17399999999999999</v>
      </c>
      <c r="G15" s="261">
        <v>0.28399999999999997</v>
      </c>
      <c r="H15" s="261">
        <v>0.69599999999999995</v>
      </c>
      <c r="I15" s="255">
        <v>3.0430000000000001</v>
      </c>
      <c r="J15" s="255">
        <v>0.13500000000000001</v>
      </c>
      <c r="K15" s="353">
        <v>0.33</v>
      </c>
      <c r="L15" s="261">
        <v>0.628</v>
      </c>
      <c r="M15" s="255"/>
      <c r="N15" s="255">
        <v>0.14299999999999999</v>
      </c>
      <c r="O15" s="261">
        <v>0.27600000000000002</v>
      </c>
      <c r="P15" s="261">
        <v>0.69799999999999995</v>
      </c>
      <c r="Q15" s="255"/>
      <c r="R15" s="255"/>
      <c r="S15" s="426">
        <v>0.35499999999999998</v>
      </c>
      <c r="T15" s="255">
        <v>0.88700000000000001</v>
      </c>
      <c r="U15" s="258">
        <v>1.9279999999999999</v>
      </c>
      <c r="V15" s="264">
        <v>0.23</v>
      </c>
      <c r="W15" s="255">
        <v>0.50800000000000001</v>
      </c>
      <c r="X15" s="255">
        <v>0.89200000000000002</v>
      </c>
      <c r="Y15" s="259">
        <v>2.5779999999999998</v>
      </c>
      <c r="Z15" s="255">
        <v>0.154</v>
      </c>
      <c r="AA15" s="261">
        <v>0.2</v>
      </c>
      <c r="AB15" s="261">
        <v>0.48099999999999998</v>
      </c>
      <c r="AC15" s="255">
        <v>1.657</v>
      </c>
      <c r="AD15" s="261">
        <v>0.14099999999999999</v>
      </c>
      <c r="AE15" s="261">
        <v>0.26500000000000001</v>
      </c>
      <c r="AF15" s="261">
        <v>0.56499999999999995</v>
      </c>
      <c r="AG15" s="255">
        <v>2.0019999999999998</v>
      </c>
    </row>
    <row r="16" spans="1:33">
      <c r="A16" s="260">
        <v>140</v>
      </c>
      <c r="B16" s="255">
        <v>0.18099999999999999</v>
      </c>
      <c r="C16" s="353">
        <v>0.23300000000000001</v>
      </c>
      <c r="D16" s="261">
        <v>0.54900000000000004</v>
      </c>
      <c r="E16" s="255">
        <v>0.19600000000000001</v>
      </c>
      <c r="F16" s="255">
        <v>0.17399999999999999</v>
      </c>
      <c r="G16" s="261">
        <v>0.29199999999999998</v>
      </c>
      <c r="H16" s="261">
        <v>0.70799999999999996</v>
      </c>
      <c r="I16" s="255">
        <v>3.1110000000000002</v>
      </c>
      <c r="J16" s="255">
        <v>0.13500000000000001</v>
      </c>
      <c r="K16" s="353">
        <v>0.33600000000000002</v>
      </c>
      <c r="L16" s="261">
        <v>0.65200000000000002</v>
      </c>
      <c r="M16" s="255"/>
      <c r="N16" s="255">
        <v>0.14299999999999999</v>
      </c>
      <c r="O16" s="261">
        <v>0.28499999999999998</v>
      </c>
      <c r="P16" s="261">
        <v>0.72199999999999998</v>
      </c>
      <c r="Q16" s="255"/>
      <c r="R16" s="255"/>
      <c r="S16" s="426">
        <v>0.36799999999999999</v>
      </c>
      <c r="T16" s="264">
        <v>0.92</v>
      </c>
      <c r="U16" s="258">
        <v>1.982</v>
      </c>
      <c r="V16" s="255">
        <v>0.23400000000000001</v>
      </c>
      <c r="W16" s="255">
        <v>0.53400000000000003</v>
      </c>
      <c r="X16" s="255">
        <v>0.92500000000000004</v>
      </c>
      <c r="Y16" s="259">
        <v>2.66</v>
      </c>
      <c r="Z16" s="255">
        <v>0.154</v>
      </c>
      <c r="AA16" s="261">
        <v>0.20599999999999999</v>
      </c>
      <c r="AB16" s="261">
        <v>0.499</v>
      </c>
      <c r="AC16" s="255">
        <v>1.696</v>
      </c>
      <c r="AD16" s="261">
        <v>0.14099999999999999</v>
      </c>
      <c r="AE16" s="261">
        <v>0.27200000000000002</v>
      </c>
      <c r="AF16" s="261">
        <v>0.57499999999999996</v>
      </c>
      <c r="AG16" s="264">
        <v>2.06</v>
      </c>
    </row>
    <row r="17" spans="1:33">
      <c r="A17" s="251">
        <v>145</v>
      </c>
      <c r="B17" s="255">
        <v>0.18099999999999999</v>
      </c>
      <c r="C17" s="353">
        <v>0.23799999999999999</v>
      </c>
      <c r="D17" s="261">
        <v>0.56899999999999995</v>
      </c>
      <c r="E17" s="255">
        <v>0.19600000000000001</v>
      </c>
      <c r="F17" s="255">
        <v>0.17399999999999999</v>
      </c>
      <c r="G17" s="261">
        <v>0.3</v>
      </c>
      <c r="H17" s="261">
        <v>0.72099999999999997</v>
      </c>
      <c r="I17" s="255">
        <v>3.1779999999999999</v>
      </c>
      <c r="J17" s="255">
        <v>0.13500000000000001</v>
      </c>
      <c r="K17" s="353">
        <v>0.34200000000000003</v>
      </c>
      <c r="L17" s="261">
        <v>0.67600000000000005</v>
      </c>
      <c r="M17" s="255"/>
      <c r="N17" s="255">
        <v>0.14299999999999999</v>
      </c>
      <c r="O17" s="261">
        <v>0.29399999999999998</v>
      </c>
      <c r="P17" s="261">
        <v>0.746</v>
      </c>
      <c r="Q17" s="255"/>
      <c r="R17" s="255"/>
      <c r="S17" s="426">
        <v>0.38</v>
      </c>
      <c r="T17" s="255">
        <v>0.95299999999999996</v>
      </c>
      <c r="U17" s="258">
        <v>2.0350000000000001</v>
      </c>
      <c r="V17" s="255">
        <v>0.23699999999999999</v>
      </c>
      <c r="W17" s="255">
        <v>0.56100000000000005</v>
      </c>
      <c r="X17" s="255">
        <v>0.95799999999999996</v>
      </c>
      <c r="Y17" s="259">
        <v>2.7429999999999999</v>
      </c>
      <c r="Z17" s="255">
        <v>0.154</v>
      </c>
      <c r="AA17" s="261">
        <v>0.21199999999999999</v>
      </c>
      <c r="AB17" s="261">
        <v>0.51700000000000002</v>
      </c>
      <c r="AC17" s="255">
        <v>1.736</v>
      </c>
      <c r="AD17" s="261">
        <v>0.14099999999999999</v>
      </c>
      <c r="AE17" s="261">
        <v>0.27900000000000003</v>
      </c>
      <c r="AF17" s="261">
        <v>0.58599999999999997</v>
      </c>
      <c r="AG17" s="255">
        <v>2.1190000000000002</v>
      </c>
    </row>
    <row r="18" spans="1:33">
      <c r="A18" s="260">
        <v>150</v>
      </c>
      <c r="B18" s="255">
        <v>0.18099999999999999</v>
      </c>
      <c r="C18" s="353">
        <v>0.24299999999999999</v>
      </c>
      <c r="D18" s="261">
        <v>0.59199999999999997</v>
      </c>
      <c r="E18" s="255">
        <v>0.19600000000000001</v>
      </c>
      <c r="F18" s="255">
        <v>0.17399999999999999</v>
      </c>
      <c r="G18" s="261">
        <v>0.309</v>
      </c>
      <c r="H18" s="261">
        <v>0.73399999999999999</v>
      </c>
      <c r="I18" s="255">
        <v>3.2450000000000001</v>
      </c>
      <c r="J18" s="255">
        <v>0.13500000000000001</v>
      </c>
      <c r="K18" s="353">
        <v>0.34799999999999998</v>
      </c>
      <c r="L18" s="261">
        <v>0.7</v>
      </c>
      <c r="M18" s="255"/>
      <c r="N18" s="255">
        <v>0.14299999999999999</v>
      </c>
      <c r="O18" s="261">
        <v>0.30299999999999999</v>
      </c>
      <c r="P18" s="261">
        <v>0.77</v>
      </c>
      <c r="Q18" s="255"/>
      <c r="R18" s="255"/>
      <c r="S18" s="426">
        <v>0.39300000000000002</v>
      </c>
      <c r="T18" s="255">
        <v>0.98499999999999999</v>
      </c>
      <c r="U18" s="258">
        <v>2.089</v>
      </c>
      <c r="V18" s="255">
        <v>0.24099999999999999</v>
      </c>
      <c r="W18" s="255">
        <v>0.58799999999999997</v>
      </c>
      <c r="X18" s="255">
        <v>0.99099999999999999</v>
      </c>
      <c r="Y18" s="259">
        <v>2.8250000000000002</v>
      </c>
      <c r="Z18" s="255">
        <v>0.154</v>
      </c>
      <c r="AA18" s="261">
        <v>0.217</v>
      </c>
      <c r="AB18" s="261">
        <v>0.53500000000000003</v>
      </c>
      <c r="AC18" s="255">
        <v>1.7749999999999999</v>
      </c>
      <c r="AD18" s="261">
        <v>0.14099999999999999</v>
      </c>
      <c r="AE18" s="261">
        <v>0.28599999999999998</v>
      </c>
      <c r="AF18" s="261">
        <v>0.59599999999999997</v>
      </c>
      <c r="AG18" s="255">
        <v>2.1779999999999999</v>
      </c>
    </row>
    <row r="19" spans="1:33">
      <c r="A19" s="260">
        <v>155</v>
      </c>
      <c r="B19" s="255">
        <v>0.18099999999999999</v>
      </c>
      <c r="C19" s="353">
        <v>0.248</v>
      </c>
      <c r="D19" s="261">
        <v>0.61799999999999999</v>
      </c>
      <c r="E19" s="255">
        <v>0.19600000000000001</v>
      </c>
      <c r="F19" s="255">
        <v>0.17399999999999999</v>
      </c>
      <c r="G19" s="261">
        <v>0.317</v>
      </c>
      <c r="H19" s="261">
        <v>0.747</v>
      </c>
      <c r="I19" s="255">
        <v>3.3130000000000002</v>
      </c>
      <c r="J19" s="255">
        <v>0.13500000000000001</v>
      </c>
      <c r="K19" s="353">
        <v>0.35399999999999998</v>
      </c>
      <c r="L19" s="261">
        <v>0.72499999999999998</v>
      </c>
      <c r="M19" s="255"/>
      <c r="N19" s="255">
        <v>0.14299999999999999</v>
      </c>
      <c r="O19" s="261">
        <v>0.311</v>
      </c>
      <c r="P19" s="261">
        <v>0.79400000000000004</v>
      </c>
      <c r="Q19" s="255"/>
      <c r="R19" s="255"/>
      <c r="S19" s="426">
        <v>0.40500000000000003</v>
      </c>
      <c r="T19" s="255">
        <v>1.018</v>
      </c>
      <c r="U19" s="258">
        <v>2.1429999999999998</v>
      </c>
      <c r="V19" s="255">
        <v>0.245</v>
      </c>
      <c r="W19" s="255">
        <v>0.61499999999999999</v>
      </c>
      <c r="X19" s="255">
        <v>1.024</v>
      </c>
      <c r="Y19" s="259">
        <v>2.907</v>
      </c>
      <c r="Z19" s="255">
        <v>0.154</v>
      </c>
      <c r="AA19" s="261">
        <v>0.223</v>
      </c>
      <c r="AB19" s="261">
        <v>0.55300000000000005</v>
      </c>
      <c r="AC19" s="255">
        <v>1.8140000000000001</v>
      </c>
      <c r="AD19" s="261">
        <v>0.14099999999999999</v>
      </c>
      <c r="AE19" s="261">
        <v>0.29299999999999998</v>
      </c>
      <c r="AF19" s="261">
        <v>0.60599999999999998</v>
      </c>
      <c r="AG19" s="255">
        <v>2.2370000000000001</v>
      </c>
    </row>
    <row r="20" spans="1:33">
      <c r="A20" s="251">
        <v>160</v>
      </c>
      <c r="B20" s="255">
        <v>0.18099999999999999</v>
      </c>
      <c r="C20" s="353">
        <v>0.253</v>
      </c>
      <c r="D20" s="261">
        <v>0.63400000000000001</v>
      </c>
      <c r="E20" s="255">
        <v>0.19600000000000001</v>
      </c>
      <c r="F20" s="255">
        <v>0.17399999999999999</v>
      </c>
      <c r="G20" s="261">
        <v>0.32500000000000001</v>
      </c>
      <c r="H20" s="261">
        <v>0.75900000000000001</v>
      </c>
      <c r="I20" s="255">
        <v>3.38</v>
      </c>
      <c r="J20" s="255">
        <v>0.13500000000000001</v>
      </c>
      <c r="K20" s="353">
        <v>0.36</v>
      </c>
      <c r="L20" s="261">
        <v>0.749</v>
      </c>
      <c r="M20" s="255"/>
      <c r="N20" s="255">
        <v>0.14299999999999999</v>
      </c>
      <c r="O20" s="261">
        <v>0.32</v>
      </c>
      <c r="P20" s="261">
        <v>0.81799999999999995</v>
      </c>
      <c r="Q20" s="255"/>
      <c r="R20" s="255"/>
      <c r="S20" s="426">
        <v>0.41799999999999998</v>
      </c>
      <c r="T20" s="255">
        <v>1.0509999999999999</v>
      </c>
      <c r="U20" s="258">
        <v>2.1960000000000002</v>
      </c>
      <c r="V20" s="255">
        <v>0.248</v>
      </c>
      <c r="W20" s="255">
        <v>0.63200000000000001</v>
      </c>
      <c r="X20" s="255">
        <v>1.0569999999999999</v>
      </c>
      <c r="Y20" s="259">
        <v>2.9889999999999999</v>
      </c>
      <c r="Z20" s="255">
        <v>0.154</v>
      </c>
      <c r="AA20" s="261">
        <v>0.22900000000000001</v>
      </c>
      <c r="AB20" s="261">
        <v>0.57099999999999995</v>
      </c>
      <c r="AC20" s="255">
        <v>1.853</v>
      </c>
      <c r="AD20" s="261">
        <v>0.14099999999999999</v>
      </c>
      <c r="AE20" s="261">
        <v>0.29899999999999999</v>
      </c>
      <c r="AF20" s="261">
        <v>0.61699999999999999</v>
      </c>
      <c r="AG20" s="255">
        <v>2.2959999999999998</v>
      </c>
    </row>
    <row r="21" spans="1:33">
      <c r="A21" s="260">
        <v>165</v>
      </c>
      <c r="B21" s="255">
        <v>0.18099999999999999</v>
      </c>
      <c r="C21" s="353">
        <v>0.25800000000000001</v>
      </c>
      <c r="D21" s="261">
        <v>0.65200000000000002</v>
      </c>
      <c r="E21" s="255">
        <v>0.19600000000000001</v>
      </c>
      <c r="F21" s="255">
        <v>0.17399999999999999</v>
      </c>
      <c r="G21" s="261">
        <v>0.33400000000000002</v>
      </c>
      <c r="H21" s="261">
        <v>0.77200000000000002</v>
      </c>
      <c r="I21" s="255">
        <v>3.4470000000000001</v>
      </c>
      <c r="J21" s="255">
        <v>0.13500000000000001</v>
      </c>
      <c r="K21" s="353">
        <v>0.36499999999999999</v>
      </c>
      <c r="L21" s="261">
        <v>0.77300000000000002</v>
      </c>
      <c r="M21" s="255"/>
      <c r="N21" s="255">
        <v>0.14299999999999999</v>
      </c>
      <c r="O21" s="261">
        <v>0.32900000000000001</v>
      </c>
      <c r="P21" s="261">
        <v>0.84199999999999997</v>
      </c>
      <c r="Q21" s="255"/>
      <c r="R21" s="255"/>
      <c r="S21" s="426">
        <v>0.43099999999999999</v>
      </c>
      <c r="T21" s="255">
        <v>1.0840000000000001</v>
      </c>
      <c r="U21" s="263">
        <v>2.25</v>
      </c>
      <c r="V21" s="255">
        <v>0.252</v>
      </c>
      <c r="W21" s="255">
        <v>0.64800000000000002</v>
      </c>
      <c r="X21" s="255">
        <v>1.091</v>
      </c>
      <c r="Y21" s="259">
        <v>3.0710000000000002</v>
      </c>
      <c r="Z21" s="255">
        <v>0.154</v>
      </c>
      <c r="AA21" s="261">
        <v>0.23499999999999999</v>
      </c>
      <c r="AB21" s="261">
        <v>0.58899999999999997</v>
      </c>
      <c r="AC21" s="255">
        <v>1.893</v>
      </c>
      <c r="AD21" s="261">
        <v>0.14099999999999999</v>
      </c>
      <c r="AE21" s="261">
        <v>0.30599999999999999</v>
      </c>
      <c r="AF21" s="261">
        <v>0.628</v>
      </c>
      <c r="AG21" s="255">
        <v>2.355</v>
      </c>
    </row>
    <row r="22" spans="1:33">
      <c r="A22" s="260">
        <v>170</v>
      </c>
      <c r="B22" s="255">
        <v>0.18099999999999999</v>
      </c>
      <c r="C22" s="353">
        <v>0.26300000000000001</v>
      </c>
      <c r="D22" s="261">
        <v>0.67300000000000004</v>
      </c>
      <c r="E22" s="255">
        <v>0.19600000000000001</v>
      </c>
      <c r="F22" s="255">
        <v>0.17399999999999999</v>
      </c>
      <c r="G22" s="261">
        <v>0.34200000000000003</v>
      </c>
      <c r="H22" s="261">
        <v>0.78500000000000003</v>
      </c>
      <c r="I22" s="255">
        <v>3.5110000000000001</v>
      </c>
      <c r="J22" s="255">
        <v>0.13500000000000001</v>
      </c>
      <c r="K22" s="353">
        <v>0.371</v>
      </c>
      <c r="L22" s="261">
        <v>0.79800000000000004</v>
      </c>
      <c r="M22" s="255"/>
      <c r="N22" s="255">
        <v>0.14299999999999999</v>
      </c>
      <c r="O22" s="261">
        <v>0.33700000000000002</v>
      </c>
      <c r="P22" s="261">
        <v>0.86599999999999999</v>
      </c>
      <c r="Q22" s="255"/>
      <c r="R22" s="255"/>
      <c r="S22" s="426">
        <v>0.443</v>
      </c>
      <c r="T22" s="255">
        <v>1.117</v>
      </c>
      <c r="U22" s="258">
        <v>2.3039999999999998</v>
      </c>
      <c r="V22" s="255">
        <v>0.25600000000000001</v>
      </c>
      <c r="W22" s="255">
        <v>0.66400000000000003</v>
      </c>
      <c r="X22" s="255">
        <v>1.1240000000000001</v>
      </c>
      <c r="Y22" s="259">
        <v>3.153</v>
      </c>
      <c r="Z22" s="255">
        <v>0.154</v>
      </c>
      <c r="AA22" s="261">
        <v>0.24</v>
      </c>
      <c r="AB22" s="261">
        <v>0.60699999999999998</v>
      </c>
      <c r="AC22" s="255">
        <v>1.9319999999999999</v>
      </c>
      <c r="AD22" s="261">
        <v>0.14099999999999999</v>
      </c>
      <c r="AE22" s="261">
        <v>0.313</v>
      </c>
      <c r="AF22" s="261">
        <v>0.63900000000000001</v>
      </c>
      <c r="AG22" s="255">
        <v>2.4140000000000001</v>
      </c>
    </row>
    <row r="23" spans="1:33">
      <c r="A23" s="251">
        <v>175</v>
      </c>
      <c r="B23" s="255">
        <v>0.18099999999999999</v>
      </c>
      <c r="C23" s="353">
        <v>0.26700000000000002</v>
      </c>
      <c r="D23" s="261">
        <v>0.69499999999999995</v>
      </c>
      <c r="E23" s="255">
        <v>0.19600000000000001</v>
      </c>
      <c r="F23" s="255">
        <v>0.17399999999999999</v>
      </c>
      <c r="G23" s="261">
        <v>0.35</v>
      </c>
      <c r="H23" s="261">
        <v>0.79800000000000004</v>
      </c>
      <c r="I23" s="255">
        <v>3.569</v>
      </c>
      <c r="J23" s="255">
        <v>0.13500000000000001</v>
      </c>
      <c r="K23" s="353">
        <v>0.377</v>
      </c>
      <c r="L23" s="261">
        <v>0.82199999999999995</v>
      </c>
      <c r="M23" s="255"/>
      <c r="N23" s="255">
        <v>0.14299999999999999</v>
      </c>
      <c r="O23" s="261">
        <v>0.34599999999999997</v>
      </c>
      <c r="P23" s="261">
        <v>0.89</v>
      </c>
      <c r="Q23" s="255"/>
      <c r="R23" s="255"/>
      <c r="S23" s="426">
        <v>0.45600000000000002</v>
      </c>
      <c r="T23" s="255"/>
      <c r="U23" s="258">
        <v>2.3580000000000001</v>
      </c>
      <c r="V23" s="255">
        <v>0.25900000000000001</v>
      </c>
      <c r="W23" s="255">
        <v>0.67900000000000005</v>
      </c>
      <c r="X23" s="255">
        <v>1.157</v>
      </c>
      <c r="Y23" s="259">
        <v>3.2349999999999999</v>
      </c>
      <c r="Z23" s="255">
        <v>0.154</v>
      </c>
      <c r="AA23" s="261">
        <v>0.246</v>
      </c>
      <c r="AB23" s="261">
        <v>0.625</v>
      </c>
      <c r="AC23" s="255">
        <v>1.9710000000000001</v>
      </c>
      <c r="AD23" s="261">
        <v>0.14099999999999999</v>
      </c>
      <c r="AE23" s="261">
        <v>0.32</v>
      </c>
      <c r="AF23" s="261">
        <v>0.65</v>
      </c>
      <c r="AG23" s="255">
        <v>2.4729999999999999</v>
      </c>
    </row>
    <row r="24" spans="1:33">
      <c r="A24" s="260">
        <v>180</v>
      </c>
      <c r="B24" s="255">
        <v>0.18099999999999999</v>
      </c>
      <c r="C24" s="353">
        <v>0.27200000000000002</v>
      </c>
      <c r="D24" s="261">
        <v>0.71599999999999997</v>
      </c>
      <c r="E24" s="255">
        <v>0.19600000000000001</v>
      </c>
      <c r="F24" s="255">
        <v>0.17399999999999999</v>
      </c>
      <c r="G24" s="261">
        <v>0.35799999999999998</v>
      </c>
      <c r="H24" s="261">
        <v>0.81</v>
      </c>
      <c r="I24" s="255">
        <v>3.6259999999999999</v>
      </c>
      <c r="J24" s="255">
        <v>0.13500000000000001</v>
      </c>
      <c r="K24" s="353">
        <v>0.38300000000000001</v>
      </c>
      <c r="L24" s="261">
        <v>0.84599999999999997</v>
      </c>
      <c r="M24" s="255"/>
      <c r="N24" s="255">
        <v>0.14299999999999999</v>
      </c>
      <c r="O24" s="261">
        <v>0.35499999999999998</v>
      </c>
      <c r="P24" s="261">
        <v>0.91400000000000003</v>
      </c>
      <c r="Q24" s="255"/>
      <c r="R24" s="255"/>
      <c r="S24" s="426">
        <v>0.46899999999999997</v>
      </c>
      <c r="T24" s="255"/>
      <c r="U24" s="258">
        <v>2.411</v>
      </c>
      <c r="V24" s="255">
        <v>0.26300000000000001</v>
      </c>
      <c r="W24" s="255">
        <v>0.69499999999999995</v>
      </c>
      <c r="X24" s="264">
        <v>1.19</v>
      </c>
      <c r="Y24" s="259">
        <v>3.3170000000000002</v>
      </c>
      <c r="Z24" s="255">
        <v>0.154</v>
      </c>
      <c r="AA24" s="261">
        <v>0.252</v>
      </c>
      <c r="AB24" s="261"/>
      <c r="AC24" s="264">
        <v>2.0099999999999998</v>
      </c>
      <c r="AD24" s="261">
        <v>0.14099999999999999</v>
      </c>
      <c r="AE24" s="261">
        <v>0.32700000000000001</v>
      </c>
      <c r="AF24" s="261">
        <v>0.66100000000000003</v>
      </c>
      <c r="AG24" s="255">
        <v>2.5419999999999998</v>
      </c>
    </row>
    <row r="25" spans="1:33">
      <c r="A25" s="260">
        <v>185</v>
      </c>
      <c r="B25" s="255">
        <v>0.18099999999999999</v>
      </c>
      <c r="C25" s="353">
        <v>0.27700000000000002</v>
      </c>
      <c r="D25" s="261">
        <v>0.73699999999999999</v>
      </c>
      <c r="E25" s="255">
        <v>0.19600000000000001</v>
      </c>
      <c r="F25" s="255">
        <v>0.17399999999999999</v>
      </c>
      <c r="G25" s="261">
        <v>0.36699999999999999</v>
      </c>
      <c r="H25" s="261">
        <v>0.82299999999999995</v>
      </c>
      <c r="I25" s="255">
        <v>3.6840000000000002</v>
      </c>
      <c r="J25" s="255">
        <v>0.13500000000000001</v>
      </c>
      <c r="K25" s="353">
        <v>0.38900000000000001</v>
      </c>
      <c r="L25" s="261">
        <v>0.871</v>
      </c>
      <c r="M25" s="255"/>
      <c r="N25" s="255">
        <v>0.14299999999999999</v>
      </c>
      <c r="O25" s="261">
        <v>0.36399999999999999</v>
      </c>
      <c r="P25" s="261">
        <v>0.93799999999999994</v>
      </c>
      <c r="Q25" s="255"/>
      <c r="R25" s="255"/>
      <c r="S25" s="426">
        <v>0.48099999999999998</v>
      </c>
      <c r="T25" s="255"/>
      <c r="U25" s="258">
        <v>2.4649999999999999</v>
      </c>
      <c r="V25" s="255">
        <v>0.26700000000000002</v>
      </c>
      <c r="W25" s="264">
        <v>0.71</v>
      </c>
      <c r="X25" s="255">
        <v>1.2230000000000001</v>
      </c>
      <c r="Y25" s="259">
        <v>3.399</v>
      </c>
      <c r="Z25" s="255">
        <v>0.154</v>
      </c>
      <c r="AA25" s="261">
        <v>0.25800000000000001</v>
      </c>
      <c r="AB25" s="254"/>
      <c r="AC25" s="264">
        <v>2.0499999999999998</v>
      </c>
      <c r="AD25" s="261">
        <v>0.14099999999999999</v>
      </c>
      <c r="AE25" s="261">
        <v>0.33400000000000002</v>
      </c>
      <c r="AF25" s="261">
        <v>0.67200000000000004</v>
      </c>
      <c r="AG25" s="255">
        <v>2.633</v>
      </c>
    </row>
    <row r="26" spans="1:33">
      <c r="A26" s="251">
        <v>190</v>
      </c>
      <c r="B26" s="255">
        <v>0.18099999999999999</v>
      </c>
      <c r="C26" s="353">
        <v>0.28199999999999997</v>
      </c>
      <c r="D26" s="261">
        <v>0.75800000000000001</v>
      </c>
      <c r="E26" s="255">
        <v>0.19600000000000001</v>
      </c>
      <c r="F26" s="255">
        <v>0.17399999999999999</v>
      </c>
      <c r="G26" s="261">
        <v>0.375</v>
      </c>
      <c r="H26" s="261">
        <v>0.73599999999999999</v>
      </c>
      <c r="I26" s="255">
        <v>3.7410000000000001</v>
      </c>
      <c r="J26" s="255">
        <v>0.13500000000000001</v>
      </c>
      <c r="K26" s="353">
        <v>0.39500000000000002</v>
      </c>
      <c r="L26" s="261">
        <v>0.89500000000000002</v>
      </c>
      <c r="M26" s="255"/>
      <c r="N26" s="255">
        <v>0.14299999999999999</v>
      </c>
      <c r="O26" s="261">
        <v>0.372</v>
      </c>
      <c r="P26" s="261">
        <v>0.96199999999999997</v>
      </c>
      <c r="Q26" s="255"/>
      <c r="R26" s="255"/>
      <c r="S26" s="426">
        <v>0.49399999999999999</v>
      </c>
      <c r="T26" s="255"/>
      <c r="U26" s="258">
        <v>2.5190000000000001</v>
      </c>
      <c r="V26" s="264">
        <v>0.27</v>
      </c>
      <c r="W26" s="255">
        <v>0.72599999999999998</v>
      </c>
      <c r="X26" s="255">
        <v>1.256</v>
      </c>
      <c r="Y26" s="259">
        <v>3.4780000000000002</v>
      </c>
      <c r="Z26" s="255">
        <v>0.154</v>
      </c>
      <c r="AA26" s="261">
        <v>0.26300000000000001</v>
      </c>
      <c r="AB26" s="254"/>
      <c r="AC26" s="255">
        <v>2.089</v>
      </c>
      <c r="AD26" s="261">
        <v>0.14099999999999999</v>
      </c>
      <c r="AE26" s="261">
        <v>0.34100000000000003</v>
      </c>
      <c r="AF26" s="261">
        <v>0.68300000000000005</v>
      </c>
      <c r="AG26" s="255">
        <v>2.7240000000000002</v>
      </c>
    </row>
    <row r="27" spans="1:33">
      <c r="A27" s="260">
        <v>195</v>
      </c>
      <c r="B27" s="255">
        <v>0.18099999999999999</v>
      </c>
      <c r="C27" s="353">
        <v>0.28699999999999998</v>
      </c>
      <c r="D27" s="261">
        <v>0.77900000000000003</v>
      </c>
      <c r="E27" s="255">
        <v>0.19600000000000001</v>
      </c>
      <c r="F27" s="255">
        <v>0.17399999999999999</v>
      </c>
      <c r="G27" s="261">
        <v>0.38300000000000001</v>
      </c>
      <c r="H27" s="261">
        <v>0.84899999999999998</v>
      </c>
      <c r="I27" s="255">
        <v>3.7989999999999999</v>
      </c>
      <c r="J27" s="255">
        <v>0.13500000000000001</v>
      </c>
      <c r="K27" s="353">
        <v>0.40100000000000002</v>
      </c>
      <c r="L27" s="261">
        <v>0.91900000000000004</v>
      </c>
      <c r="M27" s="255"/>
      <c r="N27" s="255">
        <v>0.14299999999999999</v>
      </c>
      <c r="O27" s="261">
        <v>0.38100000000000001</v>
      </c>
      <c r="P27" s="261">
        <v>0.98599999999999999</v>
      </c>
      <c r="Q27" s="255"/>
      <c r="R27" s="255"/>
      <c r="S27" s="426">
        <v>0.50600000000000001</v>
      </c>
      <c r="T27" s="255"/>
      <c r="U27" s="258">
        <v>2.573</v>
      </c>
      <c r="V27" s="255">
        <v>0.27400000000000002</v>
      </c>
      <c r="W27" s="255">
        <v>0.74099999999999999</v>
      </c>
      <c r="X27" s="255"/>
      <c r="Y27" s="259">
        <v>3.52</v>
      </c>
      <c r="Z27" s="255">
        <v>0.154</v>
      </c>
      <c r="AA27" s="261">
        <v>0.26900000000000002</v>
      </c>
      <c r="AB27" s="254"/>
      <c r="AC27" s="255">
        <v>2.1280000000000001</v>
      </c>
      <c r="AD27" s="261">
        <v>0.14099999999999999</v>
      </c>
      <c r="AE27" s="261">
        <v>0.34799999999999998</v>
      </c>
      <c r="AF27" s="261">
        <v>0.69399999999999995</v>
      </c>
      <c r="AG27" s="255">
        <v>2.8149999999999999</v>
      </c>
    </row>
    <row r="28" spans="1:33">
      <c r="A28" s="260">
        <v>200</v>
      </c>
      <c r="B28" s="255">
        <v>0.18099999999999999</v>
      </c>
      <c r="C28" s="353">
        <v>0.29199999999999998</v>
      </c>
      <c r="D28" s="261">
        <v>0.80100000000000005</v>
      </c>
      <c r="E28" s="255">
        <v>0.19600000000000001</v>
      </c>
      <c r="F28" s="255">
        <v>0.17399999999999999</v>
      </c>
      <c r="G28" s="261">
        <v>0.39200000000000002</v>
      </c>
      <c r="H28" s="261">
        <v>0.86099999999999999</v>
      </c>
      <c r="I28" s="255">
        <v>3.8559999999999999</v>
      </c>
      <c r="J28" s="255">
        <v>0.13500000000000001</v>
      </c>
      <c r="K28" s="353">
        <v>0.40600000000000003</v>
      </c>
      <c r="L28" s="261">
        <v>0.94299999999999995</v>
      </c>
      <c r="M28" s="255"/>
      <c r="N28" s="255">
        <v>0.14299999999999999</v>
      </c>
      <c r="O28" s="261">
        <v>0.39</v>
      </c>
      <c r="P28" s="261">
        <v>1.0089999999999999</v>
      </c>
      <c r="Q28" s="255"/>
      <c r="R28" s="255"/>
      <c r="S28" s="426">
        <v>0.51900000000000002</v>
      </c>
      <c r="T28" s="255"/>
      <c r="U28" s="258">
        <v>2.6259999999999999</v>
      </c>
      <c r="V28" s="255">
        <v>0.27800000000000002</v>
      </c>
      <c r="W28" s="255">
        <v>0.75700000000000001</v>
      </c>
      <c r="X28" s="255"/>
      <c r="Y28" s="259">
        <v>3.5619999999999998</v>
      </c>
      <c r="Z28" s="255">
        <v>0.154</v>
      </c>
      <c r="AA28" s="261">
        <v>0.27500000000000002</v>
      </c>
      <c r="AB28" s="254"/>
      <c r="AC28" s="255">
        <v>2.1669999999999998</v>
      </c>
      <c r="AD28" s="261">
        <v>0.14099999999999999</v>
      </c>
      <c r="AE28" s="261">
        <v>0.35399999999999998</v>
      </c>
      <c r="AF28" s="261">
        <v>0.70499999999999996</v>
      </c>
      <c r="AG28" s="255">
        <v>2.9060000000000001</v>
      </c>
    </row>
    <row r="29" spans="1:33">
      <c r="A29" s="251">
        <v>205</v>
      </c>
      <c r="B29" s="255">
        <v>0.18099999999999999</v>
      </c>
      <c r="C29" s="353">
        <v>0.29699999999999999</v>
      </c>
      <c r="D29" s="261">
        <v>0.82199999999999995</v>
      </c>
      <c r="E29" s="255">
        <v>0.19600000000000001</v>
      </c>
      <c r="F29" s="255">
        <v>0.17399999999999999</v>
      </c>
      <c r="G29" s="261">
        <v>0.4</v>
      </c>
      <c r="H29" s="261">
        <v>0.874</v>
      </c>
      <c r="I29" s="255">
        <v>3.9140000000000001</v>
      </c>
      <c r="J29" s="255">
        <v>0.13500000000000001</v>
      </c>
      <c r="K29" s="353">
        <v>0.41199999999999998</v>
      </c>
      <c r="L29" s="261">
        <v>0.96299999999999997</v>
      </c>
      <c r="M29" s="255"/>
      <c r="N29" s="255">
        <v>0.14299999999999999</v>
      </c>
      <c r="O29" s="261">
        <v>0.39800000000000002</v>
      </c>
      <c r="P29" s="261">
        <v>1.0329999999999999</v>
      </c>
      <c r="Q29" s="255"/>
      <c r="R29" s="255"/>
      <c r="S29" s="426">
        <v>0.53200000000000003</v>
      </c>
      <c r="T29" s="255"/>
      <c r="U29" s="263">
        <v>2.68</v>
      </c>
      <c r="V29" s="255">
        <v>0.28100000000000003</v>
      </c>
      <c r="W29" s="255">
        <v>0.77300000000000002</v>
      </c>
      <c r="X29" s="255"/>
      <c r="Y29" s="259">
        <v>3.6030000000000002</v>
      </c>
      <c r="Z29" s="255">
        <v>0.154</v>
      </c>
      <c r="AA29" s="261">
        <v>0.28100000000000003</v>
      </c>
      <c r="AB29" s="254"/>
      <c r="AC29" s="255">
        <v>2.2069999999999999</v>
      </c>
      <c r="AD29" s="261">
        <v>0.14099999999999999</v>
      </c>
      <c r="AE29" s="261">
        <v>0.36099999999999999</v>
      </c>
      <c r="AF29" s="261"/>
      <c r="AG29" s="255">
        <v>2.9969999999999999</v>
      </c>
    </row>
    <row r="30" spans="1:33">
      <c r="A30" s="260">
        <v>210</v>
      </c>
      <c r="B30" s="255">
        <v>0.18099999999999999</v>
      </c>
      <c r="C30" s="353">
        <v>0.30199999999999999</v>
      </c>
      <c r="D30" s="261">
        <v>0.84299999999999997</v>
      </c>
      <c r="E30" s="255">
        <v>0.19600000000000001</v>
      </c>
      <c r="F30" s="255">
        <v>0.17399999999999999</v>
      </c>
      <c r="G30" s="261">
        <v>0.40799999999999997</v>
      </c>
      <c r="H30" s="254"/>
      <c r="I30" s="255">
        <v>3.9710000000000001</v>
      </c>
      <c r="J30" s="255">
        <v>0.13500000000000001</v>
      </c>
      <c r="K30" s="353">
        <v>0.41799999999999998</v>
      </c>
      <c r="L30" s="261">
        <v>0.99199999999999999</v>
      </c>
      <c r="M30" s="255"/>
      <c r="N30" s="255">
        <v>0.14299999999999999</v>
      </c>
      <c r="O30" s="261">
        <v>0.40699999999999997</v>
      </c>
      <c r="P30" s="261">
        <v>1.0569999999999999</v>
      </c>
      <c r="Q30" s="255"/>
      <c r="R30" s="264">
        <v>0.18</v>
      </c>
      <c r="S30" s="426">
        <v>0.54400000000000004</v>
      </c>
      <c r="T30" s="255"/>
      <c r="U30" s="258">
        <v>2.734</v>
      </c>
      <c r="V30" s="255">
        <v>0.28499999999999998</v>
      </c>
      <c r="W30" s="255">
        <v>0.78800000000000003</v>
      </c>
      <c r="X30" s="255"/>
      <c r="Y30" s="259">
        <v>3.645</v>
      </c>
      <c r="Z30" s="255">
        <v>0.154</v>
      </c>
      <c r="AA30" s="261">
        <v>0.28599999999999998</v>
      </c>
      <c r="AB30" s="254"/>
      <c r="AC30" s="255">
        <v>2.246</v>
      </c>
      <c r="AD30" s="261">
        <v>0.14099999999999999</v>
      </c>
      <c r="AE30" s="261">
        <v>0.36799999999999999</v>
      </c>
      <c r="AF30" s="261"/>
      <c r="AG30" s="255">
        <v>3.0880000000000001</v>
      </c>
    </row>
    <row r="31" spans="1:33">
      <c r="A31" s="260">
        <v>215</v>
      </c>
      <c r="B31" s="255">
        <v>0.18099999999999999</v>
      </c>
      <c r="C31" s="353">
        <v>0.307</v>
      </c>
      <c r="D31" s="261">
        <v>0.86399999999999999</v>
      </c>
      <c r="E31" s="255">
        <v>0.19600000000000001</v>
      </c>
      <c r="F31" s="255">
        <v>0.17399999999999999</v>
      </c>
      <c r="G31" s="261">
        <v>0.41599999999999998</v>
      </c>
      <c r="H31" s="254"/>
      <c r="I31" s="255">
        <v>4.0289999999999999</v>
      </c>
      <c r="J31" s="255">
        <v>0.13500000000000001</v>
      </c>
      <c r="K31" s="353">
        <v>0.42399999999999999</v>
      </c>
      <c r="L31" s="261">
        <v>1.016</v>
      </c>
      <c r="M31" s="255"/>
      <c r="N31" s="255">
        <v>0.14299999999999999</v>
      </c>
      <c r="O31" s="261">
        <v>0.41599999999999998</v>
      </c>
      <c r="P31" s="261">
        <v>1.081</v>
      </c>
      <c r="Q31" s="255"/>
      <c r="R31" s="255">
        <v>0.186</v>
      </c>
      <c r="S31" s="426">
        <v>0.55700000000000005</v>
      </c>
      <c r="T31" s="255"/>
      <c r="U31" s="258">
        <v>2.7869999999999999</v>
      </c>
      <c r="V31" s="255">
        <v>0.28899999999999998</v>
      </c>
      <c r="W31" s="255">
        <v>0.80400000000000005</v>
      </c>
      <c r="X31" s="255"/>
      <c r="Y31" s="259">
        <v>3.6869999999999998</v>
      </c>
      <c r="Z31" s="255">
        <v>0.154</v>
      </c>
      <c r="AA31" s="261">
        <v>0.29199999999999998</v>
      </c>
      <c r="AB31" s="254"/>
      <c r="AC31" s="255">
        <v>2.2850000000000001</v>
      </c>
      <c r="AD31" s="261">
        <v>0.14099999999999999</v>
      </c>
      <c r="AE31" s="261">
        <v>0.375</v>
      </c>
      <c r="AF31" s="261"/>
      <c r="AG31" s="255">
        <v>3.1789999999999998</v>
      </c>
    </row>
    <row r="32" spans="1:33">
      <c r="A32" s="251">
        <v>220</v>
      </c>
      <c r="B32" s="255">
        <v>0.18099999999999999</v>
      </c>
      <c r="C32" s="353">
        <v>0.311</v>
      </c>
      <c r="D32" s="261">
        <v>0.88600000000000001</v>
      </c>
      <c r="E32" s="255">
        <v>0.19600000000000001</v>
      </c>
      <c r="F32" s="255">
        <v>0.17399999999999999</v>
      </c>
      <c r="G32" s="261">
        <v>0.42499999999999999</v>
      </c>
      <c r="H32" s="254"/>
      <c r="I32" s="255">
        <v>4.0869999999999997</v>
      </c>
      <c r="J32" s="255">
        <v>0.13500000000000001</v>
      </c>
      <c r="K32" s="353">
        <v>0.43</v>
      </c>
      <c r="L32" s="261">
        <v>1.0409999999999999</v>
      </c>
      <c r="M32" s="255"/>
      <c r="N32" s="255">
        <v>0.14299999999999999</v>
      </c>
      <c r="O32" s="261">
        <v>0.42499999999999999</v>
      </c>
      <c r="P32" s="261">
        <v>1.105</v>
      </c>
      <c r="Q32" s="255"/>
      <c r="R32" s="255">
        <v>0.192</v>
      </c>
      <c r="S32" s="426">
        <v>0.56899999999999995</v>
      </c>
      <c r="T32" s="255"/>
      <c r="U32" s="258">
        <v>2.8410000000000002</v>
      </c>
      <c r="V32" s="255">
        <v>0.29199999999999998</v>
      </c>
      <c r="W32" s="255">
        <v>0.82199999999999995</v>
      </c>
      <c r="X32" s="255"/>
      <c r="Y32" s="259">
        <v>3.7290000000000001</v>
      </c>
      <c r="Z32" s="255">
        <v>0.154</v>
      </c>
      <c r="AA32" s="261">
        <v>0.29799999999999999</v>
      </c>
      <c r="AB32" s="254"/>
      <c r="AC32" s="255">
        <v>2.3239999999999998</v>
      </c>
      <c r="AD32" s="261">
        <v>0.14099999999999999</v>
      </c>
      <c r="AE32" s="261">
        <v>0.38200000000000001</v>
      </c>
      <c r="AF32" s="261"/>
      <c r="AG32" s="255">
        <v>3.2690000000000001</v>
      </c>
    </row>
    <row r="33" spans="1:33">
      <c r="A33" s="260">
        <v>225</v>
      </c>
      <c r="B33" s="255">
        <v>0.18099999999999999</v>
      </c>
      <c r="C33" s="353">
        <v>0.316</v>
      </c>
      <c r="D33" s="255"/>
      <c r="E33" s="255">
        <v>0.19600000000000001</v>
      </c>
      <c r="F33" s="255">
        <v>0.17399999999999999</v>
      </c>
      <c r="G33" s="261">
        <v>0.433</v>
      </c>
      <c r="H33" s="254"/>
      <c r="I33" s="255">
        <v>4.1440000000000001</v>
      </c>
      <c r="J33" s="255">
        <v>0.13500000000000001</v>
      </c>
      <c r="K33" s="353">
        <v>0.436</v>
      </c>
      <c r="L33" s="261">
        <v>1.0649999999999999</v>
      </c>
      <c r="M33" s="255"/>
      <c r="N33" s="255">
        <v>0.14299999999999999</v>
      </c>
      <c r="O33" s="261">
        <v>0.433</v>
      </c>
      <c r="P33" s="261">
        <v>1.129</v>
      </c>
      <c r="Q33" s="255"/>
      <c r="R33" s="255">
        <v>0.19800000000000001</v>
      </c>
      <c r="S33" s="426">
        <v>0.58199999999999996</v>
      </c>
      <c r="T33" s="255"/>
      <c r="U33" s="258">
        <v>2.895</v>
      </c>
      <c r="V33" s="255">
        <v>0.29599999999999999</v>
      </c>
      <c r="W33" s="255">
        <v>0.84199999999999997</v>
      </c>
      <c r="X33" s="255"/>
      <c r="Y33" s="259">
        <v>3.7709999999999999</v>
      </c>
      <c r="Z33" s="255">
        <v>0.154</v>
      </c>
      <c r="AA33" s="261">
        <v>0.30399999999999999</v>
      </c>
      <c r="AB33" s="254"/>
      <c r="AC33" s="255">
        <v>2.3639999999999999</v>
      </c>
      <c r="AD33" s="261">
        <v>0.14099999999999999</v>
      </c>
      <c r="AE33" s="261">
        <v>0.38900000000000001</v>
      </c>
      <c r="AF33" s="261"/>
      <c r="AG33" s="264">
        <v>3.36</v>
      </c>
    </row>
    <row r="34" spans="1:33">
      <c r="A34" s="260">
        <v>230</v>
      </c>
      <c r="B34" s="255">
        <v>0.18099999999999999</v>
      </c>
      <c r="C34" s="353">
        <v>0.32100000000000001</v>
      </c>
      <c r="D34" s="255"/>
      <c r="E34" s="255">
        <v>0.19600000000000001</v>
      </c>
      <c r="F34" s="255">
        <v>0.17399999999999999</v>
      </c>
      <c r="G34" s="261">
        <v>0.441</v>
      </c>
      <c r="H34" s="254"/>
      <c r="I34" s="255">
        <v>4.202</v>
      </c>
      <c r="J34" s="255">
        <v>0.13500000000000001</v>
      </c>
      <c r="K34" s="353">
        <v>0.442</v>
      </c>
      <c r="L34" s="261">
        <v>1.089</v>
      </c>
      <c r="M34" s="255"/>
      <c r="N34" s="255">
        <v>0.14299999999999999</v>
      </c>
      <c r="O34" s="261">
        <v>0.442</v>
      </c>
      <c r="P34" s="254"/>
      <c r="Q34" s="255"/>
      <c r="R34" s="255">
        <v>0.20300000000000001</v>
      </c>
      <c r="S34" s="426">
        <v>0.59499999999999997</v>
      </c>
      <c r="T34" s="255"/>
      <c r="U34" s="258">
        <v>2.9489999999999998</v>
      </c>
      <c r="V34" s="264">
        <v>0.3</v>
      </c>
      <c r="W34" s="255">
        <v>0.86099999999999999</v>
      </c>
      <c r="X34" s="255"/>
      <c r="Y34" s="259">
        <v>3.8130000000000002</v>
      </c>
      <c r="Z34" s="255">
        <v>0.154</v>
      </c>
      <c r="AA34" s="261">
        <v>0.309</v>
      </c>
      <c r="AB34" s="254"/>
      <c r="AC34" s="255">
        <v>2.403</v>
      </c>
      <c r="AD34" s="261">
        <v>0.14099999999999999</v>
      </c>
      <c r="AE34" s="261">
        <v>0.39600000000000002</v>
      </c>
      <c r="AF34" s="261"/>
      <c r="AG34" s="255">
        <v>3.4510000000000001</v>
      </c>
    </row>
    <row r="35" spans="1:33">
      <c r="A35" s="251">
        <v>235</v>
      </c>
      <c r="B35" s="255">
        <v>0.18099999999999999</v>
      </c>
      <c r="C35" s="353">
        <v>0.32600000000000001</v>
      </c>
      <c r="D35" s="255"/>
      <c r="E35" s="255">
        <v>0.19600000000000001</v>
      </c>
      <c r="F35" s="255">
        <v>0.17399999999999999</v>
      </c>
      <c r="G35" s="261">
        <v>0.45</v>
      </c>
      <c r="H35" s="254"/>
      <c r="I35" s="255">
        <v>4.2590000000000003</v>
      </c>
      <c r="J35" s="264">
        <v>0.13600000000000001</v>
      </c>
      <c r="K35" s="353">
        <v>0.44700000000000001</v>
      </c>
      <c r="L35" s="261">
        <v>1.1140000000000001</v>
      </c>
      <c r="M35" s="255"/>
      <c r="N35" s="255">
        <v>0.14299999999999999</v>
      </c>
      <c r="O35" s="261">
        <v>0.45100000000000001</v>
      </c>
      <c r="P35" s="254"/>
      <c r="Q35" s="255"/>
      <c r="R35" s="255">
        <v>0.20899999999999999</v>
      </c>
      <c r="S35" s="426">
        <v>0.60699999999999998</v>
      </c>
      <c r="T35" s="255"/>
      <c r="U35" s="258">
        <v>3.0019999999999998</v>
      </c>
      <c r="V35" s="255">
        <v>0.30299999999999999</v>
      </c>
      <c r="W35" s="255">
        <v>0.88100000000000001</v>
      </c>
      <c r="X35" s="255"/>
      <c r="Y35" s="259">
        <v>3.855</v>
      </c>
      <c r="Z35" s="255">
        <v>0.154</v>
      </c>
      <c r="AA35" s="261">
        <v>0.315</v>
      </c>
      <c r="AB35" s="254"/>
      <c r="AC35" s="255">
        <v>2.4420000000000002</v>
      </c>
      <c r="AD35" s="261">
        <v>0.14099999999999999</v>
      </c>
      <c r="AE35" s="261">
        <v>0.40300000000000002</v>
      </c>
      <c r="AF35" s="261"/>
      <c r="AG35" s="255">
        <v>3.5419999999999998</v>
      </c>
    </row>
    <row r="36" spans="1:33">
      <c r="A36" s="260">
        <v>240</v>
      </c>
      <c r="B36" s="255">
        <v>0.18099999999999999</v>
      </c>
      <c r="C36" s="353">
        <v>0.33100000000000002</v>
      </c>
      <c r="D36" s="255"/>
      <c r="E36" s="255">
        <v>0.19600000000000001</v>
      </c>
      <c r="F36" s="255">
        <v>0.17399999999999999</v>
      </c>
      <c r="G36" s="261">
        <v>0.45800000000000002</v>
      </c>
      <c r="H36" s="254"/>
      <c r="I36" s="255">
        <v>4.3170000000000002</v>
      </c>
      <c r="J36" s="264">
        <v>0.14000000000000001</v>
      </c>
      <c r="K36" s="353">
        <v>0.45300000000000001</v>
      </c>
      <c r="L36" s="261">
        <v>1.1379999999999999</v>
      </c>
      <c r="M36" s="255"/>
      <c r="N36" s="255">
        <v>0.14299999999999999</v>
      </c>
      <c r="O36" s="261">
        <v>0.45900000000000002</v>
      </c>
      <c r="P36" s="254"/>
      <c r="Q36" s="255"/>
      <c r="R36" s="255">
        <v>0.215</v>
      </c>
      <c r="S36" s="431">
        <v>0.62</v>
      </c>
      <c r="T36" s="255"/>
      <c r="U36" s="258">
        <v>3.056</v>
      </c>
      <c r="V36" s="255">
        <v>0.307</v>
      </c>
      <c r="W36" s="255">
        <v>0.90100000000000002</v>
      </c>
      <c r="X36" s="255"/>
      <c r="Y36" s="259">
        <v>3.8969999999999998</v>
      </c>
      <c r="Z36" s="255">
        <v>0.154</v>
      </c>
      <c r="AA36" s="261">
        <v>0.32100000000000001</v>
      </c>
      <c r="AB36" s="254"/>
      <c r="AC36" s="255">
        <v>2.4809999999999999</v>
      </c>
      <c r="AD36" s="261">
        <v>0.14099999999999999</v>
      </c>
      <c r="AE36" s="261">
        <v>0.40899999999999997</v>
      </c>
      <c r="AF36" s="261"/>
      <c r="AG36" s="255">
        <v>3.633</v>
      </c>
    </row>
    <row r="37" spans="1:33">
      <c r="A37" s="260">
        <v>245</v>
      </c>
      <c r="B37" s="255">
        <v>0.18099999999999999</v>
      </c>
      <c r="C37" s="353">
        <v>0.33600000000000002</v>
      </c>
      <c r="D37" s="255"/>
      <c r="E37" s="255">
        <v>0.19600000000000001</v>
      </c>
      <c r="F37" s="255">
        <v>0.17399999999999999</v>
      </c>
      <c r="G37" s="261">
        <v>0.46600000000000003</v>
      </c>
      <c r="H37" s="254"/>
      <c r="I37" s="255">
        <v>4.3739999999999997</v>
      </c>
      <c r="J37" s="264">
        <v>0.14299999999999999</v>
      </c>
      <c r="K37" s="353">
        <v>0.45900000000000002</v>
      </c>
      <c r="L37" s="261">
        <v>1.1619999999999999</v>
      </c>
      <c r="M37" s="255"/>
      <c r="N37" s="255">
        <v>0.14299999999999999</v>
      </c>
      <c r="O37" s="261">
        <v>0.46800000000000003</v>
      </c>
      <c r="P37" s="254"/>
      <c r="Q37" s="255"/>
      <c r="R37" s="255">
        <v>0.221</v>
      </c>
      <c r="S37" s="431">
        <v>0.66</v>
      </c>
      <c r="T37" s="255"/>
      <c r="U37" s="258">
        <v>3.1110000000000002</v>
      </c>
      <c r="V37" s="255">
        <v>0.311</v>
      </c>
      <c r="W37" s="255">
        <v>0.92100000000000004</v>
      </c>
      <c r="X37" s="255"/>
      <c r="Y37" s="259">
        <v>3.9390000000000001</v>
      </c>
      <c r="Z37" s="255">
        <v>0.154</v>
      </c>
      <c r="AA37" s="261">
        <v>0.32600000000000001</v>
      </c>
      <c r="AB37" s="254"/>
      <c r="AC37" s="255">
        <v>2.5230000000000001</v>
      </c>
      <c r="AD37" s="261">
        <v>0.14099999999999999</v>
      </c>
      <c r="AE37" s="261">
        <v>0.41599999999999998</v>
      </c>
      <c r="AF37" s="261"/>
      <c r="AG37" s="255">
        <v>3.7240000000000002</v>
      </c>
    </row>
    <row r="38" spans="1:33">
      <c r="A38" s="251">
        <v>250</v>
      </c>
      <c r="B38" s="255">
        <v>0.18099999999999999</v>
      </c>
      <c r="C38" s="353">
        <v>0.34100000000000003</v>
      </c>
      <c r="D38" s="255"/>
      <c r="E38" s="255">
        <v>0.19600000000000001</v>
      </c>
      <c r="F38" s="255">
        <v>0.17399999999999999</v>
      </c>
      <c r="G38" s="261">
        <v>0.47399999999999998</v>
      </c>
      <c r="H38" s="254"/>
      <c r="I38" s="255">
        <v>4.4320000000000004</v>
      </c>
      <c r="J38" s="264">
        <v>0.14699999999999999</v>
      </c>
      <c r="K38" s="353">
        <v>0.46500000000000002</v>
      </c>
      <c r="L38" s="254"/>
      <c r="M38" s="255"/>
      <c r="N38" s="255">
        <v>0.14299999999999999</v>
      </c>
      <c r="O38" s="261">
        <v>0.47699999999999998</v>
      </c>
      <c r="P38" s="254"/>
      <c r="Q38" s="255"/>
      <c r="R38" s="255">
        <v>0.22700000000000001</v>
      </c>
      <c r="S38" s="431">
        <v>0.81</v>
      </c>
      <c r="T38" s="255"/>
      <c r="U38" s="258">
        <v>3.173</v>
      </c>
      <c r="V38" s="255">
        <v>0.313</v>
      </c>
      <c r="W38" s="264">
        <v>0.94</v>
      </c>
      <c r="X38" s="255"/>
      <c r="Y38" s="259">
        <v>3.9809999999999999</v>
      </c>
      <c r="Z38" s="255">
        <v>0.154</v>
      </c>
      <c r="AA38" s="261">
        <v>0.33200000000000002</v>
      </c>
      <c r="AB38" s="254"/>
      <c r="AC38" s="255">
        <v>2.5840000000000001</v>
      </c>
      <c r="AD38" s="261">
        <v>0.14099999999999999</v>
      </c>
      <c r="AE38" s="261">
        <v>0.42299999999999999</v>
      </c>
      <c r="AF38" s="261"/>
      <c r="AG38" s="255">
        <v>3.8149999999999999</v>
      </c>
    </row>
    <row r="39" spans="1:33">
      <c r="A39" s="260">
        <v>255</v>
      </c>
      <c r="B39" s="255">
        <v>0.18099999999999999</v>
      </c>
      <c r="C39" s="353">
        <v>0.34599999999999997</v>
      </c>
      <c r="D39" s="255"/>
      <c r="E39" s="255">
        <v>0.19700000000000001</v>
      </c>
      <c r="F39" s="255">
        <v>0.17399999999999999</v>
      </c>
      <c r="G39" s="261">
        <v>0.48299999999999998</v>
      </c>
      <c r="H39" s="254"/>
      <c r="I39" s="255">
        <v>4.4889999999999999</v>
      </c>
      <c r="J39" s="264">
        <v>0.15</v>
      </c>
      <c r="K39" s="353">
        <v>0.47099999999999997</v>
      </c>
      <c r="L39" s="254"/>
      <c r="M39" s="255"/>
      <c r="N39" s="255">
        <v>0.14299999999999999</v>
      </c>
      <c r="O39" s="261">
        <v>0.48599999999999999</v>
      </c>
      <c r="P39" s="254"/>
      <c r="Q39" s="255"/>
      <c r="R39" s="255">
        <v>0.23200000000000001</v>
      </c>
      <c r="S39" s="431">
        <v>0.82</v>
      </c>
      <c r="T39" s="255"/>
      <c r="U39" s="258">
        <v>3.3250000000000002</v>
      </c>
      <c r="V39" s="255">
        <v>0.316</v>
      </c>
      <c r="W39" s="264">
        <v>0.96</v>
      </c>
      <c r="X39" s="255"/>
      <c r="Y39" s="259">
        <v>4.0229999999999997</v>
      </c>
      <c r="Z39" s="255">
        <v>0.154</v>
      </c>
      <c r="AA39" s="261">
        <v>0.33800000000000002</v>
      </c>
      <c r="AB39" s="254"/>
      <c r="AC39" s="255">
        <v>2.6459999999999999</v>
      </c>
      <c r="AD39" s="261">
        <v>0.14099999999999999</v>
      </c>
      <c r="AE39" s="261">
        <v>0.434</v>
      </c>
      <c r="AF39" s="261"/>
      <c r="AG39" s="255">
        <v>3.9060000000000001</v>
      </c>
    </row>
    <row r="40" spans="1:33">
      <c r="A40" s="260">
        <v>260</v>
      </c>
      <c r="B40" s="255">
        <v>0.18099999999999999</v>
      </c>
      <c r="C40" s="353">
        <v>0.35099999999999998</v>
      </c>
      <c r="D40" s="255"/>
      <c r="E40" s="255">
        <v>0.20399999999999999</v>
      </c>
      <c r="F40" s="255">
        <v>0.17399999999999999</v>
      </c>
      <c r="G40" s="261">
        <v>0.49099999999999999</v>
      </c>
      <c r="H40" s="254"/>
      <c r="I40" s="255">
        <v>4.5469999999999997</v>
      </c>
      <c r="J40" s="264">
        <v>0.154</v>
      </c>
      <c r="K40" s="353">
        <v>0.47699999999999998</v>
      </c>
      <c r="L40" s="254"/>
      <c r="M40" s="255"/>
      <c r="N40" s="255">
        <v>0.14299999999999999</v>
      </c>
      <c r="O40" s="261">
        <v>0.49399999999999999</v>
      </c>
      <c r="P40" s="254"/>
      <c r="Q40" s="255"/>
      <c r="R40" s="255">
        <v>0.23799999999999999</v>
      </c>
      <c r="S40" s="431">
        <v>0.83</v>
      </c>
      <c r="T40" s="255"/>
      <c r="U40" s="258">
        <v>3.2970000000000002</v>
      </c>
      <c r="V40" s="255">
        <v>0.31900000000000001</v>
      </c>
      <c r="W40" s="264">
        <v>0.98</v>
      </c>
      <c r="X40" s="255"/>
      <c r="Y40" s="259">
        <v>4.0640000000000001</v>
      </c>
      <c r="Z40" s="255">
        <v>0.154</v>
      </c>
      <c r="AA40" s="261">
        <v>0.34399999999999997</v>
      </c>
      <c r="AB40" s="254"/>
      <c r="AC40" s="255">
        <v>2.7069999999999999</v>
      </c>
      <c r="AD40" s="261">
        <v>0.14099999999999999</v>
      </c>
      <c r="AE40" s="261">
        <v>0.44600000000000001</v>
      </c>
      <c r="AF40" s="261"/>
      <c r="AG40" s="255">
        <v>3.9969999999999999</v>
      </c>
    </row>
    <row r="41" spans="1:33">
      <c r="A41" s="251">
        <v>265</v>
      </c>
      <c r="B41" s="255">
        <v>0.18099999999999999</v>
      </c>
      <c r="C41" s="353">
        <v>0.35599999999999998</v>
      </c>
      <c r="D41" s="255"/>
      <c r="E41" s="255">
        <v>0.21</v>
      </c>
      <c r="F41" s="255">
        <v>0.17399999999999999</v>
      </c>
      <c r="G41" s="261">
        <v>0.499</v>
      </c>
      <c r="H41" s="254"/>
      <c r="I41" s="255">
        <v>4.6040000000000001</v>
      </c>
      <c r="J41" s="264">
        <v>0.158</v>
      </c>
      <c r="K41" s="353">
        <v>0.48299999999999998</v>
      </c>
      <c r="L41" s="254"/>
      <c r="M41" s="255"/>
      <c r="N41" s="255">
        <v>0.14299999999999999</v>
      </c>
      <c r="O41" s="261">
        <v>0.503</v>
      </c>
      <c r="P41" s="254"/>
      <c r="Q41" s="255"/>
      <c r="R41" s="255">
        <v>0.24399999999999999</v>
      </c>
      <c r="S41" s="426">
        <v>0.84099999999999997</v>
      </c>
      <c r="T41" s="255"/>
      <c r="U41" s="258">
        <v>3.359</v>
      </c>
      <c r="V41" s="255">
        <v>0.32200000000000001</v>
      </c>
      <c r="W41" s="264">
        <v>1</v>
      </c>
      <c r="X41" s="255"/>
      <c r="Y41" s="259">
        <v>4.1559999999999997</v>
      </c>
      <c r="Z41" s="255">
        <v>0.154</v>
      </c>
      <c r="AA41" s="261">
        <v>0.34899999999999998</v>
      </c>
      <c r="AB41" s="254"/>
      <c r="AC41" s="255">
        <v>2.7679999999999998</v>
      </c>
      <c r="AD41" s="261">
        <v>0.14099999999999999</v>
      </c>
      <c r="AE41" s="261">
        <v>0.45700000000000002</v>
      </c>
      <c r="AF41" s="261"/>
      <c r="AG41" s="255">
        <v>4.0629999999999997</v>
      </c>
    </row>
    <row r="42" spans="1:33">
      <c r="A42" s="260">
        <v>270</v>
      </c>
      <c r="B42" s="255">
        <v>0.18099999999999999</v>
      </c>
      <c r="C42" s="353">
        <v>0.36</v>
      </c>
      <c r="D42" s="255"/>
      <c r="E42" s="255">
        <v>0.217</v>
      </c>
      <c r="F42" s="255">
        <v>0.17399999999999999</v>
      </c>
      <c r="G42" s="261">
        <v>0.50800000000000001</v>
      </c>
      <c r="H42" s="254"/>
      <c r="I42" s="255">
        <v>4.6619999999999999</v>
      </c>
      <c r="J42" s="264">
        <v>0.161</v>
      </c>
      <c r="K42" s="353">
        <v>0.48799999999999999</v>
      </c>
      <c r="L42" s="254"/>
      <c r="M42" s="255"/>
      <c r="N42" s="255">
        <v>0.14299999999999999</v>
      </c>
      <c r="O42" s="261">
        <v>0.51200000000000001</v>
      </c>
      <c r="P42" s="254"/>
      <c r="Q42" s="255"/>
      <c r="R42" s="264">
        <v>0.25</v>
      </c>
      <c r="S42" s="426">
        <v>0.85099999999999998</v>
      </c>
      <c r="T42" s="255"/>
      <c r="U42" s="258">
        <v>3.4209999999999998</v>
      </c>
      <c r="V42" s="255">
        <v>0.32500000000000001</v>
      </c>
      <c r="W42" s="264">
        <v>1.02</v>
      </c>
      <c r="X42" s="255"/>
      <c r="Y42" s="259">
        <v>4.3650000000000002</v>
      </c>
      <c r="Z42" s="255">
        <v>0.154</v>
      </c>
      <c r="AA42" s="261">
        <v>0.35499999999999998</v>
      </c>
      <c r="AB42" s="254"/>
      <c r="AC42" s="264">
        <v>2.83</v>
      </c>
      <c r="AD42" s="261">
        <v>0.14099999999999999</v>
      </c>
      <c r="AE42" s="261">
        <v>0.46800000000000003</v>
      </c>
      <c r="AF42" s="261"/>
      <c r="AG42" s="255">
        <v>4.1120000000000001</v>
      </c>
    </row>
    <row r="43" spans="1:33">
      <c r="A43" s="260">
        <v>275</v>
      </c>
      <c r="B43" s="255">
        <v>0.18099999999999999</v>
      </c>
      <c r="C43" s="353">
        <v>0.36499999999999999</v>
      </c>
      <c r="D43" s="255"/>
      <c r="E43" s="255">
        <v>0.224</v>
      </c>
      <c r="F43" s="255">
        <v>0.17399999999999999</v>
      </c>
      <c r="G43" s="261">
        <v>0.52500000000000002</v>
      </c>
      <c r="H43" s="254"/>
      <c r="I43" s="255">
        <v>4.7190000000000003</v>
      </c>
      <c r="J43" s="264">
        <v>0.16500000000000001</v>
      </c>
      <c r="K43" s="353">
        <v>0.49399999999999999</v>
      </c>
      <c r="L43" s="254"/>
      <c r="M43" s="255"/>
      <c r="N43" s="255">
        <v>0.14299999999999999</v>
      </c>
      <c r="O43" s="261">
        <v>0.52</v>
      </c>
      <c r="P43" s="254"/>
      <c r="Q43" s="255"/>
      <c r="R43" s="255">
        <v>0.255</v>
      </c>
      <c r="S43" s="426">
        <v>0.86099999999999999</v>
      </c>
      <c r="T43" s="255"/>
      <c r="U43" s="258">
        <v>3.4830000000000001</v>
      </c>
      <c r="V43" s="255">
        <v>0.32800000000000001</v>
      </c>
      <c r="W43" s="264">
        <v>1.0389999999999999</v>
      </c>
      <c r="X43" s="255"/>
      <c r="Y43" s="259">
        <v>4.5739999999999998</v>
      </c>
      <c r="Z43" s="255">
        <v>0.154</v>
      </c>
      <c r="AA43" s="261">
        <v>0.36099999999999999</v>
      </c>
      <c r="AB43" s="254"/>
      <c r="AC43" s="255">
        <v>2.891</v>
      </c>
      <c r="AD43" s="261">
        <v>0.14099999999999999</v>
      </c>
      <c r="AE43" s="261">
        <v>0.47899999999999998</v>
      </c>
      <c r="AF43" s="261"/>
      <c r="AG43" s="255">
        <v>4162</v>
      </c>
    </row>
    <row r="44" spans="1:33">
      <c r="A44" s="251">
        <v>280</v>
      </c>
      <c r="B44" s="255">
        <v>0.18099999999999999</v>
      </c>
      <c r="C44" s="353">
        <v>0.37</v>
      </c>
      <c r="D44" s="255"/>
      <c r="E44" s="255">
        <v>0.23100000000000001</v>
      </c>
      <c r="F44" s="255">
        <v>0.17399999999999999</v>
      </c>
      <c r="G44" s="261">
        <v>0.54200000000000004</v>
      </c>
      <c r="H44" s="254"/>
      <c r="I44" s="255">
        <v>4.7770000000000001</v>
      </c>
      <c r="J44" s="264">
        <v>0.16800000000000001</v>
      </c>
      <c r="K44" s="353">
        <v>0.5</v>
      </c>
      <c r="L44" s="254"/>
      <c r="M44" s="255"/>
      <c r="N44" s="255">
        <v>0.14299999999999999</v>
      </c>
      <c r="O44" s="261">
        <v>0.52900000000000003</v>
      </c>
      <c r="P44" s="254"/>
      <c r="Q44" s="255"/>
      <c r="R44" s="255">
        <v>0.26100000000000001</v>
      </c>
      <c r="S44" s="426">
        <v>0.871</v>
      </c>
      <c r="T44" s="255"/>
      <c r="U44" s="258">
        <v>3.5449999999999999</v>
      </c>
      <c r="V44" s="255">
        <v>0.33100000000000002</v>
      </c>
      <c r="W44" s="264">
        <v>1.0589999999999999</v>
      </c>
      <c r="X44" s="255"/>
      <c r="Y44" s="259">
        <v>4.7839999999999998</v>
      </c>
      <c r="Z44" s="255">
        <v>0.154</v>
      </c>
      <c r="AA44" s="261">
        <v>0.36699999999999999</v>
      </c>
      <c r="AB44" s="254"/>
      <c r="AC44" s="255">
        <v>2.9529999999999998</v>
      </c>
      <c r="AD44" s="261">
        <v>0.14099999999999999</v>
      </c>
      <c r="AE44" s="261">
        <v>0.49</v>
      </c>
      <c r="AF44" s="261"/>
      <c r="AG44" s="255">
        <v>4.2119999999999997</v>
      </c>
    </row>
    <row r="45" spans="1:33">
      <c r="A45" s="260">
        <v>285</v>
      </c>
      <c r="B45" s="255">
        <v>0.18099999999999999</v>
      </c>
      <c r="C45" s="353">
        <v>0.375</v>
      </c>
      <c r="D45" s="255"/>
      <c r="E45" s="255">
        <v>0.23799999999999999</v>
      </c>
      <c r="F45" s="255">
        <v>0.17399999999999999</v>
      </c>
      <c r="G45" s="261">
        <v>0.56000000000000005</v>
      </c>
      <c r="H45" s="254"/>
      <c r="I45" s="255">
        <v>4.8339999999999996</v>
      </c>
      <c r="J45" s="264">
        <v>0.17199999999999999</v>
      </c>
      <c r="K45" s="353">
        <v>0.50600000000000001</v>
      </c>
      <c r="L45" s="254"/>
      <c r="M45" s="255"/>
      <c r="N45" s="255">
        <v>0.14299999999999999</v>
      </c>
      <c r="O45" s="261">
        <v>0.53800000000000003</v>
      </c>
      <c r="P45" s="254"/>
      <c r="Q45" s="255"/>
      <c r="R45" s="255">
        <v>0.26700000000000002</v>
      </c>
      <c r="S45" s="426">
        <v>0.88200000000000001</v>
      </c>
      <c r="T45" s="255"/>
      <c r="U45" s="258">
        <v>3.6070000000000002</v>
      </c>
      <c r="V45" s="255">
        <v>0.33400000000000002</v>
      </c>
      <c r="W45" s="264">
        <v>1.079</v>
      </c>
      <c r="X45" s="255"/>
      <c r="Y45" s="259">
        <v>4.9930000000000003</v>
      </c>
      <c r="Z45" s="255">
        <v>0.154</v>
      </c>
      <c r="AA45" s="261">
        <v>0.372</v>
      </c>
      <c r="AB45" s="254"/>
      <c r="AC45" s="255">
        <v>3.0139999999999998</v>
      </c>
      <c r="AD45" s="261">
        <v>0.14099999999999999</v>
      </c>
      <c r="AE45" s="261">
        <v>0.501</v>
      </c>
      <c r="AF45" s="261"/>
      <c r="AG45" s="255">
        <v>4.2619999999999996</v>
      </c>
    </row>
    <row r="46" spans="1:33">
      <c r="A46" s="260">
        <v>290</v>
      </c>
      <c r="B46" s="255">
        <v>0.18099999999999999</v>
      </c>
      <c r="C46" s="353">
        <v>0.38</v>
      </c>
      <c r="D46" s="255"/>
      <c r="E46" s="255">
        <v>0.24399999999999999</v>
      </c>
      <c r="F46" s="255">
        <v>0.17399999999999999</v>
      </c>
      <c r="G46" s="261">
        <v>0.57799999999999996</v>
      </c>
      <c r="H46" s="254"/>
      <c r="I46" s="255">
        <v>4.8920000000000003</v>
      </c>
      <c r="J46" s="264">
        <v>0.17499999999999999</v>
      </c>
      <c r="K46" s="353">
        <v>0.51200000000000001</v>
      </c>
      <c r="L46" s="254"/>
      <c r="M46" s="255"/>
      <c r="N46" s="255">
        <v>0.14299999999999999</v>
      </c>
      <c r="O46" s="261">
        <v>0.54700000000000004</v>
      </c>
      <c r="P46" s="254"/>
      <c r="Q46" s="255"/>
      <c r="R46" s="255">
        <v>0.27300000000000002</v>
      </c>
      <c r="S46" s="426">
        <v>0.89200000000000002</v>
      </c>
      <c r="T46" s="255"/>
      <c r="U46" s="258">
        <v>3.669</v>
      </c>
      <c r="V46" s="255">
        <v>0.33700000000000002</v>
      </c>
      <c r="W46" s="264">
        <v>1.099</v>
      </c>
      <c r="X46" s="264"/>
      <c r="Y46" s="259">
        <v>5.202</v>
      </c>
      <c r="Z46" s="255">
        <v>0.154</v>
      </c>
      <c r="AA46" s="261">
        <v>0.378</v>
      </c>
      <c r="AB46" s="254"/>
      <c r="AC46" s="255">
        <v>3.0750000000000002</v>
      </c>
      <c r="AD46" s="261">
        <v>0.14099999999999999</v>
      </c>
      <c r="AE46" s="261">
        <v>0.51200000000000001</v>
      </c>
      <c r="AF46" s="261"/>
      <c r="AG46" s="255">
        <v>4.3109999999999999</v>
      </c>
    </row>
    <row r="47" spans="1:33">
      <c r="A47" s="251">
        <v>295</v>
      </c>
      <c r="B47" s="255">
        <v>0.18099999999999999</v>
      </c>
      <c r="C47" s="353">
        <v>0.38500000000000001</v>
      </c>
      <c r="D47" s="255"/>
      <c r="E47" s="255">
        <v>0.251</v>
      </c>
      <c r="F47" s="255">
        <v>0.17399999999999999</v>
      </c>
      <c r="G47" s="261">
        <v>0.59499999999999997</v>
      </c>
      <c r="H47" s="254"/>
      <c r="I47" s="255">
        <v>4.9489999999999998</v>
      </c>
      <c r="J47" s="264">
        <v>0.17899999999999999</v>
      </c>
      <c r="K47" s="353">
        <v>0.51800000000000002</v>
      </c>
      <c r="L47" s="254"/>
      <c r="M47" s="255"/>
      <c r="N47" s="255">
        <v>0.14299999999999999</v>
      </c>
      <c r="O47" s="261">
        <v>0.56399999999999995</v>
      </c>
      <c r="P47" s="254"/>
      <c r="Q47" s="255"/>
      <c r="R47" s="255">
        <v>0.27800000000000002</v>
      </c>
      <c r="S47" s="426">
        <v>0.91400000000000003</v>
      </c>
      <c r="T47" s="255"/>
      <c r="U47" s="258">
        <v>3.7309999999999999</v>
      </c>
      <c r="V47" s="255">
        <v>0.33900000000000002</v>
      </c>
      <c r="W47" s="264">
        <v>1.1180000000000001</v>
      </c>
      <c r="X47" s="264"/>
      <c r="Y47" s="259">
        <v>5.4119999999999999</v>
      </c>
      <c r="Z47" s="255">
        <v>0.154</v>
      </c>
      <c r="AA47" s="261">
        <v>0.38400000000000001</v>
      </c>
      <c r="AB47" s="254"/>
      <c r="AC47" s="255">
        <v>3.137</v>
      </c>
      <c r="AD47" s="261">
        <v>0.14099999999999999</v>
      </c>
      <c r="AE47" s="261">
        <v>0.52300000000000002</v>
      </c>
      <c r="AF47" s="261"/>
      <c r="AG47" s="255">
        <v>4.3609999999999998</v>
      </c>
    </row>
    <row r="48" spans="1:33">
      <c r="A48" s="260">
        <v>300</v>
      </c>
      <c r="B48" s="255">
        <v>0.18099999999999999</v>
      </c>
      <c r="C48" s="353">
        <v>0.39</v>
      </c>
      <c r="D48" s="255"/>
      <c r="E48" s="255">
        <v>0.25800000000000001</v>
      </c>
      <c r="F48" s="255">
        <v>0.17399999999999999</v>
      </c>
      <c r="G48" s="261">
        <v>0.61299999999999999</v>
      </c>
      <c r="H48" s="254"/>
      <c r="I48" s="255">
        <v>5.0069999999999997</v>
      </c>
      <c r="J48" s="264">
        <v>0.182</v>
      </c>
      <c r="K48" s="353">
        <v>0.52400000000000002</v>
      </c>
      <c r="L48" s="254"/>
      <c r="M48" s="255"/>
      <c r="N48" s="255">
        <v>0.14299999999999999</v>
      </c>
      <c r="O48" s="261">
        <v>0.58699999999999997</v>
      </c>
      <c r="P48" s="254"/>
      <c r="Q48" s="255"/>
      <c r="R48" s="255">
        <v>0.28399999999999997</v>
      </c>
      <c r="S48" s="426">
        <v>0.98599999999999999</v>
      </c>
      <c r="T48" s="255"/>
      <c r="U48" s="258">
        <v>3.7930000000000001</v>
      </c>
      <c r="V48" s="255">
        <v>0.34200000000000003</v>
      </c>
      <c r="W48" s="264">
        <v>1.1379999999999999</v>
      </c>
      <c r="X48" s="264"/>
      <c r="Y48" s="259">
        <v>5.6210000000000004</v>
      </c>
      <c r="Z48" s="255">
        <v>0.154</v>
      </c>
      <c r="AA48" s="261">
        <v>0.39</v>
      </c>
      <c r="AB48" s="254"/>
      <c r="AC48" s="255">
        <v>3.198</v>
      </c>
      <c r="AD48" s="261">
        <v>0.14099999999999999</v>
      </c>
      <c r="AE48" s="261">
        <v>0.53400000000000003</v>
      </c>
      <c r="AF48" s="261"/>
      <c r="AG48" s="255">
        <v>4.4109999999999996</v>
      </c>
    </row>
    <row r="49" spans="1:33">
      <c r="A49" s="260">
        <v>305</v>
      </c>
      <c r="B49" s="255">
        <v>0.18099999999999999</v>
      </c>
      <c r="C49" s="353">
        <v>0.39500000000000002</v>
      </c>
      <c r="D49" s="255"/>
      <c r="E49" s="255">
        <v>0.26500000000000001</v>
      </c>
      <c r="F49" s="255">
        <v>0.17399999999999999</v>
      </c>
      <c r="G49" s="261">
        <v>0.63100000000000001</v>
      </c>
      <c r="H49" s="254"/>
      <c r="I49" s="255">
        <v>5.0640000000000001</v>
      </c>
      <c r="J49" s="264">
        <v>0.186</v>
      </c>
      <c r="K49" s="353">
        <v>0.52900000000000003</v>
      </c>
      <c r="L49" s="254"/>
      <c r="M49" s="255"/>
      <c r="N49" s="255">
        <v>0.14299999999999999</v>
      </c>
      <c r="O49" s="261">
        <v>0.60899999999999999</v>
      </c>
      <c r="P49" s="254"/>
      <c r="Q49" s="255"/>
      <c r="R49" s="264">
        <v>0.28999999999999998</v>
      </c>
      <c r="S49" s="426">
        <v>1.0569999999999999</v>
      </c>
      <c r="T49" s="255"/>
      <c r="U49" s="258">
        <v>3.855</v>
      </c>
      <c r="V49" s="255">
        <v>0.34499999999999997</v>
      </c>
      <c r="W49" s="264">
        <v>1.1579999999999999</v>
      </c>
      <c r="X49" s="264"/>
      <c r="Y49" s="259">
        <v>5.83</v>
      </c>
      <c r="Z49" s="255">
        <v>0.154</v>
      </c>
      <c r="AA49" s="261">
        <v>0.39500000000000002</v>
      </c>
      <c r="AB49" s="254"/>
      <c r="AC49" s="264">
        <v>3.26</v>
      </c>
      <c r="AD49" s="261">
        <v>0.14099999999999999</v>
      </c>
      <c r="AE49" s="261">
        <v>0.54500000000000004</v>
      </c>
      <c r="AF49" s="261"/>
      <c r="AG49" s="255">
        <v>4.4610000000000003</v>
      </c>
    </row>
    <row r="50" spans="1:33">
      <c r="A50" s="251">
        <v>310</v>
      </c>
      <c r="B50" s="255">
        <v>0.18099999999999999</v>
      </c>
      <c r="C50" s="353">
        <v>0.4</v>
      </c>
      <c r="D50" s="255"/>
      <c r="E50" s="255">
        <v>0.27200000000000002</v>
      </c>
      <c r="F50" s="255">
        <v>0.17399999999999999</v>
      </c>
      <c r="G50" s="261">
        <v>0.64800000000000002</v>
      </c>
      <c r="H50" s="254"/>
      <c r="I50" s="255">
        <v>5.1219999999999999</v>
      </c>
      <c r="J50" s="264">
        <v>0.19</v>
      </c>
      <c r="K50" s="353">
        <v>0.53500000000000003</v>
      </c>
      <c r="L50" s="254"/>
      <c r="M50" s="255"/>
      <c r="N50" s="255">
        <v>0.14299999999999999</v>
      </c>
      <c r="O50" s="261">
        <v>0.63200000000000001</v>
      </c>
      <c r="P50" s="254"/>
      <c r="Q50" s="255"/>
      <c r="R50" s="255">
        <v>0.29599999999999999</v>
      </c>
      <c r="S50" s="426">
        <v>1.129</v>
      </c>
      <c r="T50" s="255"/>
      <c r="U50" s="258">
        <v>3.9180000000000001</v>
      </c>
      <c r="V50" s="255">
        <v>0.34799999999999998</v>
      </c>
      <c r="W50" s="264">
        <v>1.1779999999999999</v>
      </c>
      <c r="X50" s="264"/>
      <c r="Y50" s="259">
        <v>6.04</v>
      </c>
      <c r="Z50" s="255">
        <v>0.154</v>
      </c>
      <c r="AA50" s="261">
        <v>0.40100000000000002</v>
      </c>
      <c r="AB50" s="254"/>
      <c r="AC50" s="255">
        <v>3.3210000000000002</v>
      </c>
      <c r="AD50" s="261">
        <v>0.14099999999999999</v>
      </c>
      <c r="AE50" s="261">
        <v>0.55600000000000005</v>
      </c>
      <c r="AF50" s="261"/>
      <c r="AG50" s="264">
        <v>4.51</v>
      </c>
    </row>
    <row r="51" spans="1:33">
      <c r="A51" s="260">
        <v>315</v>
      </c>
      <c r="B51" s="255">
        <v>0.18099999999999999</v>
      </c>
      <c r="C51" s="353">
        <v>0.40799999999999997</v>
      </c>
      <c r="D51" s="255"/>
      <c r="E51" s="255">
        <v>0.27800000000000002</v>
      </c>
      <c r="F51" s="255">
        <v>0.17399999999999999</v>
      </c>
      <c r="G51" s="261">
        <v>0.66600000000000004</v>
      </c>
      <c r="H51" s="254"/>
      <c r="I51" s="255">
        <v>5.1790000000000003</v>
      </c>
      <c r="J51" s="264">
        <v>0.193</v>
      </c>
      <c r="K51" s="353">
        <v>0.54100000000000004</v>
      </c>
      <c r="L51" s="254"/>
      <c r="M51" s="255"/>
      <c r="N51" s="255">
        <v>0.14299999999999999</v>
      </c>
      <c r="O51" s="261">
        <v>0.65500000000000003</v>
      </c>
      <c r="P51" s="254"/>
      <c r="Q51" s="255"/>
      <c r="R51" s="255">
        <v>0.30199999999999999</v>
      </c>
      <c r="S51" s="426"/>
      <c r="T51" s="255"/>
      <c r="U51" s="263">
        <v>3.98</v>
      </c>
      <c r="V51" s="255">
        <v>0.35099999999999998</v>
      </c>
      <c r="W51" s="264">
        <v>1.1970000000000001</v>
      </c>
      <c r="X51" s="264"/>
      <c r="Y51" s="259"/>
      <c r="Z51" s="255">
        <v>0.154</v>
      </c>
      <c r="AA51" s="261">
        <v>0.40699999999999997</v>
      </c>
      <c r="AB51" s="254"/>
      <c r="AC51" s="255">
        <v>3.3820000000000001</v>
      </c>
      <c r="AD51" s="261">
        <v>0.14099999999999999</v>
      </c>
      <c r="AE51" s="261">
        <v>0.56799999999999995</v>
      </c>
      <c r="AF51" s="254"/>
      <c r="AG51" s="264">
        <v>4.5599999999999996</v>
      </c>
    </row>
    <row r="52" spans="1:33">
      <c r="A52" s="260">
        <v>320</v>
      </c>
      <c r="B52" s="255">
        <v>0.18099999999999999</v>
      </c>
      <c r="C52" s="353">
        <v>0.42</v>
      </c>
      <c r="D52" s="255"/>
      <c r="E52" s="264">
        <v>0.28499999999999998</v>
      </c>
      <c r="F52" s="255">
        <v>0.17399999999999999</v>
      </c>
      <c r="G52" s="261">
        <v>0.68400000000000005</v>
      </c>
      <c r="H52" s="254"/>
      <c r="I52" s="264">
        <v>5.2370000000000001</v>
      </c>
      <c r="J52" s="264">
        <v>0.19700000000000001</v>
      </c>
      <c r="K52" s="353">
        <v>0.54700000000000004</v>
      </c>
      <c r="L52" s="254"/>
      <c r="M52" s="264"/>
      <c r="N52" s="255">
        <v>0.14299999999999999</v>
      </c>
      <c r="O52" s="261">
        <v>0.67800000000000005</v>
      </c>
      <c r="P52" s="254"/>
      <c r="Q52" s="264"/>
      <c r="R52" s="255">
        <v>0.307</v>
      </c>
      <c r="S52" s="426"/>
      <c r="T52" s="255"/>
      <c r="U52" s="263">
        <v>4.0419999999999998</v>
      </c>
      <c r="V52" s="255">
        <v>0.35399999999999998</v>
      </c>
      <c r="W52" s="264">
        <v>1.2170000000000001</v>
      </c>
      <c r="X52" s="255"/>
      <c r="Y52" s="259"/>
      <c r="Z52" s="255">
        <v>0.154</v>
      </c>
      <c r="AA52" s="261">
        <v>0.41299999999999998</v>
      </c>
      <c r="AB52" s="254"/>
      <c r="AC52" s="264">
        <v>3.444</v>
      </c>
      <c r="AD52" s="261">
        <v>0.14099999999999999</v>
      </c>
      <c r="AE52" s="261">
        <v>0.57899999999999996</v>
      </c>
      <c r="AF52" s="254"/>
      <c r="AG52" s="264">
        <v>4.6100000000000003</v>
      </c>
    </row>
    <row r="53" spans="1:33">
      <c r="A53" s="251">
        <v>325</v>
      </c>
      <c r="B53" s="255">
        <v>0.18099999999999999</v>
      </c>
      <c r="C53" s="353">
        <v>0.432</v>
      </c>
      <c r="D53" s="255"/>
      <c r="E53" s="264">
        <v>0.29199999999999998</v>
      </c>
      <c r="F53" s="255">
        <v>0.17399999999999999</v>
      </c>
      <c r="G53" s="261">
        <v>0.70099999999999996</v>
      </c>
      <c r="H53" s="254"/>
      <c r="I53" s="264">
        <v>5.2939999999999996</v>
      </c>
      <c r="J53" s="264">
        <v>0.2</v>
      </c>
      <c r="K53" s="353">
        <v>0.56999999999999995</v>
      </c>
      <c r="L53" s="254"/>
      <c r="M53" s="264"/>
      <c r="N53" s="255">
        <v>0.14299999999999999</v>
      </c>
      <c r="O53" s="261">
        <v>0.70099999999999996</v>
      </c>
      <c r="P53" s="254"/>
      <c r="Q53" s="264"/>
      <c r="R53" s="255">
        <v>0.313</v>
      </c>
      <c r="S53" s="435"/>
      <c r="T53" s="255"/>
      <c r="U53" s="263">
        <v>4.1040000000000001</v>
      </c>
      <c r="V53" s="255">
        <v>0.35699999999999998</v>
      </c>
      <c r="W53" s="264">
        <v>1.2370000000000001</v>
      </c>
      <c r="X53" s="255"/>
      <c r="Y53" s="259"/>
      <c r="Z53" s="255">
        <v>0.154</v>
      </c>
      <c r="AA53" s="261">
        <v>0.41799999999999998</v>
      </c>
      <c r="AB53" s="254"/>
      <c r="AC53" s="264">
        <v>3.5049999999999999</v>
      </c>
      <c r="AD53" s="261">
        <v>0.14099999999999999</v>
      </c>
      <c r="AE53" s="261">
        <v>0.59</v>
      </c>
      <c r="AF53" s="254"/>
      <c r="AG53" s="264">
        <v>4.6589999999999998</v>
      </c>
    </row>
    <row r="54" spans="1:33">
      <c r="A54" s="260">
        <v>330</v>
      </c>
      <c r="B54" s="255">
        <v>0.18099999999999999</v>
      </c>
      <c r="C54" s="353">
        <v>0.44500000000000001</v>
      </c>
      <c r="D54" s="255"/>
      <c r="E54" s="264">
        <v>0.29899999999999999</v>
      </c>
      <c r="F54" s="255">
        <v>0.17399999999999999</v>
      </c>
      <c r="G54" s="261">
        <v>0.71899999999999997</v>
      </c>
      <c r="H54" s="254"/>
      <c r="I54" s="264">
        <v>5.3520000000000003</v>
      </c>
      <c r="J54" s="264">
        <v>0.20399999999999999</v>
      </c>
      <c r="K54" s="353">
        <v>0.61099999999999999</v>
      </c>
      <c r="L54" s="254"/>
      <c r="M54" s="264"/>
      <c r="N54" s="255">
        <v>0.14299999999999999</v>
      </c>
      <c r="O54" s="261">
        <v>0.72299999999999998</v>
      </c>
      <c r="P54" s="254"/>
      <c r="Q54" s="264"/>
      <c r="R54" s="426">
        <v>0.31900000000000001</v>
      </c>
      <c r="S54" s="255"/>
      <c r="T54" s="255"/>
      <c r="U54" s="263">
        <v>4.1660000000000004</v>
      </c>
      <c r="V54" s="264">
        <v>0.36</v>
      </c>
      <c r="W54" s="264">
        <v>1.2569999999999999</v>
      </c>
      <c r="X54" s="255"/>
      <c r="Y54" s="259"/>
      <c r="Z54" s="255">
        <v>0.154</v>
      </c>
      <c r="AA54" s="261">
        <v>0.42399999999999999</v>
      </c>
      <c r="AB54" s="254"/>
      <c r="AC54" s="264">
        <v>3.5670000000000002</v>
      </c>
      <c r="AD54" s="261">
        <v>0.14099999999999999</v>
      </c>
      <c r="AE54" s="261">
        <v>0.60099999999999998</v>
      </c>
      <c r="AF54" s="254"/>
      <c r="AG54" s="264">
        <v>4.7089999999999996</v>
      </c>
    </row>
    <row r="55" spans="1:33">
      <c r="A55" s="260">
        <v>335</v>
      </c>
      <c r="B55" s="255">
        <v>0.18099999999999999</v>
      </c>
      <c r="C55" s="353">
        <v>0.45700000000000002</v>
      </c>
      <c r="D55" s="255"/>
      <c r="E55" s="264">
        <v>0.30599999999999999</v>
      </c>
      <c r="F55" s="255">
        <v>0.17399999999999999</v>
      </c>
      <c r="G55" s="261">
        <v>0.73699999999999999</v>
      </c>
      <c r="H55" s="254"/>
      <c r="I55" s="264">
        <v>5.4089999999999998</v>
      </c>
      <c r="J55" s="264"/>
      <c r="K55" s="353"/>
      <c r="L55" s="254"/>
      <c r="M55" s="264"/>
      <c r="N55" s="255">
        <v>0.14299999999999999</v>
      </c>
      <c r="O55" s="261">
        <v>0.746</v>
      </c>
      <c r="P55" s="254"/>
      <c r="Q55" s="264"/>
      <c r="R55" s="359"/>
      <c r="S55" s="436"/>
      <c r="T55" s="255"/>
      <c r="U55" s="263">
        <v>4.2279999999999998</v>
      </c>
      <c r="V55" s="256"/>
      <c r="W55" s="259"/>
      <c r="X55" s="258"/>
      <c r="Y55" s="259"/>
      <c r="Z55" s="255">
        <v>0.154</v>
      </c>
      <c r="AA55" s="261">
        <v>0.43</v>
      </c>
      <c r="AB55" s="254"/>
      <c r="AC55" s="264"/>
      <c r="AD55" s="261">
        <v>0.14099999999999999</v>
      </c>
      <c r="AE55" s="261">
        <v>0.61199999999999999</v>
      </c>
      <c r="AF55" s="254"/>
      <c r="AG55" s="264">
        <v>4.7590000000000003</v>
      </c>
    </row>
    <row r="56" spans="1:33">
      <c r="A56" s="251">
        <v>340</v>
      </c>
      <c r="B56" s="255">
        <v>0.18099999999999999</v>
      </c>
      <c r="C56" s="353">
        <v>0.46899999999999997</v>
      </c>
      <c r="D56" s="255"/>
      <c r="E56" s="255"/>
      <c r="F56" s="255">
        <v>0.17399999999999999</v>
      </c>
      <c r="G56" s="261">
        <v>0.754</v>
      </c>
      <c r="H56" s="254"/>
      <c r="I56" s="264"/>
      <c r="J56" s="264"/>
      <c r="K56" s="353"/>
      <c r="L56" s="254"/>
      <c r="M56" s="264"/>
      <c r="N56" s="255">
        <v>0.14299999999999999</v>
      </c>
      <c r="O56" s="261">
        <v>0.76900000000000002</v>
      </c>
      <c r="P56" s="254"/>
      <c r="Q56" s="264"/>
      <c r="R56" s="255"/>
      <c r="S56" s="429"/>
      <c r="T56" s="255"/>
      <c r="U56" s="263">
        <v>4.29</v>
      </c>
      <c r="V56" s="256"/>
      <c r="W56" s="259"/>
      <c r="X56" s="258"/>
      <c r="Y56" s="259"/>
      <c r="Z56" s="255"/>
      <c r="AA56" s="261"/>
      <c r="AB56" s="254"/>
      <c r="AC56" s="264"/>
      <c r="AD56" s="261">
        <v>0.14099999999999999</v>
      </c>
      <c r="AE56" s="261">
        <v>0.63500000000000001</v>
      </c>
      <c r="AF56" s="254"/>
      <c r="AG56" s="264">
        <v>4.8090000000000002</v>
      </c>
    </row>
    <row r="57" spans="1:33">
      <c r="A57" s="260">
        <v>345</v>
      </c>
      <c r="B57" s="264"/>
      <c r="C57" s="264"/>
      <c r="D57" s="264"/>
      <c r="E57" s="264"/>
      <c r="F57" s="255"/>
      <c r="G57" s="261"/>
      <c r="H57" s="254"/>
      <c r="I57" s="255"/>
      <c r="J57" s="264"/>
      <c r="K57" s="353"/>
      <c r="L57" s="254"/>
      <c r="M57" s="255"/>
      <c r="N57" s="255">
        <v>0.14299999999999999</v>
      </c>
      <c r="O57" s="261">
        <v>0.79200000000000004</v>
      </c>
      <c r="P57" s="254"/>
      <c r="Q57" s="255"/>
      <c r="R57" s="255"/>
      <c r="S57" s="429"/>
      <c r="T57" s="255"/>
      <c r="U57" s="258">
        <v>4.3520000000000003</v>
      </c>
      <c r="V57" s="256"/>
      <c r="W57" s="259"/>
      <c r="X57" s="263"/>
      <c r="Y57" s="259"/>
      <c r="Z57" s="255"/>
      <c r="AA57" s="261"/>
      <c r="AB57" s="254"/>
      <c r="AC57" s="255"/>
      <c r="AD57" s="261">
        <v>0.14099999999999999</v>
      </c>
      <c r="AE57" s="261">
        <v>0.67300000000000004</v>
      </c>
      <c r="AF57" s="254"/>
      <c r="AG57" s="255">
        <v>4.8579999999999997</v>
      </c>
    </row>
    <row r="58" spans="1:33">
      <c r="A58" s="260">
        <v>350</v>
      </c>
      <c r="B58" s="264"/>
      <c r="C58" s="264"/>
      <c r="D58" s="264"/>
      <c r="E58" s="264"/>
      <c r="F58" s="255"/>
      <c r="G58" s="261"/>
      <c r="H58" s="254"/>
      <c r="I58" s="255"/>
      <c r="J58" s="264"/>
      <c r="K58" s="353"/>
      <c r="L58" s="254"/>
      <c r="M58" s="255"/>
      <c r="N58" s="255">
        <v>0.14299999999999999</v>
      </c>
      <c r="O58" s="261">
        <v>0.81499999999999995</v>
      </c>
      <c r="P58" s="254"/>
      <c r="Q58" s="255"/>
      <c r="R58" s="255"/>
      <c r="S58" s="429"/>
      <c r="T58" s="255"/>
      <c r="U58" s="258">
        <v>4.4139999999999997</v>
      </c>
      <c r="V58" s="256"/>
      <c r="W58" s="259"/>
      <c r="X58" s="263"/>
      <c r="Y58" s="259"/>
      <c r="Z58" s="255"/>
      <c r="AA58" s="261"/>
      <c r="AB58" s="254"/>
      <c r="AC58" s="255"/>
      <c r="AD58" s="261">
        <v>0.14099999999999999</v>
      </c>
      <c r="AE58" s="261">
        <v>0.71099999999999997</v>
      </c>
      <c r="AF58" s="254"/>
      <c r="AG58" s="255">
        <v>4.9080000000000004</v>
      </c>
    </row>
    <row r="59" spans="1:33">
      <c r="A59" s="251">
        <v>355</v>
      </c>
      <c r="B59" s="264"/>
      <c r="C59" s="264"/>
      <c r="D59" s="264"/>
      <c r="E59" s="264"/>
      <c r="F59" s="255"/>
      <c r="G59" s="261"/>
      <c r="H59" s="254"/>
      <c r="I59" s="255"/>
      <c r="J59" s="264"/>
      <c r="K59" s="353"/>
      <c r="L59" s="254"/>
      <c r="M59" s="255"/>
      <c r="N59" s="255">
        <v>0.14299999999999999</v>
      </c>
      <c r="O59" s="261">
        <v>0.83799999999999997</v>
      </c>
      <c r="P59" s="254"/>
      <c r="Q59" s="255"/>
      <c r="R59" s="255"/>
      <c r="S59" s="429"/>
      <c r="T59" s="255"/>
      <c r="U59" s="258">
        <v>4.476</v>
      </c>
      <c r="V59" s="256"/>
      <c r="W59" s="259"/>
      <c r="X59" s="263"/>
      <c r="Y59" s="259"/>
      <c r="Z59" s="255"/>
      <c r="AA59" s="261"/>
      <c r="AB59" s="254"/>
      <c r="AC59" s="255"/>
      <c r="AD59" s="261">
        <v>0.14099999999999999</v>
      </c>
      <c r="AE59" s="261"/>
      <c r="AF59" s="254"/>
      <c r="AG59" s="255">
        <v>4.9580000000000002</v>
      </c>
    </row>
    <row r="60" spans="1:33">
      <c r="A60" s="260">
        <v>360</v>
      </c>
      <c r="B60" s="264"/>
      <c r="C60" s="264"/>
      <c r="D60" s="264"/>
      <c r="E60" s="264"/>
      <c r="F60" s="255"/>
      <c r="G60" s="261"/>
      <c r="H60" s="254"/>
      <c r="I60" s="255"/>
      <c r="J60" s="264"/>
      <c r="K60" s="353"/>
      <c r="L60" s="254"/>
      <c r="M60" s="255"/>
      <c r="N60" s="255">
        <v>0.14299999999999999</v>
      </c>
      <c r="O60" s="261">
        <v>0.86</v>
      </c>
      <c r="P60" s="254"/>
      <c r="Q60" s="255"/>
      <c r="R60" s="255"/>
      <c r="S60" s="429"/>
      <c r="T60" s="255"/>
      <c r="U60" s="258"/>
      <c r="V60" s="256"/>
      <c r="W60" s="259"/>
      <c r="X60" s="263"/>
      <c r="Y60" s="259"/>
      <c r="Z60" s="255"/>
      <c r="AA60" s="261"/>
      <c r="AB60" s="254"/>
      <c r="AC60" s="255"/>
      <c r="AD60" s="261">
        <v>0.14099999999999999</v>
      </c>
      <c r="AE60" s="261"/>
      <c r="AF60" s="254"/>
      <c r="AG60" s="255">
        <v>5.008</v>
      </c>
    </row>
    <row r="61" spans="1:33" ht="15.75" thickBot="1">
      <c r="A61" s="260">
        <v>365</v>
      </c>
      <c r="B61" s="264"/>
      <c r="C61" s="264"/>
      <c r="D61" s="264"/>
      <c r="E61" s="264"/>
      <c r="F61" s="255"/>
      <c r="G61" s="261"/>
      <c r="H61" s="254"/>
      <c r="I61" s="255"/>
      <c r="J61" s="264"/>
      <c r="K61" s="353"/>
      <c r="L61" s="254"/>
      <c r="M61" s="255"/>
      <c r="N61" s="255">
        <v>0.14299999999999999</v>
      </c>
      <c r="O61" s="261">
        <v>0.88300000000000001</v>
      </c>
      <c r="P61" s="254"/>
      <c r="Q61" s="255"/>
      <c r="R61" s="255"/>
      <c r="S61" s="429"/>
      <c r="T61" s="432"/>
      <c r="U61" s="258"/>
      <c r="V61" s="256"/>
      <c r="W61" s="259"/>
      <c r="X61" s="263"/>
      <c r="Y61" s="259"/>
      <c r="Z61" s="255"/>
      <c r="AA61" s="261"/>
      <c r="AB61" s="254"/>
      <c r="AC61" s="255"/>
      <c r="AD61" s="261">
        <v>0.14099999999999999</v>
      </c>
      <c r="AE61" s="261"/>
      <c r="AF61" s="254"/>
      <c r="AG61" s="255">
        <v>5.0570000000000004</v>
      </c>
    </row>
    <row r="62" spans="1:33">
      <c r="A62" s="251">
        <v>370</v>
      </c>
      <c r="B62" s="264"/>
      <c r="C62" s="264"/>
      <c r="D62" s="264"/>
      <c r="E62" s="264"/>
      <c r="F62" s="255"/>
      <c r="G62" s="261"/>
      <c r="H62" s="254"/>
      <c r="I62" s="255"/>
      <c r="J62" s="264"/>
      <c r="K62" s="353"/>
      <c r="L62" s="254"/>
      <c r="M62" s="255"/>
      <c r="N62" s="255"/>
      <c r="O62" s="261"/>
      <c r="P62" s="254"/>
      <c r="Q62" s="255"/>
      <c r="R62" s="255"/>
      <c r="S62" s="255"/>
      <c r="T62" s="359"/>
      <c r="U62" s="255"/>
      <c r="V62" s="256"/>
      <c r="W62" s="259"/>
      <c r="X62" s="258"/>
      <c r="Y62" s="259"/>
      <c r="Z62" s="255"/>
      <c r="AA62" s="261"/>
      <c r="AB62" s="254"/>
      <c r="AC62" s="255"/>
      <c r="AD62" s="261">
        <v>0.14099999999999999</v>
      </c>
      <c r="AE62" s="261"/>
      <c r="AF62" s="254"/>
      <c r="AG62" s="255">
        <v>5.1070000000000002</v>
      </c>
    </row>
    <row r="63" spans="1:33">
      <c r="A63" s="260">
        <v>375</v>
      </c>
      <c r="B63" s="264"/>
      <c r="C63" s="264"/>
      <c r="D63" s="264"/>
      <c r="E63" s="264"/>
      <c r="F63" s="255"/>
      <c r="G63" s="261"/>
      <c r="H63" s="254"/>
      <c r="I63" s="255"/>
      <c r="J63" s="264"/>
      <c r="K63" s="353"/>
      <c r="L63" s="254"/>
      <c r="M63" s="255"/>
      <c r="N63" s="255"/>
      <c r="O63" s="261"/>
      <c r="P63" s="254"/>
      <c r="Q63" s="255"/>
      <c r="R63" s="255"/>
      <c r="S63" s="255"/>
      <c r="T63" s="255"/>
      <c r="U63" s="255"/>
      <c r="V63" s="256"/>
      <c r="W63" s="259"/>
      <c r="X63" s="258"/>
      <c r="Y63" s="259"/>
      <c r="Z63" s="255"/>
      <c r="AA63" s="261"/>
      <c r="AB63" s="254"/>
      <c r="AC63" s="255"/>
      <c r="AD63" s="255"/>
      <c r="AE63" s="261"/>
      <c r="AF63" s="254"/>
      <c r="AG63" s="255">
        <v>5.157</v>
      </c>
    </row>
    <row r="64" spans="1:33">
      <c r="A64" s="260">
        <v>380</v>
      </c>
      <c r="B64" s="264"/>
      <c r="C64" s="264"/>
      <c r="D64" s="264"/>
      <c r="E64" s="264"/>
      <c r="F64" s="255"/>
      <c r="G64" s="261"/>
      <c r="H64" s="254"/>
      <c r="I64" s="255"/>
      <c r="J64" s="264"/>
      <c r="K64" s="353"/>
      <c r="L64" s="254"/>
      <c r="M64" s="255"/>
      <c r="N64" s="255"/>
      <c r="O64" s="261"/>
      <c r="P64" s="254"/>
      <c r="Q64" s="255"/>
      <c r="R64" s="255"/>
      <c r="S64" s="255"/>
      <c r="T64" s="255"/>
      <c r="U64" s="255"/>
      <c r="V64" s="256"/>
      <c r="W64" s="259"/>
      <c r="X64" s="258"/>
      <c r="Y64" s="259"/>
      <c r="Z64" s="255"/>
      <c r="AA64" s="261"/>
      <c r="AB64" s="254"/>
      <c r="AC64" s="255"/>
      <c r="AD64" s="255"/>
      <c r="AE64" s="261"/>
      <c r="AF64" s="254"/>
      <c r="AG64" s="255">
        <v>5.2060000000000004</v>
      </c>
    </row>
    <row r="65" spans="1:33">
      <c r="A65" s="251">
        <v>385</v>
      </c>
      <c r="B65" s="264"/>
      <c r="C65" s="264"/>
      <c r="D65" s="264"/>
      <c r="E65" s="264"/>
      <c r="F65" s="255"/>
      <c r="G65" s="261"/>
      <c r="H65" s="254"/>
      <c r="I65" s="255"/>
      <c r="J65" s="264"/>
      <c r="K65" s="353"/>
      <c r="L65" s="254"/>
      <c r="M65" s="255"/>
      <c r="N65" s="255"/>
      <c r="O65" s="261"/>
      <c r="P65" s="254"/>
      <c r="Q65" s="255"/>
      <c r="R65" s="255"/>
      <c r="S65" s="255"/>
      <c r="T65" s="255"/>
      <c r="U65" s="255"/>
      <c r="V65" s="256"/>
      <c r="W65" s="259"/>
      <c r="X65" s="258"/>
      <c r="Y65" s="259"/>
      <c r="Z65" s="255"/>
      <c r="AA65" s="261"/>
      <c r="AB65" s="254"/>
      <c r="AC65" s="255"/>
      <c r="AD65" s="255"/>
      <c r="AE65" s="261"/>
      <c r="AF65" s="254"/>
      <c r="AG65" s="255">
        <v>5.2560000000000002</v>
      </c>
    </row>
    <row r="66" spans="1:33">
      <c r="A66" s="260">
        <v>390</v>
      </c>
      <c r="B66" s="264"/>
      <c r="C66" s="264"/>
      <c r="D66" s="264"/>
      <c r="E66" s="264"/>
      <c r="F66" s="255"/>
      <c r="G66" s="261"/>
      <c r="H66" s="254"/>
      <c r="I66" s="255"/>
      <c r="J66" s="264"/>
      <c r="K66" s="353"/>
      <c r="L66" s="254"/>
      <c r="M66" s="255"/>
      <c r="N66" s="255"/>
      <c r="O66" s="261"/>
      <c r="P66" s="254"/>
      <c r="Q66" s="255"/>
      <c r="R66" s="255"/>
      <c r="S66" s="255"/>
      <c r="T66" s="255"/>
      <c r="U66" s="255"/>
      <c r="V66" s="256"/>
      <c r="W66" s="259"/>
      <c r="X66" s="258"/>
      <c r="Y66" s="259"/>
      <c r="Z66" s="255"/>
      <c r="AA66" s="261"/>
      <c r="AB66" s="254"/>
      <c r="AC66" s="255"/>
      <c r="AD66" s="255"/>
      <c r="AE66" s="261"/>
      <c r="AF66" s="254"/>
      <c r="AG66" s="255">
        <v>5.306</v>
      </c>
    </row>
    <row r="67" spans="1:33">
      <c r="A67" s="260">
        <v>395</v>
      </c>
      <c r="B67" s="264"/>
      <c r="C67" s="264"/>
      <c r="D67" s="264"/>
      <c r="E67" s="264"/>
      <c r="F67" s="255"/>
      <c r="G67" s="261"/>
      <c r="H67" s="254"/>
      <c r="I67" s="255"/>
      <c r="J67" s="264"/>
      <c r="K67" s="353"/>
      <c r="L67" s="254"/>
      <c r="M67" s="255"/>
      <c r="N67" s="255"/>
      <c r="O67" s="261"/>
      <c r="P67" s="254"/>
      <c r="Q67" s="255"/>
      <c r="R67" s="255"/>
      <c r="S67" s="255"/>
      <c r="T67" s="255"/>
      <c r="U67" s="255"/>
      <c r="V67" s="256"/>
      <c r="W67" s="259"/>
      <c r="X67" s="258"/>
      <c r="Y67" s="259"/>
      <c r="Z67" s="255"/>
      <c r="AA67" s="261"/>
      <c r="AB67" s="254"/>
      <c r="AC67" s="255"/>
      <c r="AD67" s="255"/>
      <c r="AE67" s="261"/>
      <c r="AF67" s="254"/>
      <c r="AG67" s="255"/>
    </row>
    <row r="68" spans="1:33">
      <c r="A68" s="251">
        <v>400</v>
      </c>
      <c r="B68" s="264"/>
      <c r="C68" s="264"/>
      <c r="D68" s="264"/>
      <c r="E68" s="264"/>
      <c r="F68" s="255"/>
      <c r="G68" s="261"/>
      <c r="H68" s="254"/>
      <c r="I68" s="255"/>
      <c r="J68" s="264"/>
      <c r="K68" s="353"/>
      <c r="L68" s="254"/>
      <c r="M68" s="255"/>
      <c r="N68" s="255"/>
      <c r="O68" s="261"/>
      <c r="P68" s="254"/>
      <c r="Q68" s="255"/>
      <c r="R68" s="255"/>
      <c r="S68" s="255"/>
      <c r="T68" s="255"/>
      <c r="U68" s="255"/>
      <c r="V68" s="256"/>
      <c r="W68" s="259"/>
      <c r="X68" s="258"/>
      <c r="Y68" s="259"/>
      <c r="Z68" s="255"/>
      <c r="AA68" s="261"/>
      <c r="AB68" s="254"/>
      <c r="AC68" s="255"/>
      <c r="AD68" s="255"/>
      <c r="AE68" s="261"/>
      <c r="AF68" s="254"/>
      <c r="AG68" s="255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B3AE8-BA60-4995-965C-5AAFB19BCBA6}">
  <dimension ref="A1:K661"/>
  <sheetViews>
    <sheetView topLeftCell="A118" workbookViewId="0">
      <selection activeCell="H147" sqref="H147"/>
    </sheetView>
  </sheetViews>
  <sheetFormatPr defaultRowHeight="15"/>
  <cols>
    <col min="1" max="1" width="2" style="1" customWidth="1"/>
    <col min="2" max="2" width="15.5703125" style="299" customWidth="1"/>
    <col min="3" max="3" width="11.28515625" style="299" customWidth="1"/>
    <col min="4" max="4" width="11.85546875" style="299" customWidth="1"/>
    <col min="5" max="5" width="12.42578125" style="299" customWidth="1"/>
    <col min="6" max="6" width="11.5703125" style="299" customWidth="1"/>
    <col min="7" max="7" width="11.28515625" style="299" customWidth="1"/>
    <col min="8" max="8" width="11.7109375" style="299" customWidth="1"/>
    <col min="9" max="9" width="19.28515625" style="299" customWidth="1"/>
    <col min="10" max="10" width="17.7109375" style="300" customWidth="1"/>
    <col min="11" max="11" width="12.85546875" style="299" customWidth="1"/>
  </cols>
  <sheetData>
    <row r="1" spans="1:11" ht="15.75" thickBot="1">
      <c r="A1" s="82"/>
      <c r="B1" s="269"/>
      <c r="C1" s="269"/>
      <c r="D1" s="269"/>
      <c r="E1" s="269"/>
      <c r="F1" s="269"/>
      <c r="G1" s="269"/>
      <c r="H1" s="269"/>
      <c r="I1" s="269"/>
      <c r="J1" s="270"/>
      <c r="K1" s="269"/>
    </row>
    <row r="2" spans="1:11" ht="15.75" thickBot="1">
      <c r="A2" s="83"/>
      <c r="B2" s="801" t="s">
        <v>771</v>
      </c>
      <c r="C2" s="802"/>
      <c r="D2" s="802"/>
      <c r="E2" s="802"/>
      <c r="F2" s="802"/>
      <c r="G2" s="802"/>
      <c r="H2" s="802"/>
      <c r="I2" s="802"/>
      <c r="J2" s="802"/>
      <c r="K2" s="803"/>
    </row>
    <row r="3" spans="1:11" ht="15.75" thickBot="1">
      <c r="A3" s="83"/>
      <c r="B3" s="271" t="s">
        <v>772</v>
      </c>
      <c r="C3" s="271" t="s">
        <v>773</v>
      </c>
      <c r="D3" s="271" t="s">
        <v>774</v>
      </c>
      <c r="E3" s="271" t="s">
        <v>775</v>
      </c>
      <c r="F3" s="271" t="s">
        <v>776</v>
      </c>
      <c r="G3" s="271" t="s">
        <v>777</v>
      </c>
      <c r="H3" s="271" t="s">
        <v>778</v>
      </c>
      <c r="I3" s="271" t="s">
        <v>779</v>
      </c>
      <c r="J3" s="272" t="s">
        <v>780</v>
      </c>
      <c r="K3" s="272" t="s">
        <v>781</v>
      </c>
    </row>
    <row r="4" spans="1:11">
      <c r="A4" s="83"/>
      <c r="B4" s="273" t="s">
        <v>782</v>
      </c>
      <c r="C4" s="274">
        <v>204</v>
      </c>
      <c r="D4" s="274">
        <v>207</v>
      </c>
      <c r="E4" s="274">
        <v>11.3</v>
      </c>
      <c r="F4" s="274">
        <v>11.3</v>
      </c>
      <c r="G4" s="275">
        <v>181.4</v>
      </c>
      <c r="H4" s="274">
        <v>161</v>
      </c>
      <c r="I4" s="276">
        <f t="shared" ref="I4:I14" si="0">(2*C4)+(3*D4)-(2*E4)</f>
        <v>1006.4</v>
      </c>
      <c r="J4" s="277">
        <f t="shared" ref="J4:J67" si="1">I4/1000</f>
        <v>1.0064</v>
      </c>
      <c r="K4" s="278">
        <v>53</v>
      </c>
    </row>
    <row r="5" spans="1:11">
      <c r="A5" s="83"/>
      <c r="B5" s="279" t="s">
        <v>783</v>
      </c>
      <c r="C5" s="280">
        <v>246</v>
      </c>
      <c r="D5" s="280">
        <v>256</v>
      </c>
      <c r="E5" s="280">
        <v>10.5</v>
      </c>
      <c r="F5" s="280">
        <v>10.7</v>
      </c>
      <c r="G5" s="281">
        <v>225</v>
      </c>
      <c r="H5" s="280">
        <v>201</v>
      </c>
      <c r="I5" s="282">
        <f t="shared" si="0"/>
        <v>1239</v>
      </c>
      <c r="J5" s="283">
        <f t="shared" si="1"/>
        <v>1.2390000000000001</v>
      </c>
      <c r="K5" s="284">
        <v>62</v>
      </c>
    </row>
    <row r="6" spans="1:11">
      <c r="A6" s="83"/>
      <c r="B6" s="279" t="s">
        <v>784</v>
      </c>
      <c r="C6" s="280">
        <v>254</v>
      </c>
      <c r="D6" s="280">
        <v>260</v>
      </c>
      <c r="E6" s="280">
        <v>14.4</v>
      </c>
      <c r="F6" s="280">
        <v>14.4</v>
      </c>
      <c r="G6" s="281">
        <v>225.2</v>
      </c>
      <c r="H6" s="280">
        <v>201</v>
      </c>
      <c r="I6" s="282">
        <f t="shared" si="0"/>
        <v>1259.2</v>
      </c>
      <c r="J6" s="283">
        <f t="shared" si="1"/>
        <v>1.2592000000000001</v>
      </c>
      <c r="K6" s="284">
        <v>85</v>
      </c>
    </row>
    <row r="7" spans="1:11">
      <c r="A7" s="83"/>
      <c r="B7" s="279" t="s">
        <v>785</v>
      </c>
      <c r="C7" s="280">
        <v>308</v>
      </c>
      <c r="D7" s="280">
        <v>310</v>
      </c>
      <c r="E7" s="280">
        <v>15.4</v>
      </c>
      <c r="F7" s="280">
        <v>15.5</v>
      </c>
      <c r="G7" s="281">
        <v>277.2</v>
      </c>
      <c r="H7" s="280">
        <v>245</v>
      </c>
      <c r="I7" s="282">
        <f t="shared" si="0"/>
        <v>1515.2</v>
      </c>
      <c r="J7" s="283">
        <f t="shared" si="1"/>
        <v>1.5152000000000001</v>
      </c>
      <c r="K7" s="284">
        <v>110</v>
      </c>
    </row>
    <row r="8" spans="1:11">
      <c r="A8" s="83"/>
      <c r="B8" s="279" t="s">
        <v>786</v>
      </c>
      <c r="C8" s="280">
        <v>312</v>
      </c>
      <c r="D8" s="280">
        <v>312</v>
      </c>
      <c r="E8" s="280">
        <v>17.399999999999999</v>
      </c>
      <c r="F8" s="280">
        <v>17.399999999999999</v>
      </c>
      <c r="G8" s="281">
        <v>277.2</v>
      </c>
      <c r="H8" s="280">
        <v>245</v>
      </c>
      <c r="I8" s="282">
        <f t="shared" si="0"/>
        <v>1525.2</v>
      </c>
      <c r="J8" s="283">
        <f t="shared" si="1"/>
        <v>1.5252000000000001</v>
      </c>
      <c r="K8" s="284">
        <v>125</v>
      </c>
    </row>
    <row r="9" spans="1:11">
      <c r="A9" s="83"/>
      <c r="B9" s="279" t="s">
        <v>787</v>
      </c>
      <c r="C9" s="280">
        <v>299</v>
      </c>
      <c r="D9" s="280">
        <v>306</v>
      </c>
      <c r="E9" s="280">
        <v>11</v>
      </c>
      <c r="F9" s="280">
        <v>11</v>
      </c>
      <c r="G9" s="281">
        <v>277</v>
      </c>
      <c r="H9" s="280">
        <v>245</v>
      </c>
      <c r="I9" s="282">
        <f t="shared" si="0"/>
        <v>1494</v>
      </c>
      <c r="J9" s="283">
        <f t="shared" si="1"/>
        <v>1.494</v>
      </c>
      <c r="K9" s="284">
        <v>79</v>
      </c>
    </row>
    <row r="10" spans="1:11">
      <c r="A10" s="83"/>
      <c r="B10" s="279" t="s">
        <v>788</v>
      </c>
      <c r="C10" s="280">
        <v>303</v>
      </c>
      <c r="D10" s="280">
        <v>308</v>
      </c>
      <c r="E10" s="280">
        <v>13.1</v>
      </c>
      <c r="F10" s="280">
        <v>13.1</v>
      </c>
      <c r="G10" s="281">
        <v>276.8</v>
      </c>
      <c r="H10" s="280">
        <v>245</v>
      </c>
      <c r="I10" s="282">
        <f t="shared" si="0"/>
        <v>1503.8</v>
      </c>
      <c r="J10" s="283">
        <f t="shared" si="1"/>
        <v>1.5038</v>
      </c>
      <c r="K10" s="284">
        <v>93</v>
      </c>
    </row>
    <row r="11" spans="1:11">
      <c r="A11" s="83"/>
      <c r="B11" s="279" t="s">
        <v>789</v>
      </c>
      <c r="C11" s="285">
        <v>1000</v>
      </c>
      <c r="D11" s="285">
        <v>250</v>
      </c>
      <c r="E11" s="285">
        <v>13</v>
      </c>
      <c r="F11" s="285">
        <v>16</v>
      </c>
      <c r="G11" s="280"/>
      <c r="H11" s="280"/>
      <c r="I11" s="285">
        <f t="shared" si="0"/>
        <v>2724</v>
      </c>
      <c r="J11" s="286">
        <f t="shared" si="1"/>
        <v>2.7240000000000002</v>
      </c>
      <c r="K11" s="287"/>
    </row>
    <row r="12" spans="1:11">
      <c r="A12" s="83"/>
      <c r="B12" s="279" t="s">
        <v>790</v>
      </c>
      <c r="C12" s="285">
        <v>1000</v>
      </c>
      <c r="D12" s="285">
        <v>250</v>
      </c>
      <c r="E12" s="285">
        <v>16</v>
      </c>
      <c r="F12" s="285">
        <v>18</v>
      </c>
      <c r="G12" s="280"/>
      <c r="H12" s="280"/>
      <c r="I12" s="285">
        <f t="shared" si="0"/>
        <v>2718</v>
      </c>
      <c r="J12" s="286">
        <f t="shared" si="1"/>
        <v>2.718</v>
      </c>
      <c r="K12" s="287"/>
    </row>
    <row r="13" spans="1:11">
      <c r="A13" s="83"/>
      <c r="B13" s="279" t="s">
        <v>791</v>
      </c>
      <c r="C13" s="285">
        <v>1000</v>
      </c>
      <c r="D13" s="285">
        <v>275</v>
      </c>
      <c r="E13" s="285">
        <v>13</v>
      </c>
      <c r="F13" s="285">
        <v>16</v>
      </c>
      <c r="G13" s="280"/>
      <c r="H13" s="280"/>
      <c r="I13" s="285">
        <f t="shared" si="0"/>
        <v>2799</v>
      </c>
      <c r="J13" s="286">
        <f t="shared" si="1"/>
        <v>2.7989999999999999</v>
      </c>
      <c r="K13" s="287"/>
    </row>
    <row r="14" spans="1:11">
      <c r="A14" s="83"/>
      <c r="B14" s="279" t="s">
        <v>792</v>
      </c>
      <c r="C14" s="285">
        <v>1000</v>
      </c>
      <c r="D14" s="285">
        <v>275</v>
      </c>
      <c r="E14" s="285">
        <v>13</v>
      </c>
      <c r="F14" s="285">
        <v>19</v>
      </c>
      <c r="G14" s="280"/>
      <c r="H14" s="280"/>
      <c r="I14" s="285">
        <f t="shared" si="0"/>
        <v>2799</v>
      </c>
      <c r="J14" s="286">
        <f t="shared" si="1"/>
        <v>2.7989999999999999</v>
      </c>
      <c r="K14" s="287"/>
    </row>
    <row r="15" spans="1:11">
      <c r="A15" s="83"/>
      <c r="B15" s="279" t="s">
        <v>793</v>
      </c>
      <c r="C15" s="285">
        <v>1000</v>
      </c>
      <c r="D15" s="285">
        <v>300</v>
      </c>
      <c r="E15" s="285">
        <v>13</v>
      </c>
      <c r="F15" s="285">
        <v>13</v>
      </c>
      <c r="G15" s="280"/>
      <c r="H15" s="280"/>
      <c r="I15" s="280"/>
      <c r="J15" s="286">
        <f t="shared" si="1"/>
        <v>0</v>
      </c>
      <c r="K15" s="287"/>
    </row>
    <row r="16" spans="1:11">
      <c r="A16" s="83"/>
      <c r="B16" s="279" t="s">
        <v>794</v>
      </c>
      <c r="C16" s="285">
        <v>1000</v>
      </c>
      <c r="D16" s="285">
        <v>300</v>
      </c>
      <c r="E16" s="285">
        <v>13</v>
      </c>
      <c r="F16" s="280" t="str">
        <f>RIGHT(B16,2)</f>
        <v>16</v>
      </c>
      <c r="G16" s="280"/>
      <c r="H16" s="280"/>
      <c r="I16" s="280"/>
      <c r="J16" s="286">
        <f t="shared" si="1"/>
        <v>0</v>
      </c>
      <c r="K16" s="287"/>
    </row>
    <row r="17" spans="1:11">
      <c r="A17" s="83"/>
      <c r="B17" s="279" t="s">
        <v>795</v>
      </c>
      <c r="C17" s="285">
        <v>1000</v>
      </c>
      <c r="D17" s="285">
        <v>300</v>
      </c>
      <c r="E17" s="285">
        <v>13</v>
      </c>
      <c r="F17" s="280" t="str">
        <f>RIGHT(B17,2)</f>
        <v>19</v>
      </c>
      <c r="G17" s="280"/>
      <c r="H17" s="280"/>
      <c r="I17" s="280"/>
      <c r="J17" s="286">
        <f t="shared" si="1"/>
        <v>0</v>
      </c>
      <c r="K17" s="287"/>
    </row>
    <row r="18" spans="1:11">
      <c r="A18" s="83"/>
      <c r="B18" s="279" t="s">
        <v>796</v>
      </c>
      <c r="C18" s="285">
        <v>1000</v>
      </c>
      <c r="D18" s="285">
        <v>300</v>
      </c>
      <c r="E18" s="285">
        <v>13</v>
      </c>
      <c r="F18" s="280" t="str">
        <f>RIGHT(B18,2)</f>
        <v>22</v>
      </c>
      <c r="G18" s="280"/>
      <c r="H18" s="280"/>
      <c r="I18" s="280"/>
      <c r="J18" s="286">
        <f t="shared" si="1"/>
        <v>0</v>
      </c>
      <c r="K18" s="287"/>
    </row>
    <row r="19" spans="1:11">
      <c r="A19" s="83"/>
      <c r="B19" s="279" t="s">
        <v>797</v>
      </c>
      <c r="C19" s="285">
        <v>1000</v>
      </c>
      <c r="D19" s="285">
        <v>300</v>
      </c>
      <c r="E19" s="285">
        <v>13</v>
      </c>
      <c r="F19" s="280" t="str">
        <f>RIGHT(B19,2)</f>
        <v>25</v>
      </c>
      <c r="G19" s="280"/>
      <c r="H19" s="280"/>
      <c r="I19" s="280"/>
      <c r="J19" s="286">
        <f t="shared" si="1"/>
        <v>0</v>
      </c>
      <c r="K19" s="287"/>
    </row>
    <row r="20" spans="1:11">
      <c r="A20" s="83"/>
      <c r="B20" s="279" t="s">
        <v>798</v>
      </c>
      <c r="C20" s="285">
        <v>1000</v>
      </c>
      <c r="D20" s="285">
        <v>300</v>
      </c>
      <c r="E20" s="285">
        <v>13</v>
      </c>
      <c r="F20" s="280" t="str">
        <f>RIGHT(B20,2)</f>
        <v>32</v>
      </c>
      <c r="G20" s="280"/>
      <c r="H20" s="280"/>
      <c r="I20" s="280"/>
      <c r="J20" s="286">
        <f t="shared" si="1"/>
        <v>0</v>
      </c>
      <c r="K20" s="287"/>
    </row>
    <row r="21" spans="1:11">
      <c r="A21" s="83"/>
      <c r="B21" s="279" t="s">
        <v>799</v>
      </c>
      <c r="C21" s="280">
        <v>1000</v>
      </c>
      <c r="D21" s="280">
        <v>300</v>
      </c>
      <c r="E21" s="280">
        <v>16</v>
      </c>
      <c r="F21" s="280">
        <v>10</v>
      </c>
      <c r="G21" s="281">
        <v>968</v>
      </c>
      <c r="H21" s="280"/>
      <c r="I21" s="282">
        <f>(2*C21)+(3*D21)-(2*E21)</f>
        <v>2868</v>
      </c>
      <c r="J21" s="283">
        <f t="shared" si="1"/>
        <v>2.8679999999999999</v>
      </c>
      <c r="K21" s="284"/>
    </row>
    <row r="22" spans="1:11">
      <c r="A22" s="83"/>
      <c r="B22" s="279" t="s">
        <v>800</v>
      </c>
      <c r="C22" s="285">
        <v>1000</v>
      </c>
      <c r="D22" s="285">
        <v>300</v>
      </c>
      <c r="E22" s="285">
        <v>16</v>
      </c>
      <c r="F22" s="285">
        <v>25</v>
      </c>
      <c r="G22" s="280"/>
      <c r="H22" s="280"/>
      <c r="I22" s="285">
        <f>(2*C22)+(3*D22)-(2*E22)</f>
        <v>2868</v>
      </c>
      <c r="J22" s="286">
        <f t="shared" si="1"/>
        <v>2.8679999999999999</v>
      </c>
      <c r="K22" s="287"/>
    </row>
    <row r="23" spans="1:11">
      <c r="A23" s="83"/>
      <c r="B23" s="279" t="s">
        <v>801</v>
      </c>
      <c r="C23" s="285">
        <v>1000</v>
      </c>
      <c r="D23" s="285">
        <v>375</v>
      </c>
      <c r="E23" s="285">
        <v>19</v>
      </c>
      <c r="F23" s="280" t="str">
        <f>RIGHT(B23,2)</f>
        <v>32</v>
      </c>
      <c r="G23" s="280"/>
      <c r="H23" s="280"/>
      <c r="I23" s="280"/>
      <c r="J23" s="286">
        <f t="shared" si="1"/>
        <v>0</v>
      </c>
      <c r="K23" s="287"/>
    </row>
    <row r="24" spans="1:11">
      <c r="A24" s="83"/>
      <c r="B24" s="279" t="s">
        <v>802</v>
      </c>
      <c r="C24" s="280">
        <v>1000</v>
      </c>
      <c r="D24" s="280">
        <v>375</v>
      </c>
      <c r="E24" s="280">
        <v>25</v>
      </c>
      <c r="F24" s="280">
        <v>13</v>
      </c>
      <c r="G24" s="281">
        <v>950</v>
      </c>
      <c r="H24" s="280"/>
      <c r="I24" s="282">
        <f>(2*C24)+(3*D24)-(2*E24)</f>
        <v>3075</v>
      </c>
      <c r="J24" s="283">
        <f t="shared" si="1"/>
        <v>3.0750000000000002</v>
      </c>
      <c r="K24" s="284"/>
    </row>
    <row r="25" spans="1:11">
      <c r="A25" s="83"/>
      <c r="B25" s="279" t="s">
        <v>803</v>
      </c>
      <c r="C25" s="280">
        <v>1000</v>
      </c>
      <c r="D25" s="280">
        <v>375</v>
      </c>
      <c r="E25" s="280">
        <v>32</v>
      </c>
      <c r="F25" s="280">
        <v>13</v>
      </c>
      <c r="G25" s="281">
        <v>936</v>
      </c>
      <c r="H25" s="280"/>
      <c r="I25" s="282">
        <f>(2*C25)+(3*D25)-(2*E25)</f>
        <v>3061</v>
      </c>
      <c r="J25" s="283">
        <f t="shared" si="1"/>
        <v>3.0609999999999999</v>
      </c>
      <c r="K25" s="284"/>
    </row>
    <row r="26" spans="1:11">
      <c r="A26" s="83"/>
      <c r="B26" s="279" t="s">
        <v>804</v>
      </c>
      <c r="C26" s="280">
        <v>1000</v>
      </c>
      <c r="D26" s="280">
        <v>400</v>
      </c>
      <c r="E26" s="280">
        <v>38</v>
      </c>
      <c r="F26" s="280">
        <v>19</v>
      </c>
      <c r="G26" s="281">
        <v>924</v>
      </c>
      <c r="H26" s="280"/>
      <c r="I26" s="282">
        <f>(2*C26)+(3*D26)-(2*E26)</f>
        <v>3124</v>
      </c>
      <c r="J26" s="283">
        <f t="shared" si="1"/>
        <v>3.1240000000000001</v>
      </c>
      <c r="K26" s="284"/>
    </row>
    <row r="27" spans="1:11">
      <c r="A27" s="83"/>
      <c r="B27" s="279" t="s">
        <v>805</v>
      </c>
      <c r="C27" s="280">
        <v>1000</v>
      </c>
      <c r="D27" s="280">
        <v>450</v>
      </c>
      <c r="E27" s="280">
        <v>38</v>
      </c>
      <c r="F27" s="280">
        <v>22</v>
      </c>
      <c r="G27" s="281">
        <v>924</v>
      </c>
      <c r="H27" s="280"/>
      <c r="I27" s="282">
        <f>(2*C27)+(3*D27)-(2*E27)</f>
        <v>3274</v>
      </c>
      <c r="J27" s="283">
        <f t="shared" si="1"/>
        <v>3.274</v>
      </c>
      <c r="K27" s="284"/>
    </row>
    <row r="28" spans="1:11">
      <c r="A28" s="83"/>
      <c r="B28" s="279" t="s">
        <v>806</v>
      </c>
      <c r="C28" s="285">
        <v>1100</v>
      </c>
      <c r="D28" s="285">
        <v>375</v>
      </c>
      <c r="E28" s="285">
        <v>13</v>
      </c>
      <c r="F28" s="280" t="str">
        <f>RIGHT(B28,2)</f>
        <v>32</v>
      </c>
      <c r="G28" s="280"/>
      <c r="H28" s="280"/>
      <c r="I28" s="280"/>
      <c r="J28" s="286">
        <f t="shared" si="1"/>
        <v>0</v>
      </c>
      <c r="K28" s="287"/>
    </row>
    <row r="29" spans="1:11">
      <c r="A29" s="83"/>
      <c r="B29" s="279" t="s">
        <v>807</v>
      </c>
      <c r="C29" s="285">
        <v>1100</v>
      </c>
      <c r="D29" s="285">
        <v>375</v>
      </c>
      <c r="E29" s="285">
        <v>19</v>
      </c>
      <c r="F29" s="280" t="str">
        <f>RIGHT(B29,2)</f>
        <v>32</v>
      </c>
      <c r="G29" s="280"/>
      <c r="H29" s="280"/>
      <c r="I29" s="280"/>
      <c r="J29" s="286">
        <f t="shared" si="1"/>
        <v>0</v>
      </c>
      <c r="K29" s="287"/>
    </row>
    <row r="30" spans="1:11">
      <c r="A30" s="83"/>
      <c r="B30" s="279" t="s">
        <v>808</v>
      </c>
      <c r="C30" s="280">
        <v>1300</v>
      </c>
      <c r="D30" s="280">
        <v>200</v>
      </c>
      <c r="E30" s="280">
        <v>13</v>
      </c>
      <c r="F30" s="280">
        <v>10</v>
      </c>
      <c r="G30" s="281">
        <v>1274</v>
      </c>
      <c r="H30" s="280"/>
      <c r="I30" s="282">
        <f t="shared" ref="I30:I56" si="2">(2*C30)+(3*D30)-(2*E30)</f>
        <v>3174</v>
      </c>
      <c r="J30" s="283">
        <f t="shared" si="1"/>
        <v>3.1739999999999999</v>
      </c>
      <c r="K30" s="284"/>
    </row>
    <row r="31" spans="1:11">
      <c r="A31" s="83"/>
      <c r="B31" s="279" t="s">
        <v>809</v>
      </c>
      <c r="C31" s="280">
        <v>350</v>
      </c>
      <c r="D31" s="280">
        <v>330</v>
      </c>
      <c r="E31" s="280">
        <v>13</v>
      </c>
      <c r="F31" s="280">
        <v>10</v>
      </c>
      <c r="G31" s="281">
        <v>324</v>
      </c>
      <c r="H31" s="280"/>
      <c r="I31" s="282">
        <f t="shared" si="2"/>
        <v>1664</v>
      </c>
      <c r="J31" s="283">
        <f t="shared" si="1"/>
        <v>1.6639999999999999</v>
      </c>
      <c r="K31" s="284"/>
    </row>
    <row r="32" spans="1:11">
      <c r="A32" s="83"/>
      <c r="B32" s="279" t="s">
        <v>810</v>
      </c>
      <c r="C32" s="280">
        <v>350</v>
      </c>
      <c r="D32" s="280">
        <v>375</v>
      </c>
      <c r="E32" s="280">
        <v>22</v>
      </c>
      <c r="F32" s="280">
        <v>13</v>
      </c>
      <c r="G32" s="281">
        <v>306</v>
      </c>
      <c r="H32" s="280"/>
      <c r="I32" s="282">
        <f t="shared" si="2"/>
        <v>1781</v>
      </c>
      <c r="J32" s="283">
        <f t="shared" si="1"/>
        <v>1.7809999999999999</v>
      </c>
      <c r="K32" s="284"/>
    </row>
    <row r="33" spans="1:11">
      <c r="A33" s="83"/>
      <c r="B33" s="279" t="s">
        <v>811</v>
      </c>
      <c r="C33" s="280">
        <v>375</v>
      </c>
      <c r="D33" s="280">
        <v>375</v>
      </c>
      <c r="E33" s="280">
        <v>3.75</v>
      </c>
      <c r="F33" s="280">
        <v>12.7</v>
      </c>
      <c r="G33" s="280"/>
      <c r="H33" s="280"/>
      <c r="I33" s="282">
        <f t="shared" si="2"/>
        <v>1867.5</v>
      </c>
      <c r="J33" s="283">
        <f t="shared" si="1"/>
        <v>1.8674999999999999</v>
      </c>
      <c r="K33" s="287"/>
    </row>
    <row r="34" spans="1:11">
      <c r="A34" s="83"/>
      <c r="B34" s="279" t="s">
        <v>811</v>
      </c>
      <c r="C34" s="280">
        <v>375</v>
      </c>
      <c r="D34" s="280">
        <v>375</v>
      </c>
      <c r="E34" s="280">
        <v>3.75</v>
      </c>
      <c r="F34" s="280">
        <v>12.7</v>
      </c>
      <c r="G34" s="280"/>
      <c r="H34" s="280"/>
      <c r="I34" s="282">
        <f t="shared" si="2"/>
        <v>1867.5</v>
      </c>
      <c r="J34" s="283">
        <f t="shared" si="1"/>
        <v>1.8674999999999999</v>
      </c>
      <c r="K34" s="287"/>
    </row>
    <row r="35" spans="1:11">
      <c r="A35" s="83"/>
      <c r="B35" s="279" t="s">
        <v>811</v>
      </c>
      <c r="C35" s="280">
        <v>375</v>
      </c>
      <c r="D35" s="280">
        <v>375</v>
      </c>
      <c r="E35" s="280">
        <v>3.75</v>
      </c>
      <c r="F35" s="280">
        <v>12.7</v>
      </c>
      <c r="G35" s="280"/>
      <c r="H35" s="280"/>
      <c r="I35" s="282">
        <f t="shared" si="2"/>
        <v>1867.5</v>
      </c>
      <c r="J35" s="283">
        <f t="shared" si="1"/>
        <v>1.8674999999999999</v>
      </c>
      <c r="K35" s="287"/>
    </row>
    <row r="36" spans="1:11">
      <c r="A36" s="83"/>
      <c r="B36" s="279" t="s">
        <v>811</v>
      </c>
      <c r="C36" s="280">
        <v>375</v>
      </c>
      <c r="D36" s="280">
        <v>375</v>
      </c>
      <c r="E36" s="280">
        <v>3.75</v>
      </c>
      <c r="F36" s="280">
        <v>12.7</v>
      </c>
      <c r="G36" s="280"/>
      <c r="H36" s="280"/>
      <c r="I36" s="282">
        <f t="shared" si="2"/>
        <v>1867.5</v>
      </c>
      <c r="J36" s="283">
        <f t="shared" si="1"/>
        <v>1.8674999999999999</v>
      </c>
      <c r="K36" s="287"/>
    </row>
    <row r="37" spans="1:11">
      <c r="A37" s="83"/>
      <c r="B37" s="279" t="s">
        <v>811</v>
      </c>
      <c r="C37" s="280">
        <v>375</v>
      </c>
      <c r="D37" s="280">
        <v>375</v>
      </c>
      <c r="E37" s="280">
        <v>3.75</v>
      </c>
      <c r="F37" s="280">
        <v>12.7</v>
      </c>
      <c r="G37" s="280"/>
      <c r="H37" s="280"/>
      <c r="I37" s="282">
        <f t="shared" si="2"/>
        <v>1867.5</v>
      </c>
      <c r="J37" s="283">
        <f t="shared" si="1"/>
        <v>1.8674999999999999</v>
      </c>
      <c r="K37" s="287"/>
    </row>
    <row r="38" spans="1:11">
      <c r="A38" s="83"/>
      <c r="B38" s="279" t="s">
        <v>811</v>
      </c>
      <c r="C38" s="280">
        <v>375</v>
      </c>
      <c r="D38" s="280">
        <v>375</v>
      </c>
      <c r="E38" s="280">
        <v>3.75</v>
      </c>
      <c r="F38" s="280">
        <v>12.7</v>
      </c>
      <c r="G38" s="280"/>
      <c r="H38" s="280"/>
      <c r="I38" s="282">
        <f t="shared" si="2"/>
        <v>1867.5</v>
      </c>
      <c r="J38" s="283">
        <f t="shared" si="1"/>
        <v>1.8674999999999999</v>
      </c>
      <c r="K38" s="287"/>
    </row>
    <row r="39" spans="1:11">
      <c r="A39" s="83"/>
      <c r="B39" s="279" t="s">
        <v>811</v>
      </c>
      <c r="C39" s="280">
        <v>375</v>
      </c>
      <c r="D39" s="280">
        <v>375</v>
      </c>
      <c r="E39" s="280">
        <v>3.75</v>
      </c>
      <c r="F39" s="280">
        <v>12.7</v>
      </c>
      <c r="G39" s="280"/>
      <c r="H39" s="280"/>
      <c r="I39" s="282">
        <f t="shared" si="2"/>
        <v>1867.5</v>
      </c>
      <c r="J39" s="283">
        <f t="shared" si="1"/>
        <v>1.8674999999999999</v>
      </c>
      <c r="K39" s="287"/>
    </row>
    <row r="40" spans="1:11">
      <c r="A40" s="83"/>
      <c r="B40" s="279" t="s">
        <v>811</v>
      </c>
      <c r="C40" s="280">
        <v>375</v>
      </c>
      <c r="D40" s="280">
        <v>375</v>
      </c>
      <c r="E40" s="280">
        <v>3.75</v>
      </c>
      <c r="F40" s="280">
        <v>12.7</v>
      </c>
      <c r="G40" s="280"/>
      <c r="H40" s="280"/>
      <c r="I40" s="282">
        <f t="shared" si="2"/>
        <v>1867.5</v>
      </c>
      <c r="J40" s="283">
        <f t="shared" si="1"/>
        <v>1.8674999999999999</v>
      </c>
      <c r="K40" s="287"/>
    </row>
    <row r="41" spans="1:11">
      <c r="A41" s="83"/>
      <c r="B41" s="279" t="s">
        <v>811</v>
      </c>
      <c r="C41" s="280">
        <v>375</v>
      </c>
      <c r="D41" s="280">
        <v>375</v>
      </c>
      <c r="E41" s="280">
        <v>3.75</v>
      </c>
      <c r="F41" s="280">
        <v>12.7</v>
      </c>
      <c r="G41" s="280"/>
      <c r="H41" s="280"/>
      <c r="I41" s="282">
        <f t="shared" si="2"/>
        <v>1867.5</v>
      </c>
      <c r="J41" s="283">
        <f t="shared" si="1"/>
        <v>1.8674999999999999</v>
      </c>
      <c r="K41" s="287"/>
    </row>
    <row r="42" spans="1:11">
      <c r="A42" s="83"/>
      <c r="B42" s="279" t="s">
        <v>811</v>
      </c>
      <c r="C42" s="280">
        <v>375</v>
      </c>
      <c r="D42" s="280">
        <v>375</v>
      </c>
      <c r="E42" s="280">
        <v>3.75</v>
      </c>
      <c r="F42" s="280">
        <v>12.7</v>
      </c>
      <c r="G42" s="280"/>
      <c r="H42" s="280"/>
      <c r="I42" s="282">
        <f t="shared" si="2"/>
        <v>1867.5</v>
      </c>
      <c r="J42" s="283">
        <f t="shared" si="1"/>
        <v>1.8674999999999999</v>
      </c>
      <c r="K42" s="287"/>
    </row>
    <row r="43" spans="1:11">
      <c r="A43" s="83"/>
      <c r="B43" s="279" t="s">
        <v>811</v>
      </c>
      <c r="C43" s="280">
        <v>375</v>
      </c>
      <c r="D43" s="280">
        <v>375</v>
      </c>
      <c r="E43" s="280">
        <v>3.75</v>
      </c>
      <c r="F43" s="280">
        <v>12.7</v>
      </c>
      <c r="G43" s="280"/>
      <c r="H43" s="280"/>
      <c r="I43" s="282">
        <f t="shared" si="2"/>
        <v>1867.5</v>
      </c>
      <c r="J43" s="283">
        <f t="shared" si="1"/>
        <v>1.8674999999999999</v>
      </c>
      <c r="K43" s="287"/>
    </row>
    <row r="44" spans="1:11">
      <c r="A44" s="83"/>
      <c r="B44" s="279" t="s">
        <v>812</v>
      </c>
      <c r="C44" s="280">
        <v>400</v>
      </c>
      <c r="D44" s="280">
        <v>330</v>
      </c>
      <c r="E44" s="280">
        <v>16</v>
      </c>
      <c r="F44" s="280">
        <v>10</v>
      </c>
      <c r="G44" s="281"/>
      <c r="H44" s="280"/>
      <c r="I44" s="282">
        <f t="shared" si="2"/>
        <v>1758</v>
      </c>
      <c r="J44" s="283">
        <f t="shared" si="1"/>
        <v>1.758</v>
      </c>
      <c r="K44" s="284"/>
    </row>
    <row r="45" spans="1:11">
      <c r="A45" s="83"/>
      <c r="B45" s="279" t="s">
        <v>813</v>
      </c>
      <c r="C45" s="280">
        <v>400</v>
      </c>
      <c r="D45" s="280">
        <v>330</v>
      </c>
      <c r="E45" s="280">
        <v>19</v>
      </c>
      <c r="F45" s="280">
        <v>8</v>
      </c>
      <c r="G45" s="281"/>
      <c r="H45" s="280"/>
      <c r="I45" s="282">
        <f t="shared" si="2"/>
        <v>1752</v>
      </c>
      <c r="J45" s="283">
        <f t="shared" si="1"/>
        <v>1.752</v>
      </c>
      <c r="K45" s="284"/>
    </row>
    <row r="46" spans="1:11">
      <c r="A46" s="83"/>
      <c r="B46" s="279" t="s">
        <v>814</v>
      </c>
      <c r="C46" s="280">
        <v>400</v>
      </c>
      <c r="D46" s="280">
        <v>375</v>
      </c>
      <c r="E46" s="280">
        <v>19</v>
      </c>
      <c r="F46" s="280">
        <v>10</v>
      </c>
      <c r="G46" s="281"/>
      <c r="H46" s="280"/>
      <c r="I46" s="282">
        <f t="shared" si="2"/>
        <v>1887</v>
      </c>
      <c r="J46" s="283">
        <f t="shared" si="1"/>
        <v>1.887</v>
      </c>
      <c r="K46" s="284"/>
    </row>
    <row r="47" spans="1:11">
      <c r="A47" s="83"/>
      <c r="B47" s="279" t="s">
        <v>815</v>
      </c>
      <c r="C47" s="280">
        <v>400</v>
      </c>
      <c r="D47" s="280">
        <v>375</v>
      </c>
      <c r="E47" s="280">
        <v>22</v>
      </c>
      <c r="F47" s="280">
        <v>10</v>
      </c>
      <c r="G47" s="281"/>
      <c r="H47" s="280"/>
      <c r="I47" s="282">
        <f t="shared" si="2"/>
        <v>1881</v>
      </c>
      <c r="J47" s="283">
        <f t="shared" si="1"/>
        <v>1.881</v>
      </c>
      <c r="K47" s="284"/>
    </row>
    <row r="48" spans="1:11">
      <c r="A48" s="83"/>
      <c r="B48" s="279" t="s">
        <v>816</v>
      </c>
      <c r="C48" s="280">
        <v>400</v>
      </c>
      <c r="D48" s="280">
        <v>375</v>
      </c>
      <c r="E48" s="280">
        <v>25</v>
      </c>
      <c r="F48" s="280">
        <v>10</v>
      </c>
      <c r="G48" s="281"/>
      <c r="H48" s="280"/>
      <c r="I48" s="282">
        <f t="shared" si="2"/>
        <v>1875</v>
      </c>
      <c r="J48" s="283">
        <f t="shared" si="1"/>
        <v>1.875</v>
      </c>
      <c r="K48" s="284"/>
    </row>
    <row r="49" spans="1:11">
      <c r="A49" s="83"/>
      <c r="B49" s="279" t="s">
        <v>817</v>
      </c>
      <c r="C49" s="280">
        <v>400</v>
      </c>
      <c r="D49" s="280">
        <v>400</v>
      </c>
      <c r="E49" s="280">
        <v>32</v>
      </c>
      <c r="F49" s="280">
        <v>13</v>
      </c>
      <c r="G49" s="281"/>
      <c r="H49" s="280"/>
      <c r="I49" s="282">
        <f t="shared" si="2"/>
        <v>1936</v>
      </c>
      <c r="J49" s="283">
        <f t="shared" si="1"/>
        <v>1.9359999999999999</v>
      </c>
      <c r="K49" s="284"/>
    </row>
    <row r="50" spans="1:11">
      <c r="A50" s="83"/>
      <c r="B50" s="279" t="s">
        <v>818</v>
      </c>
      <c r="C50" s="280">
        <v>450</v>
      </c>
      <c r="D50" s="280">
        <v>375</v>
      </c>
      <c r="E50" s="280">
        <v>25</v>
      </c>
      <c r="F50" s="280">
        <v>13</v>
      </c>
      <c r="G50" s="281"/>
      <c r="H50" s="280"/>
      <c r="I50" s="282">
        <f t="shared" si="2"/>
        <v>1975</v>
      </c>
      <c r="J50" s="283">
        <f t="shared" si="1"/>
        <v>1.9750000000000001</v>
      </c>
      <c r="K50" s="284"/>
    </row>
    <row r="51" spans="1:11">
      <c r="A51" s="83"/>
      <c r="B51" s="279" t="s">
        <v>819</v>
      </c>
      <c r="C51" s="280">
        <v>450</v>
      </c>
      <c r="D51" s="280">
        <v>375</v>
      </c>
      <c r="E51" s="280">
        <v>25</v>
      </c>
      <c r="F51" s="280">
        <v>16</v>
      </c>
      <c r="G51" s="281"/>
      <c r="H51" s="280"/>
      <c r="I51" s="282">
        <f t="shared" si="2"/>
        <v>1975</v>
      </c>
      <c r="J51" s="283">
        <f t="shared" si="1"/>
        <v>1.9750000000000001</v>
      </c>
      <c r="K51" s="284"/>
    </row>
    <row r="52" spans="1:11">
      <c r="A52" s="83"/>
      <c r="B52" s="279" t="s">
        <v>820</v>
      </c>
      <c r="C52" s="280">
        <v>450</v>
      </c>
      <c r="D52" s="280">
        <v>400</v>
      </c>
      <c r="E52" s="280">
        <v>25</v>
      </c>
      <c r="F52" s="280">
        <v>13</v>
      </c>
      <c r="G52" s="281"/>
      <c r="H52" s="280"/>
      <c r="I52" s="282">
        <f t="shared" si="2"/>
        <v>2050</v>
      </c>
      <c r="J52" s="283">
        <f t="shared" si="1"/>
        <v>2.0499999999999998</v>
      </c>
      <c r="K52" s="284"/>
    </row>
    <row r="53" spans="1:11">
      <c r="A53" s="83"/>
      <c r="B53" s="279" t="s">
        <v>821</v>
      </c>
      <c r="C53" s="280">
        <v>450</v>
      </c>
      <c r="D53" s="280">
        <v>400</v>
      </c>
      <c r="E53" s="280">
        <v>32</v>
      </c>
      <c r="F53" s="280">
        <v>13</v>
      </c>
      <c r="G53" s="281"/>
      <c r="H53" s="280"/>
      <c r="I53" s="282">
        <f t="shared" si="2"/>
        <v>2036</v>
      </c>
      <c r="J53" s="283">
        <f t="shared" si="1"/>
        <v>2.036</v>
      </c>
      <c r="K53" s="284"/>
    </row>
    <row r="54" spans="1:11">
      <c r="A54" s="83"/>
      <c r="B54" s="279" t="s">
        <v>822</v>
      </c>
      <c r="C54" s="280">
        <v>500</v>
      </c>
      <c r="D54" s="280">
        <v>175</v>
      </c>
      <c r="E54" s="280">
        <v>8</v>
      </c>
      <c r="F54" s="280">
        <v>6</v>
      </c>
      <c r="G54" s="281">
        <v>484</v>
      </c>
      <c r="H54" s="280"/>
      <c r="I54" s="282">
        <f t="shared" si="2"/>
        <v>1509</v>
      </c>
      <c r="J54" s="283">
        <f t="shared" si="1"/>
        <v>1.5089999999999999</v>
      </c>
      <c r="K54" s="284"/>
    </row>
    <row r="55" spans="1:11">
      <c r="A55" s="83"/>
      <c r="B55" s="288" t="s">
        <v>823</v>
      </c>
      <c r="C55" s="289">
        <v>500</v>
      </c>
      <c r="D55" s="289">
        <v>200</v>
      </c>
      <c r="E55" s="289">
        <v>6</v>
      </c>
      <c r="F55" s="289">
        <v>10</v>
      </c>
      <c r="G55" s="289"/>
      <c r="H55" s="289"/>
      <c r="I55" s="289">
        <f t="shared" si="2"/>
        <v>1588</v>
      </c>
      <c r="J55" s="290">
        <f t="shared" si="1"/>
        <v>1.5880000000000001</v>
      </c>
      <c r="K55" s="284"/>
    </row>
    <row r="56" spans="1:11">
      <c r="A56" s="83"/>
      <c r="B56" s="279" t="s">
        <v>824</v>
      </c>
      <c r="C56" s="280">
        <v>500</v>
      </c>
      <c r="D56" s="280">
        <v>250</v>
      </c>
      <c r="E56" s="280">
        <v>13</v>
      </c>
      <c r="F56" s="280">
        <v>6</v>
      </c>
      <c r="G56" s="281">
        <v>474</v>
      </c>
      <c r="H56" s="280"/>
      <c r="I56" s="282">
        <f t="shared" si="2"/>
        <v>1724</v>
      </c>
      <c r="J56" s="283">
        <f t="shared" si="1"/>
        <v>1.724</v>
      </c>
      <c r="K56" s="284"/>
    </row>
    <row r="57" spans="1:11">
      <c r="A57" s="83"/>
      <c r="B57" s="279" t="s">
        <v>825</v>
      </c>
      <c r="C57" s="285">
        <v>500</v>
      </c>
      <c r="D57" s="285">
        <v>250</v>
      </c>
      <c r="E57" s="285">
        <v>8</v>
      </c>
      <c r="F57" s="280" t="str">
        <f>RIGHT(B57,2)</f>
        <v>10</v>
      </c>
      <c r="G57" s="280"/>
      <c r="H57" s="280"/>
      <c r="I57" s="280"/>
      <c r="J57" s="286">
        <f t="shared" si="1"/>
        <v>0</v>
      </c>
      <c r="K57" s="287"/>
    </row>
    <row r="58" spans="1:11">
      <c r="A58" s="83"/>
      <c r="B58" s="288" t="s">
        <v>826</v>
      </c>
      <c r="C58" s="289">
        <v>500</v>
      </c>
      <c r="D58" s="289">
        <v>250</v>
      </c>
      <c r="E58" s="289">
        <v>8</v>
      </c>
      <c r="F58" s="289">
        <v>16</v>
      </c>
      <c r="G58" s="289"/>
      <c r="H58" s="289"/>
      <c r="I58" s="289">
        <f t="shared" ref="I58:I83" si="3">(2*C58)+(3*D58)-(2*E58)</f>
        <v>1734</v>
      </c>
      <c r="J58" s="290">
        <f t="shared" si="1"/>
        <v>1.734</v>
      </c>
      <c r="K58" s="284"/>
    </row>
    <row r="59" spans="1:11">
      <c r="A59" s="83"/>
      <c r="B59" s="279" t="s">
        <v>827</v>
      </c>
      <c r="C59" s="285">
        <v>500</v>
      </c>
      <c r="D59" s="285">
        <v>275</v>
      </c>
      <c r="E59" s="285">
        <v>8</v>
      </c>
      <c r="F59" s="285">
        <v>10</v>
      </c>
      <c r="G59" s="280"/>
      <c r="H59" s="280"/>
      <c r="I59" s="285">
        <f t="shared" si="3"/>
        <v>1809</v>
      </c>
      <c r="J59" s="286">
        <f t="shared" si="1"/>
        <v>1.8089999999999999</v>
      </c>
      <c r="K59" s="287"/>
    </row>
    <row r="60" spans="1:11">
      <c r="A60" s="83"/>
      <c r="B60" s="279" t="s">
        <v>828</v>
      </c>
      <c r="C60" s="280">
        <v>500</v>
      </c>
      <c r="D60" s="280">
        <v>300</v>
      </c>
      <c r="E60" s="280">
        <v>6.35</v>
      </c>
      <c r="F60" s="280">
        <v>9.5</v>
      </c>
      <c r="G60" s="280"/>
      <c r="H60" s="280"/>
      <c r="I60" s="282">
        <f t="shared" si="3"/>
        <v>1887.3</v>
      </c>
      <c r="J60" s="283">
        <f t="shared" si="1"/>
        <v>1.8873</v>
      </c>
      <c r="K60" s="287"/>
    </row>
    <row r="61" spans="1:11">
      <c r="A61" s="83"/>
      <c r="B61" s="279" t="s">
        <v>828</v>
      </c>
      <c r="C61" s="280">
        <v>500</v>
      </c>
      <c r="D61" s="280">
        <v>300</v>
      </c>
      <c r="E61" s="280">
        <v>6.35</v>
      </c>
      <c r="F61" s="280">
        <v>9.5</v>
      </c>
      <c r="G61" s="280"/>
      <c r="H61" s="280"/>
      <c r="I61" s="282">
        <f t="shared" si="3"/>
        <v>1887.3</v>
      </c>
      <c r="J61" s="283">
        <f t="shared" si="1"/>
        <v>1.8873</v>
      </c>
      <c r="K61" s="287"/>
    </row>
    <row r="62" spans="1:11">
      <c r="A62" s="83"/>
      <c r="B62" s="279" t="s">
        <v>828</v>
      </c>
      <c r="C62" s="280">
        <v>500</v>
      </c>
      <c r="D62" s="280">
        <v>300</v>
      </c>
      <c r="E62" s="280">
        <v>6.35</v>
      </c>
      <c r="F62" s="280">
        <v>9.5</v>
      </c>
      <c r="G62" s="280"/>
      <c r="H62" s="280"/>
      <c r="I62" s="282">
        <f t="shared" si="3"/>
        <v>1887.3</v>
      </c>
      <c r="J62" s="283">
        <f t="shared" si="1"/>
        <v>1.8873</v>
      </c>
      <c r="K62" s="287"/>
    </row>
    <row r="63" spans="1:11">
      <c r="A63" s="83"/>
      <c r="B63" s="279" t="s">
        <v>828</v>
      </c>
      <c r="C63" s="280">
        <v>500</v>
      </c>
      <c r="D63" s="280">
        <v>300</v>
      </c>
      <c r="E63" s="280">
        <v>6.35</v>
      </c>
      <c r="F63" s="280">
        <v>9.5</v>
      </c>
      <c r="G63" s="280"/>
      <c r="H63" s="280"/>
      <c r="I63" s="282">
        <f t="shared" si="3"/>
        <v>1887.3</v>
      </c>
      <c r="J63" s="283">
        <f t="shared" si="1"/>
        <v>1.8873</v>
      </c>
      <c r="K63" s="287"/>
    </row>
    <row r="64" spans="1:11">
      <c r="A64" s="83"/>
      <c r="B64" s="279" t="s">
        <v>828</v>
      </c>
      <c r="C64" s="280">
        <v>500</v>
      </c>
      <c r="D64" s="280">
        <v>300</v>
      </c>
      <c r="E64" s="280">
        <v>6.35</v>
      </c>
      <c r="F64" s="280">
        <v>9.5</v>
      </c>
      <c r="G64" s="280"/>
      <c r="H64" s="280"/>
      <c r="I64" s="282">
        <f t="shared" si="3"/>
        <v>1887.3</v>
      </c>
      <c r="J64" s="283">
        <f t="shared" si="1"/>
        <v>1.8873</v>
      </c>
      <c r="K64" s="287"/>
    </row>
    <row r="65" spans="1:11">
      <c r="A65" s="83"/>
      <c r="B65" s="279" t="s">
        <v>828</v>
      </c>
      <c r="C65" s="280">
        <v>500</v>
      </c>
      <c r="D65" s="280">
        <v>300</v>
      </c>
      <c r="E65" s="280">
        <v>6.35</v>
      </c>
      <c r="F65" s="280">
        <v>9.5</v>
      </c>
      <c r="G65" s="280"/>
      <c r="H65" s="280"/>
      <c r="I65" s="282">
        <f t="shared" si="3"/>
        <v>1887.3</v>
      </c>
      <c r="J65" s="283">
        <f t="shared" si="1"/>
        <v>1.8873</v>
      </c>
      <c r="K65" s="287"/>
    </row>
    <row r="66" spans="1:11">
      <c r="A66" s="83"/>
      <c r="B66" s="279" t="s">
        <v>829</v>
      </c>
      <c r="C66" s="280">
        <v>500</v>
      </c>
      <c r="D66" s="280">
        <v>330</v>
      </c>
      <c r="E66" s="280">
        <v>6.35</v>
      </c>
      <c r="F66" s="280">
        <v>19</v>
      </c>
      <c r="G66" s="280"/>
      <c r="H66" s="280"/>
      <c r="I66" s="282">
        <f t="shared" si="3"/>
        <v>1977.3</v>
      </c>
      <c r="J66" s="283">
        <f t="shared" si="1"/>
        <v>1.9773000000000001</v>
      </c>
      <c r="K66" s="287"/>
    </row>
    <row r="67" spans="1:11">
      <c r="A67" s="83"/>
      <c r="B67" s="279" t="s">
        <v>829</v>
      </c>
      <c r="C67" s="280">
        <v>500</v>
      </c>
      <c r="D67" s="280">
        <v>330</v>
      </c>
      <c r="E67" s="280">
        <v>6.35</v>
      </c>
      <c r="F67" s="280">
        <v>19</v>
      </c>
      <c r="G67" s="280"/>
      <c r="H67" s="280"/>
      <c r="I67" s="282">
        <f t="shared" si="3"/>
        <v>1977.3</v>
      </c>
      <c r="J67" s="283">
        <f t="shared" si="1"/>
        <v>1.9773000000000001</v>
      </c>
      <c r="K67" s="287"/>
    </row>
    <row r="68" spans="1:11">
      <c r="A68" s="83"/>
      <c r="B68" s="279" t="s">
        <v>829</v>
      </c>
      <c r="C68" s="280">
        <v>500</v>
      </c>
      <c r="D68" s="280">
        <v>330</v>
      </c>
      <c r="E68" s="280">
        <v>6.35</v>
      </c>
      <c r="F68" s="280">
        <v>19</v>
      </c>
      <c r="G68" s="280"/>
      <c r="H68" s="280"/>
      <c r="I68" s="282">
        <f t="shared" si="3"/>
        <v>1977.3</v>
      </c>
      <c r="J68" s="283">
        <f t="shared" ref="J68:J131" si="4">I68/1000</f>
        <v>1.9773000000000001</v>
      </c>
      <c r="K68" s="287"/>
    </row>
    <row r="69" spans="1:11">
      <c r="A69" s="83"/>
      <c r="B69" s="279" t="s">
        <v>829</v>
      </c>
      <c r="C69" s="280">
        <v>500</v>
      </c>
      <c r="D69" s="280">
        <v>330</v>
      </c>
      <c r="E69" s="280">
        <v>6.35</v>
      </c>
      <c r="F69" s="280">
        <v>19</v>
      </c>
      <c r="G69" s="280"/>
      <c r="H69" s="280"/>
      <c r="I69" s="282">
        <f t="shared" si="3"/>
        <v>1977.3</v>
      </c>
      <c r="J69" s="283">
        <f t="shared" si="4"/>
        <v>1.9773000000000001</v>
      </c>
      <c r="K69" s="287"/>
    </row>
    <row r="70" spans="1:11">
      <c r="A70" s="83"/>
      <c r="B70" s="279" t="s">
        <v>829</v>
      </c>
      <c r="C70" s="280">
        <v>500</v>
      </c>
      <c r="D70" s="280">
        <v>330</v>
      </c>
      <c r="E70" s="280">
        <v>6.35</v>
      </c>
      <c r="F70" s="280">
        <v>19</v>
      </c>
      <c r="G70" s="280"/>
      <c r="H70" s="280"/>
      <c r="I70" s="282">
        <f t="shared" si="3"/>
        <v>1977.3</v>
      </c>
      <c r="J70" s="283">
        <f t="shared" si="4"/>
        <v>1.9773000000000001</v>
      </c>
      <c r="K70" s="287"/>
    </row>
    <row r="71" spans="1:11">
      <c r="A71" s="83"/>
      <c r="B71" s="279" t="s">
        <v>829</v>
      </c>
      <c r="C71" s="280">
        <v>500</v>
      </c>
      <c r="D71" s="280">
        <v>330</v>
      </c>
      <c r="E71" s="280">
        <v>6.35</v>
      </c>
      <c r="F71" s="280">
        <v>19</v>
      </c>
      <c r="G71" s="280"/>
      <c r="H71" s="280"/>
      <c r="I71" s="282">
        <f t="shared" si="3"/>
        <v>1977.3</v>
      </c>
      <c r="J71" s="283">
        <f t="shared" si="4"/>
        <v>1.9773000000000001</v>
      </c>
      <c r="K71" s="287"/>
    </row>
    <row r="72" spans="1:11">
      <c r="A72" s="83"/>
      <c r="B72" s="279" t="s">
        <v>830</v>
      </c>
      <c r="C72" s="280">
        <v>525</v>
      </c>
      <c r="D72" s="280">
        <v>330</v>
      </c>
      <c r="E72" s="280">
        <v>6.35</v>
      </c>
      <c r="F72" s="280">
        <v>9.5</v>
      </c>
      <c r="G72" s="280"/>
      <c r="H72" s="280"/>
      <c r="I72" s="282">
        <f t="shared" si="3"/>
        <v>2027.3</v>
      </c>
      <c r="J72" s="283">
        <f t="shared" si="4"/>
        <v>2.0272999999999999</v>
      </c>
      <c r="K72" s="287"/>
    </row>
    <row r="73" spans="1:11">
      <c r="A73" s="83"/>
      <c r="B73" s="279" t="s">
        <v>830</v>
      </c>
      <c r="C73" s="280">
        <v>525</v>
      </c>
      <c r="D73" s="280">
        <v>330</v>
      </c>
      <c r="E73" s="280">
        <v>6.35</v>
      </c>
      <c r="F73" s="280">
        <v>9.5</v>
      </c>
      <c r="G73" s="280"/>
      <c r="H73" s="280"/>
      <c r="I73" s="282">
        <f t="shared" si="3"/>
        <v>2027.3</v>
      </c>
      <c r="J73" s="283">
        <f t="shared" si="4"/>
        <v>2.0272999999999999</v>
      </c>
      <c r="K73" s="287"/>
    </row>
    <row r="74" spans="1:11">
      <c r="A74" s="83"/>
      <c r="B74" s="279" t="s">
        <v>830</v>
      </c>
      <c r="C74" s="280">
        <v>525</v>
      </c>
      <c r="D74" s="280">
        <v>330</v>
      </c>
      <c r="E74" s="280">
        <v>6.35</v>
      </c>
      <c r="F74" s="280">
        <v>9.5</v>
      </c>
      <c r="G74" s="280"/>
      <c r="H74" s="280"/>
      <c r="I74" s="282">
        <f t="shared" si="3"/>
        <v>2027.3</v>
      </c>
      <c r="J74" s="283">
        <f t="shared" si="4"/>
        <v>2.0272999999999999</v>
      </c>
      <c r="K74" s="287"/>
    </row>
    <row r="75" spans="1:11">
      <c r="A75" s="83"/>
      <c r="B75" s="279" t="s">
        <v>830</v>
      </c>
      <c r="C75" s="280">
        <v>525</v>
      </c>
      <c r="D75" s="280">
        <v>330</v>
      </c>
      <c r="E75" s="280">
        <v>6.35</v>
      </c>
      <c r="F75" s="280">
        <v>9.5</v>
      </c>
      <c r="G75" s="280"/>
      <c r="H75" s="280"/>
      <c r="I75" s="282">
        <f t="shared" si="3"/>
        <v>2027.3</v>
      </c>
      <c r="J75" s="283">
        <f t="shared" si="4"/>
        <v>2.0272999999999999</v>
      </c>
      <c r="K75" s="287"/>
    </row>
    <row r="76" spans="1:11">
      <c r="A76" s="83"/>
      <c r="B76" s="279" t="s">
        <v>831</v>
      </c>
      <c r="C76" s="280">
        <v>525</v>
      </c>
      <c r="D76" s="280">
        <v>375</v>
      </c>
      <c r="E76" s="280">
        <v>6.35</v>
      </c>
      <c r="F76" s="280">
        <v>12.7</v>
      </c>
      <c r="G76" s="280"/>
      <c r="H76" s="280"/>
      <c r="I76" s="282">
        <f t="shared" si="3"/>
        <v>2162.3000000000002</v>
      </c>
      <c r="J76" s="283">
        <f t="shared" si="4"/>
        <v>2.1623000000000001</v>
      </c>
      <c r="K76" s="287"/>
    </row>
    <row r="77" spans="1:11">
      <c r="A77" s="83"/>
      <c r="B77" s="279" t="s">
        <v>831</v>
      </c>
      <c r="C77" s="280">
        <v>525</v>
      </c>
      <c r="D77" s="280">
        <v>375</v>
      </c>
      <c r="E77" s="280">
        <v>6.35</v>
      </c>
      <c r="F77" s="280">
        <v>12.7</v>
      </c>
      <c r="G77" s="280"/>
      <c r="H77" s="280"/>
      <c r="I77" s="282">
        <f t="shared" si="3"/>
        <v>2162.3000000000002</v>
      </c>
      <c r="J77" s="283">
        <f t="shared" si="4"/>
        <v>2.1623000000000001</v>
      </c>
      <c r="K77" s="287"/>
    </row>
    <row r="78" spans="1:11">
      <c r="A78" s="83"/>
      <c r="B78" s="279" t="s">
        <v>832</v>
      </c>
      <c r="C78" s="280">
        <v>525</v>
      </c>
      <c r="D78" s="280">
        <v>375</v>
      </c>
      <c r="E78" s="280">
        <v>6.35</v>
      </c>
      <c r="F78" s="280">
        <v>25.4</v>
      </c>
      <c r="G78" s="280"/>
      <c r="H78" s="280"/>
      <c r="I78" s="282">
        <f t="shared" si="3"/>
        <v>2162.3000000000002</v>
      </c>
      <c r="J78" s="283">
        <f t="shared" si="4"/>
        <v>2.1623000000000001</v>
      </c>
      <c r="K78" s="287"/>
    </row>
    <row r="79" spans="1:11">
      <c r="A79" s="83"/>
      <c r="B79" s="279" t="s">
        <v>832</v>
      </c>
      <c r="C79" s="280">
        <v>525</v>
      </c>
      <c r="D79" s="280">
        <v>375</v>
      </c>
      <c r="E79" s="280">
        <v>6.35</v>
      </c>
      <c r="F79" s="280">
        <v>25.4</v>
      </c>
      <c r="G79" s="280"/>
      <c r="H79" s="280"/>
      <c r="I79" s="282">
        <f t="shared" si="3"/>
        <v>2162.3000000000002</v>
      </c>
      <c r="J79" s="283">
        <f t="shared" si="4"/>
        <v>2.1623000000000001</v>
      </c>
      <c r="K79" s="287"/>
    </row>
    <row r="80" spans="1:11">
      <c r="A80" s="83"/>
      <c r="B80" s="279" t="s">
        <v>832</v>
      </c>
      <c r="C80" s="280">
        <v>525</v>
      </c>
      <c r="D80" s="280">
        <v>375</v>
      </c>
      <c r="E80" s="280">
        <v>6.35</v>
      </c>
      <c r="F80" s="280">
        <v>25.4</v>
      </c>
      <c r="G80" s="280"/>
      <c r="H80" s="280"/>
      <c r="I80" s="282">
        <f t="shared" si="3"/>
        <v>2162.3000000000002</v>
      </c>
      <c r="J80" s="283">
        <f t="shared" si="4"/>
        <v>2.1623000000000001</v>
      </c>
      <c r="K80" s="287"/>
    </row>
    <row r="81" spans="1:11">
      <c r="A81" s="83"/>
      <c r="B81" s="279" t="s">
        <v>832</v>
      </c>
      <c r="C81" s="280">
        <v>525</v>
      </c>
      <c r="D81" s="280">
        <v>375</v>
      </c>
      <c r="E81" s="280">
        <v>6.35</v>
      </c>
      <c r="F81" s="280">
        <v>25.4</v>
      </c>
      <c r="G81" s="280"/>
      <c r="H81" s="280"/>
      <c r="I81" s="282">
        <f t="shared" si="3"/>
        <v>2162.3000000000002</v>
      </c>
      <c r="J81" s="283">
        <f t="shared" si="4"/>
        <v>2.1623000000000001</v>
      </c>
      <c r="K81" s="287"/>
    </row>
    <row r="82" spans="1:11">
      <c r="A82" s="83"/>
      <c r="B82" s="279" t="s">
        <v>832</v>
      </c>
      <c r="C82" s="280">
        <v>525</v>
      </c>
      <c r="D82" s="280">
        <v>375</v>
      </c>
      <c r="E82" s="280">
        <v>6.35</v>
      </c>
      <c r="F82" s="280">
        <v>25.4</v>
      </c>
      <c r="G82" s="280"/>
      <c r="H82" s="280"/>
      <c r="I82" s="282">
        <f t="shared" si="3"/>
        <v>2162.3000000000002</v>
      </c>
      <c r="J82" s="283">
        <f t="shared" si="4"/>
        <v>2.1623000000000001</v>
      </c>
      <c r="K82" s="287"/>
    </row>
    <row r="83" spans="1:11">
      <c r="A83" s="83"/>
      <c r="B83" s="279" t="s">
        <v>832</v>
      </c>
      <c r="C83" s="280">
        <v>525</v>
      </c>
      <c r="D83" s="280">
        <v>375</v>
      </c>
      <c r="E83" s="280">
        <v>6.35</v>
      </c>
      <c r="F83" s="280">
        <v>25.4</v>
      </c>
      <c r="G83" s="280"/>
      <c r="H83" s="280"/>
      <c r="I83" s="282">
        <f t="shared" si="3"/>
        <v>2162.3000000000002</v>
      </c>
      <c r="J83" s="283">
        <f t="shared" si="4"/>
        <v>2.1623000000000001</v>
      </c>
      <c r="K83" s="287"/>
    </row>
    <row r="84" spans="1:11">
      <c r="A84" s="83"/>
      <c r="B84" s="279" t="s">
        <v>833</v>
      </c>
      <c r="C84" s="285">
        <v>550</v>
      </c>
      <c r="D84" s="285">
        <v>175</v>
      </c>
      <c r="E84" s="285">
        <v>6</v>
      </c>
      <c r="F84" s="280">
        <v>6</v>
      </c>
      <c r="G84" s="280"/>
      <c r="H84" s="280"/>
      <c r="I84" s="280"/>
      <c r="J84" s="286">
        <f t="shared" si="4"/>
        <v>0</v>
      </c>
      <c r="K84" s="287"/>
    </row>
    <row r="85" spans="1:11">
      <c r="A85" s="83"/>
      <c r="B85" s="279" t="s">
        <v>834</v>
      </c>
      <c r="C85" s="285">
        <v>550</v>
      </c>
      <c r="D85" s="285">
        <v>200</v>
      </c>
      <c r="E85" s="285">
        <v>6</v>
      </c>
      <c r="F85" s="280">
        <v>8</v>
      </c>
      <c r="G85" s="280"/>
      <c r="H85" s="280"/>
      <c r="I85" s="280"/>
      <c r="J85" s="286">
        <f t="shared" si="4"/>
        <v>0</v>
      </c>
      <c r="K85" s="287"/>
    </row>
    <row r="86" spans="1:11">
      <c r="A86" s="83"/>
      <c r="B86" s="279" t="s">
        <v>835</v>
      </c>
      <c r="C86" s="280">
        <v>550</v>
      </c>
      <c r="D86" s="280">
        <v>250</v>
      </c>
      <c r="E86" s="280">
        <v>10</v>
      </c>
      <c r="F86" s="280">
        <v>6</v>
      </c>
      <c r="G86" s="281">
        <v>530</v>
      </c>
      <c r="H86" s="280"/>
      <c r="I86" s="282">
        <f t="shared" ref="I86:I93" si="5">(2*C86)+(3*D86)-(2*E86)</f>
        <v>1830</v>
      </c>
      <c r="J86" s="283">
        <f t="shared" si="4"/>
        <v>1.83</v>
      </c>
      <c r="K86" s="284"/>
    </row>
    <row r="87" spans="1:11">
      <c r="A87" s="83"/>
      <c r="B87" s="279" t="s">
        <v>836</v>
      </c>
      <c r="C87" s="280">
        <v>550</v>
      </c>
      <c r="D87" s="280">
        <v>330</v>
      </c>
      <c r="E87" s="280">
        <v>16</v>
      </c>
      <c r="F87" s="280">
        <v>6</v>
      </c>
      <c r="G87" s="281">
        <v>518</v>
      </c>
      <c r="H87" s="280"/>
      <c r="I87" s="282">
        <f t="shared" si="5"/>
        <v>2058</v>
      </c>
      <c r="J87" s="283">
        <f t="shared" si="4"/>
        <v>2.0579999999999998</v>
      </c>
      <c r="K87" s="284"/>
    </row>
    <row r="88" spans="1:11">
      <c r="A88" s="83"/>
      <c r="B88" s="279" t="s">
        <v>837</v>
      </c>
      <c r="C88" s="280">
        <v>575</v>
      </c>
      <c r="D88" s="280">
        <v>330</v>
      </c>
      <c r="E88" s="280">
        <v>6.35</v>
      </c>
      <c r="F88" s="280">
        <v>12.7</v>
      </c>
      <c r="G88" s="280"/>
      <c r="H88" s="280"/>
      <c r="I88" s="282">
        <f t="shared" si="5"/>
        <v>2127.3000000000002</v>
      </c>
      <c r="J88" s="283">
        <f t="shared" si="4"/>
        <v>2.1273</v>
      </c>
      <c r="K88" s="287"/>
    </row>
    <row r="89" spans="1:11">
      <c r="A89" s="83"/>
      <c r="B89" s="279" t="s">
        <v>837</v>
      </c>
      <c r="C89" s="280">
        <v>575</v>
      </c>
      <c r="D89" s="280">
        <v>330</v>
      </c>
      <c r="E89" s="280">
        <v>6.35</v>
      </c>
      <c r="F89" s="280">
        <v>12.7</v>
      </c>
      <c r="G89" s="280"/>
      <c r="H89" s="280"/>
      <c r="I89" s="282">
        <f t="shared" si="5"/>
        <v>2127.3000000000002</v>
      </c>
      <c r="J89" s="283">
        <f t="shared" si="4"/>
        <v>2.1273</v>
      </c>
      <c r="K89" s="287"/>
    </row>
    <row r="90" spans="1:11">
      <c r="A90" s="83"/>
      <c r="B90" s="279" t="s">
        <v>838</v>
      </c>
      <c r="C90" s="280">
        <v>575</v>
      </c>
      <c r="D90" s="280">
        <v>330</v>
      </c>
      <c r="E90" s="280">
        <v>6.35</v>
      </c>
      <c r="F90" s="280">
        <v>25.4</v>
      </c>
      <c r="G90" s="280"/>
      <c r="H90" s="280"/>
      <c r="I90" s="282">
        <f t="shared" si="5"/>
        <v>2127.3000000000002</v>
      </c>
      <c r="J90" s="283">
        <f t="shared" si="4"/>
        <v>2.1273</v>
      </c>
      <c r="K90" s="287"/>
    </row>
    <row r="91" spans="1:11">
      <c r="A91" s="83"/>
      <c r="B91" s="279" t="s">
        <v>838</v>
      </c>
      <c r="C91" s="280">
        <v>575</v>
      </c>
      <c r="D91" s="280">
        <v>330</v>
      </c>
      <c r="E91" s="280">
        <v>6.35</v>
      </c>
      <c r="F91" s="280">
        <v>25.4</v>
      </c>
      <c r="G91" s="280"/>
      <c r="H91" s="280"/>
      <c r="I91" s="282">
        <f t="shared" si="5"/>
        <v>2127.3000000000002</v>
      </c>
      <c r="J91" s="283">
        <f t="shared" si="4"/>
        <v>2.1273</v>
      </c>
      <c r="K91" s="287"/>
    </row>
    <row r="92" spans="1:11">
      <c r="A92" s="83"/>
      <c r="B92" s="279" t="s">
        <v>839</v>
      </c>
      <c r="C92" s="280">
        <v>600</v>
      </c>
      <c r="D92" s="280">
        <v>225</v>
      </c>
      <c r="E92" s="280">
        <v>10</v>
      </c>
      <c r="F92" s="280">
        <v>8</v>
      </c>
      <c r="G92" s="281">
        <v>580</v>
      </c>
      <c r="H92" s="280"/>
      <c r="I92" s="282">
        <f t="shared" si="5"/>
        <v>1855</v>
      </c>
      <c r="J92" s="283">
        <f t="shared" si="4"/>
        <v>1.855</v>
      </c>
      <c r="K92" s="284"/>
    </row>
    <row r="93" spans="1:11">
      <c r="A93" s="83"/>
      <c r="B93" s="279" t="s">
        <v>840</v>
      </c>
      <c r="C93" s="280">
        <v>600</v>
      </c>
      <c r="D93" s="280">
        <v>225</v>
      </c>
      <c r="E93" s="280">
        <v>16</v>
      </c>
      <c r="F93" s="280">
        <v>8</v>
      </c>
      <c r="G93" s="281">
        <v>568</v>
      </c>
      <c r="H93" s="280"/>
      <c r="I93" s="282">
        <f t="shared" si="5"/>
        <v>1843</v>
      </c>
      <c r="J93" s="283">
        <f t="shared" si="4"/>
        <v>1.843</v>
      </c>
      <c r="K93" s="284"/>
    </row>
    <row r="94" spans="1:11">
      <c r="A94" s="83"/>
      <c r="B94" s="279" t="s">
        <v>841</v>
      </c>
      <c r="C94" s="285">
        <v>600</v>
      </c>
      <c r="D94" s="285">
        <v>225</v>
      </c>
      <c r="E94" s="285">
        <v>8</v>
      </c>
      <c r="F94" s="280" t="str">
        <f>RIGHT(B94,2)</f>
        <v>10</v>
      </c>
      <c r="G94" s="280"/>
      <c r="H94" s="280"/>
      <c r="I94" s="280"/>
      <c r="J94" s="286">
        <f t="shared" si="4"/>
        <v>0</v>
      </c>
      <c r="K94" s="287"/>
    </row>
    <row r="95" spans="1:11">
      <c r="A95" s="83"/>
      <c r="B95" s="279" t="s">
        <v>842</v>
      </c>
      <c r="C95" s="280">
        <v>650</v>
      </c>
      <c r="D95" s="280">
        <v>225</v>
      </c>
      <c r="E95" s="280">
        <v>10</v>
      </c>
      <c r="F95" s="280">
        <v>8</v>
      </c>
      <c r="G95" s="281">
        <v>630</v>
      </c>
      <c r="H95" s="280"/>
      <c r="I95" s="282">
        <f t="shared" ref="I95:I124" si="6">(2*C95)+(3*D95)-(2*E95)</f>
        <v>1955</v>
      </c>
      <c r="J95" s="283">
        <f t="shared" si="4"/>
        <v>1.9550000000000001</v>
      </c>
      <c r="K95" s="284"/>
    </row>
    <row r="96" spans="1:11">
      <c r="A96" s="83"/>
      <c r="B96" s="279" t="s">
        <v>843</v>
      </c>
      <c r="C96" s="280">
        <v>650</v>
      </c>
      <c r="D96" s="280">
        <v>225</v>
      </c>
      <c r="E96" s="280">
        <v>16</v>
      </c>
      <c r="F96" s="280">
        <v>8</v>
      </c>
      <c r="G96" s="281">
        <v>618</v>
      </c>
      <c r="H96" s="280"/>
      <c r="I96" s="282">
        <f t="shared" si="6"/>
        <v>1943</v>
      </c>
      <c r="J96" s="283">
        <f t="shared" si="4"/>
        <v>1.9430000000000001</v>
      </c>
      <c r="K96" s="284"/>
    </row>
    <row r="97" spans="1:11">
      <c r="A97" s="83"/>
      <c r="B97" s="279" t="s">
        <v>844</v>
      </c>
      <c r="C97" s="280">
        <v>650</v>
      </c>
      <c r="D97" s="280">
        <v>250</v>
      </c>
      <c r="E97" s="280">
        <v>19</v>
      </c>
      <c r="F97" s="280">
        <v>10</v>
      </c>
      <c r="G97" s="281">
        <v>612</v>
      </c>
      <c r="H97" s="280"/>
      <c r="I97" s="282">
        <f t="shared" si="6"/>
        <v>2012</v>
      </c>
      <c r="J97" s="283">
        <f t="shared" si="4"/>
        <v>2.012</v>
      </c>
      <c r="K97" s="284"/>
    </row>
    <row r="98" spans="1:11">
      <c r="A98" s="83"/>
      <c r="B98" s="279" t="s">
        <v>845</v>
      </c>
      <c r="C98" s="280">
        <v>650</v>
      </c>
      <c r="D98" s="280">
        <v>250</v>
      </c>
      <c r="E98" s="280">
        <v>19</v>
      </c>
      <c r="F98" s="280">
        <v>13</v>
      </c>
      <c r="G98" s="281">
        <v>612</v>
      </c>
      <c r="H98" s="280"/>
      <c r="I98" s="282">
        <f t="shared" si="6"/>
        <v>2012</v>
      </c>
      <c r="J98" s="283">
        <f t="shared" si="4"/>
        <v>2.012</v>
      </c>
      <c r="K98" s="284"/>
    </row>
    <row r="99" spans="1:11">
      <c r="A99" s="83"/>
      <c r="B99" s="279" t="s">
        <v>846</v>
      </c>
      <c r="C99" s="280">
        <v>650</v>
      </c>
      <c r="D99" s="280">
        <v>250</v>
      </c>
      <c r="E99" s="280">
        <v>19</v>
      </c>
      <c r="F99" s="280">
        <v>8</v>
      </c>
      <c r="G99" s="281">
        <v>612</v>
      </c>
      <c r="H99" s="280"/>
      <c r="I99" s="282">
        <f t="shared" si="6"/>
        <v>2012</v>
      </c>
      <c r="J99" s="283">
        <f t="shared" si="4"/>
        <v>2.012</v>
      </c>
      <c r="K99" s="284"/>
    </row>
    <row r="100" spans="1:11">
      <c r="A100" s="83"/>
      <c r="B100" s="279" t="s">
        <v>847</v>
      </c>
      <c r="C100" s="280">
        <v>675</v>
      </c>
      <c r="D100" s="280">
        <v>300</v>
      </c>
      <c r="E100" s="280">
        <v>6.35</v>
      </c>
      <c r="F100" s="280">
        <v>9.5</v>
      </c>
      <c r="G100" s="280"/>
      <c r="H100" s="280"/>
      <c r="I100" s="282">
        <f t="shared" si="6"/>
        <v>2237.3000000000002</v>
      </c>
      <c r="J100" s="283">
        <f t="shared" si="4"/>
        <v>2.2373000000000003</v>
      </c>
      <c r="K100" s="287"/>
    </row>
    <row r="101" spans="1:11">
      <c r="A101" s="83"/>
      <c r="B101" s="279" t="s">
        <v>847</v>
      </c>
      <c r="C101" s="280">
        <v>675</v>
      </c>
      <c r="D101" s="280">
        <v>300</v>
      </c>
      <c r="E101" s="280">
        <v>6.35</v>
      </c>
      <c r="F101" s="280">
        <v>9.5</v>
      </c>
      <c r="G101" s="280"/>
      <c r="H101" s="280"/>
      <c r="I101" s="282">
        <f t="shared" si="6"/>
        <v>2237.3000000000002</v>
      </c>
      <c r="J101" s="283">
        <f t="shared" si="4"/>
        <v>2.2373000000000003</v>
      </c>
      <c r="K101" s="287"/>
    </row>
    <row r="102" spans="1:11">
      <c r="A102" s="83"/>
      <c r="B102" s="279" t="s">
        <v>847</v>
      </c>
      <c r="C102" s="280">
        <v>675</v>
      </c>
      <c r="D102" s="280">
        <v>300</v>
      </c>
      <c r="E102" s="280">
        <v>6.35</v>
      </c>
      <c r="F102" s="280">
        <v>9.5</v>
      </c>
      <c r="G102" s="280"/>
      <c r="H102" s="280"/>
      <c r="I102" s="282">
        <f t="shared" si="6"/>
        <v>2237.3000000000002</v>
      </c>
      <c r="J102" s="283">
        <f t="shared" si="4"/>
        <v>2.2373000000000003</v>
      </c>
      <c r="K102" s="287"/>
    </row>
    <row r="103" spans="1:11">
      <c r="A103" s="83"/>
      <c r="B103" s="279" t="s">
        <v>847</v>
      </c>
      <c r="C103" s="280">
        <v>675</v>
      </c>
      <c r="D103" s="280">
        <v>300</v>
      </c>
      <c r="E103" s="280">
        <v>6.35</v>
      </c>
      <c r="F103" s="280">
        <v>9.5</v>
      </c>
      <c r="G103" s="280"/>
      <c r="H103" s="280"/>
      <c r="I103" s="282">
        <f t="shared" si="6"/>
        <v>2237.3000000000002</v>
      </c>
      <c r="J103" s="283">
        <f t="shared" si="4"/>
        <v>2.2373000000000003</v>
      </c>
      <c r="K103" s="287"/>
    </row>
    <row r="104" spans="1:11">
      <c r="A104" s="83"/>
      <c r="B104" s="279" t="s">
        <v>847</v>
      </c>
      <c r="C104" s="280">
        <v>675</v>
      </c>
      <c r="D104" s="280">
        <v>300</v>
      </c>
      <c r="E104" s="280">
        <v>6.35</v>
      </c>
      <c r="F104" s="280">
        <v>9.5</v>
      </c>
      <c r="G104" s="280"/>
      <c r="H104" s="280"/>
      <c r="I104" s="282">
        <f t="shared" si="6"/>
        <v>2237.3000000000002</v>
      </c>
      <c r="J104" s="283">
        <f t="shared" si="4"/>
        <v>2.2373000000000003</v>
      </c>
      <c r="K104" s="287"/>
    </row>
    <row r="105" spans="1:11">
      <c r="A105" s="83"/>
      <c r="B105" s="279" t="s">
        <v>847</v>
      </c>
      <c r="C105" s="280">
        <v>675</v>
      </c>
      <c r="D105" s="280">
        <v>300</v>
      </c>
      <c r="E105" s="280">
        <v>6.35</v>
      </c>
      <c r="F105" s="280">
        <v>9.5</v>
      </c>
      <c r="G105" s="280"/>
      <c r="H105" s="280"/>
      <c r="I105" s="282">
        <f t="shared" si="6"/>
        <v>2237.3000000000002</v>
      </c>
      <c r="J105" s="283">
        <f t="shared" si="4"/>
        <v>2.2373000000000003</v>
      </c>
      <c r="K105" s="287"/>
    </row>
    <row r="106" spans="1:11">
      <c r="A106" s="83"/>
      <c r="B106" s="279" t="s">
        <v>847</v>
      </c>
      <c r="C106" s="280">
        <v>675</v>
      </c>
      <c r="D106" s="280">
        <v>300</v>
      </c>
      <c r="E106" s="280">
        <v>6.35</v>
      </c>
      <c r="F106" s="280">
        <v>9.5</v>
      </c>
      <c r="G106" s="280"/>
      <c r="H106" s="280"/>
      <c r="I106" s="282">
        <f t="shared" si="6"/>
        <v>2237.3000000000002</v>
      </c>
      <c r="J106" s="283">
        <f t="shared" si="4"/>
        <v>2.2373000000000003</v>
      </c>
      <c r="K106" s="287"/>
    </row>
    <row r="107" spans="1:11">
      <c r="A107" s="83"/>
      <c r="B107" s="279" t="s">
        <v>848</v>
      </c>
      <c r="C107" s="280">
        <v>675</v>
      </c>
      <c r="D107" s="280">
        <v>330</v>
      </c>
      <c r="E107" s="280">
        <v>6.35</v>
      </c>
      <c r="F107" s="280">
        <v>22.2</v>
      </c>
      <c r="G107" s="280"/>
      <c r="H107" s="280"/>
      <c r="I107" s="282">
        <f t="shared" si="6"/>
        <v>2327.3000000000002</v>
      </c>
      <c r="J107" s="283">
        <f t="shared" si="4"/>
        <v>2.3273000000000001</v>
      </c>
      <c r="K107" s="287"/>
    </row>
    <row r="108" spans="1:11">
      <c r="A108" s="83"/>
      <c r="B108" s="279" t="s">
        <v>848</v>
      </c>
      <c r="C108" s="280">
        <v>675</v>
      </c>
      <c r="D108" s="280">
        <v>330</v>
      </c>
      <c r="E108" s="280">
        <v>6.35</v>
      </c>
      <c r="F108" s="280">
        <v>22.2</v>
      </c>
      <c r="G108" s="280"/>
      <c r="H108" s="280"/>
      <c r="I108" s="282">
        <f t="shared" si="6"/>
        <v>2327.3000000000002</v>
      </c>
      <c r="J108" s="283">
        <f t="shared" si="4"/>
        <v>2.3273000000000001</v>
      </c>
      <c r="K108" s="287"/>
    </row>
    <row r="109" spans="1:11">
      <c r="A109" s="83"/>
      <c r="B109" s="279" t="s">
        <v>849</v>
      </c>
      <c r="C109" s="280">
        <v>675</v>
      </c>
      <c r="D109" s="280">
        <v>330</v>
      </c>
      <c r="E109" s="280">
        <v>6.35</v>
      </c>
      <c r="F109" s="280">
        <v>9.5</v>
      </c>
      <c r="G109" s="280"/>
      <c r="H109" s="280"/>
      <c r="I109" s="282">
        <f t="shared" si="6"/>
        <v>2327.3000000000002</v>
      </c>
      <c r="J109" s="283">
        <f t="shared" si="4"/>
        <v>2.3273000000000001</v>
      </c>
      <c r="K109" s="287"/>
    </row>
    <row r="110" spans="1:11">
      <c r="A110" s="83"/>
      <c r="B110" s="279" t="s">
        <v>849</v>
      </c>
      <c r="C110" s="280">
        <v>675</v>
      </c>
      <c r="D110" s="280">
        <v>330</v>
      </c>
      <c r="E110" s="280">
        <v>6.35</v>
      </c>
      <c r="F110" s="280">
        <v>9.5</v>
      </c>
      <c r="G110" s="280"/>
      <c r="H110" s="280"/>
      <c r="I110" s="282">
        <f t="shared" si="6"/>
        <v>2327.3000000000002</v>
      </c>
      <c r="J110" s="283">
        <f t="shared" si="4"/>
        <v>2.3273000000000001</v>
      </c>
      <c r="K110" s="287"/>
    </row>
    <row r="111" spans="1:11">
      <c r="A111" s="83"/>
      <c r="B111" s="279" t="s">
        <v>849</v>
      </c>
      <c r="C111" s="280">
        <v>675</v>
      </c>
      <c r="D111" s="280">
        <v>330</v>
      </c>
      <c r="E111" s="280">
        <v>6.35</v>
      </c>
      <c r="F111" s="280">
        <v>9.5</v>
      </c>
      <c r="G111" s="280"/>
      <c r="H111" s="280"/>
      <c r="I111" s="282">
        <f t="shared" si="6"/>
        <v>2327.3000000000002</v>
      </c>
      <c r="J111" s="283">
        <f t="shared" si="4"/>
        <v>2.3273000000000001</v>
      </c>
      <c r="K111" s="287"/>
    </row>
    <row r="112" spans="1:11">
      <c r="A112" s="83"/>
      <c r="B112" s="279" t="s">
        <v>849</v>
      </c>
      <c r="C112" s="280">
        <v>675</v>
      </c>
      <c r="D112" s="280">
        <v>330</v>
      </c>
      <c r="E112" s="280">
        <v>6.35</v>
      </c>
      <c r="F112" s="280">
        <v>9.5</v>
      </c>
      <c r="G112" s="280"/>
      <c r="H112" s="280"/>
      <c r="I112" s="282">
        <f t="shared" si="6"/>
        <v>2327.3000000000002</v>
      </c>
      <c r="J112" s="283">
        <f t="shared" si="4"/>
        <v>2.3273000000000001</v>
      </c>
      <c r="K112" s="287"/>
    </row>
    <row r="113" spans="1:11">
      <c r="A113" s="83"/>
      <c r="B113" s="279" t="s">
        <v>849</v>
      </c>
      <c r="C113" s="280">
        <v>675</v>
      </c>
      <c r="D113" s="280">
        <v>330</v>
      </c>
      <c r="E113" s="280">
        <v>6.35</v>
      </c>
      <c r="F113" s="280">
        <v>9.5</v>
      </c>
      <c r="G113" s="280"/>
      <c r="H113" s="280"/>
      <c r="I113" s="282">
        <f t="shared" si="6"/>
        <v>2327.3000000000002</v>
      </c>
      <c r="J113" s="283">
        <f t="shared" si="4"/>
        <v>2.3273000000000001</v>
      </c>
      <c r="K113" s="287"/>
    </row>
    <row r="114" spans="1:11">
      <c r="A114" s="83"/>
      <c r="B114" s="279" t="s">
        <v>849</v>
      </c>
      <c r="C114" s="280">
        <v>675</v>
      </c>
      <c r="D114" s="280">
        <v>330</v>
      </c>
      <c r="E114" s="280">
        <v>6.35</v>
      </c>
      <c r="F114" s="280">
        <v>9.5</v>
      </c>
      <c r="G114" s="280"/>
      <c r="H114" s="280"/>
      <c r="I114" s="282">
        <f t="shared" si="6"/>
        <v>2327.3000000000002</v>
      </c>
      <c r="J114" s="283">
        <f t="shared" si="4"/>
        <v>2.3273000000000001</v>
      </c>
      <c r="K114" s="287"/>
    </row>
    <row r="115" spans="1:11">
      <c r="A115" s="83"/>
      <c r="B115" s="279" t="s">
        <v>849</v>
      </c>
      <c r="C115" s="280">
        <v>675</v>
      </c>
      <c r="D115" s="280">
        <v>330</v>
      </c>
      <c r="E115" s="280">
        <v>6.35</v>
      </c>
      <c r="F115" s="280">
        <v>9.5</v>
      </c>
      <c r="G115" s="280"/>
      <c r="H115" s="280"/>
      <c r="I115" s="282">
        <f t="shared" si="6"/>
        <v>2327.3000000000002</v>
      </c>
      <c r="J115" s="283">
        <f t="shared" si="4"/>
        <v>2.3273000000000001</v>
      </c>
      <c r="K115" s="287"/>
    </row>
    <row r="116" spans="1:11">
      <c r="A116" s="83"/>
      <c r="B116" s="279" t="s">
        <v>850</v>
      </c>
      <c r="C116" s="280">
        <v>675</v>
      </c>
      <c r="D116" s="280">
        <v>375</v>
      </c>
      <c r="E116" s="280">
        <v>6.35</v>
      </c>
      <c r="F116" s="280">
        <v>12.7</v>
      </c>
      <c r="G116" s="280"/>
      <c r="H116" s="280"/>
      <c r="I116" s="282">
        <f t="shared" si="6"/>
        <v>2462.3000000000002</v>
      </c>
      <c r="J116" s="283">
        <f t="shared" si="4"/>
        <v>2.4623000000000004</v>
      </c>
      <c r="K116" s="287"/>
    </row>
    <row r="117" spans="1:11">
      <c r="A117" s="83"/>
      <c r="B117" s="279" t="s">
        <v>850</v>
      </c>
      <c r="C117" s="280">
        <v>675</v>
      </c>
      <c r="D117" s="280">
        <v>375</v>
      </c>
      <c r="E117" s="280">
        <v>6.35</v>
      </c>
      <c r="F117" s="280">
        <v>12.7</v>
      </c>
      <c r="G117" s="280"/>
      <c r="H117" s="280"/>
      <c r="I117" s="282">
        <f t="shared" si="6"/>
        <v>2462.3000000000002</v>
      </c>
      <c r="J117" s="283">
        <f t="shared" si="4"/>
        <v>2.4623000000000004</v>
      </c>
      <c r="K117" s="287"/>
    </row>
    <row r="118" spans="1:11">
      <c r="A118" s="83"/>
      <c r="B118" s="279" t="s">
        <v>850</v>
      </c>
      <c r="C118" s="280">
        <v>675</v>
      </c>
      <c r="D118" s="280">
        <v>375</v>
      </c>
      <c r="E118" s="280">
        <v>6.35</v>
      </c>
      <c r="F118" s="280">
        <v>12.7</v>
      </c>
      <c r="G118" s="280"/>
      <c r="H118" s="280"/>
      <c r="I118" s="282">
        <f t="shared" si="6"/>
        <v>2462.3000000000002</v>
      </c>
      <c r="J118" s="283">
        <f t="shared" si="4"/>
        <v>2.4623000000000004</v>
      </c>
      <c r="K118" s="287"/>
    </row>
    <row r="119" spans="1:11">
      <c r="A119" s="83"/>
      <c r="B119" s="279" t="s">
        <v>850</v>
      </c>
      <c r="C119" s="280">
        <v>675</v>
      </c>
      <c r="D119" s="280">
        <v>375</v>
      </c>
      <c r="E119" s="280">
        <v>6.35</v>
      </c>
      <c r="F119" s="280">
        <v>12.7</v>
      </c>
      <c r="G119" s="280"/>
      <c r="H119" s="280"/>
      <c r="I119" s="282">
        <f t="shared" si="6"/>
        <v>2462.3000000000002</v>
      </c>
      <c r="J119" s="283">
        <f t="shared" si="4"/>
        <v>2.4623000000000004</v>
      </c>
      <c r="K119" s="287"/>
    </row>
    <row r="120" spans="1:11">
      <c r="A120" s="83"/>
      <c r="B120" s="279" t="s">
        <v>851</v>
      </c>
      <c r="C120" s="280">
        <v>675</v>
      </c>
      <c r="D120" s="280">
        <v>375</v>
      </c>
      <c r="E120" s="280">
        <v>7.9</v>
      </c>
      <c r="F120" s="280">
        <v>22.2</v>
      </c>
      <c r="G120" s="280"/>
      <c r="H120" s="280"/>
      <c r="I120" s="282">
        <f t="shared" si="6"/>
        <v>2459.1999999999998</v>
      </c>
      <c r="J120" s="283">
        <f t="shared" si="4"/>
        <v>2.4591999999999996</v>
      </c>
      <c r="K120" s="287"/>
    </row>
    <row r="121" spans="1:11">
      <c r="A121" s="83"/>
      <c r="B121" s="279" t="s">
        <v>852</v>
      </c>
      <c r="C121" s="280">
        <v>675</v>
      </c>
      <c r="D121" s="280">
        <v>375</v>
      </c>
      <c r="E121" s="280">
        <v>7.9</v>
      </c>
      <c r="F121" s="280">
        <v>31.75</v>
      </c>
      <c r="G121" s="280"/>
      <c r="H121" s="280"/>
      <c r="I121" s="282">
        <f t="shared" si="6"/>
        <v>2459.1999999999998</v>
      </c>
      <c r="J121" s="283">
        <f t="shared" si="4"/>
        <v>2.4591999999999996</v>
      </c>
      <c r="K121" s="287"/>
    </row>
    <row r="122" spans="1:11">
      <c r="A122" s="83"/>
      <c r="B122" s="279" t="s">
        <v>853</v>
      </c>
      <c r="C122" s="280">
        <v>700</v>
      </c>
      <c r="D122" s="280">
        <v>200</v>
      </c>
      <c r="E122" s="280">
        <v>10</v>
      </c>
      <c r="F122" s="280">
        <v>8</v>
      </c>
      <c r="G122" s="281">
        <v>680</v>
      </c>
      <c r="H122" s="280"/>
      <c r="I122" s="282">
        <f t="shared" si="6"/>
        <v>1980</v>
      </c>
      <c r="J122" s="283">
        <f t="shared" si="4"/>
        <v>1.98</v>
      </c>
      <c r="K122" s="284"/>
    </row>
    <row r="123" spans="1:11">
      <c r="A123" s="83"/>
      <c r="B123" s="279" t="s">
        <v>854</v>
      </c>
      <c r="C123" s="280">
        <v>700</v>
      </c>
      <c r="D123" s="280">
        <v>200</v>
      </c>
      <c r="E123" s="280">
        <v>13</v>
      </c>
      <c r="F123" s="280">
        <v>8</v>
      </c>
      <c r="G123" s="281">
        <v>674</v>
      </c>
      <c r="H123" s="280"/>
      <c r="I123" s="282">
        <f t="shared" si="6"/>
        <v>1974</v>
      </c>
      <c r="J123" s="283">
        <f t="shared" si="4"/>
        <v>1.974</v>
      </c>
      <c r="K123" s="284"/>
    </row>
    <row r="124" spans="1:11">
      <c r="A124" s="83"/>
      <c r="B124" s="279" t="s">
        <v>855</v>
      </c>
      <c r="C124" s="285">
        <v>700</v>
      </c>
      <c r="D124" s="285">
        <v>200</v>
      </c>
      <c r="E124" s="285">
        <v>8</v>
      </c>
      <c r="F124" s="285">
        <v>13</v>
      </c>
      <c r="G124" s="280"/>
      <c r="H124" s="280"/>
      <c r="I124" s="285">
        <f t="shared" si="6"/>
        <v>1984</v>
      </c>
      <c r="J124" s="286">
        <f t="shared" si="4"/>
        <v>1.984</v>
      </c>
      <c r="K124" s="287"/>
    </row>
    <row r="125" spans="1:11">
      <c r="A125" s="83"/>
      <c r="B125" s="279" t="s">
        <v>855</v>
      </c>
      <c r="C125" s="285">
        <v>700</v>
      </c>
      <c r="D125" s="285">
        <v>200</v>
      </c>
      <c r="E125" s="285">
        <v>8</v>
      </c>
      <c r="F125" s="280" t="str">
        <f>RIGHT(B125,2)</f>
        <v>13</v>
      </c>
      <c r="G125" s="280"/>
      <c r="H125" s="280"/>
      <c r="I125" s="280"/>
      <c r="J125" s="286">
        <f t="shared" si="4"/>
        <v>0</v>
      </c>
      <c r="K125" s="287"/>
    </row>
    <row r="126" spans="1:11">
      <c r="A126" s="83"/>
      <c r="B126" s="279" t="s">
        <v>856</v>
      </c>
      <c r="C126" s="280">
        <v>700</v>
      </c>
      <c r="D126" s="280">
        <v>225</v>
      </c>
      <c r="E126" s="280">
        <v>10</v>
      </c>
      <c r="F126" s="280">
        <v>8</v>
      </c>
      <c r="G126" s="281">
        <v>680</v>
      </c>
      <c r="H126" s="280"/>
      <c r="I126" s="282">
        <f>(2*C126)+(3*D126)-(2*E126)</f>
        <v>2055</v>
      </c>
      <c r="J126" s="283">
        <f t="shared" si="4"/>
        <v>2.0550000000000002</v>
      </c>
      <c r="K126" s="284"/>
    </row>
    <row r="127" spans="1:11">
      <c r="A127" s="83"/>
      <c r="B127" s="279" t="s">
        <v>857</v>
      </c>
      <c r="C127" s="285">
        <v>700</v>
      </c>
      <c r="D127" s="285">
        <v>225</v>
      </c>
      <c r="E127" s="285">
        <v>8</v>
      </c>
      <c r="F127" s="285">
        <v>10</v>
      </c>
      <c r="G127" s="280"/>
      <c r="H127" s="280"/>
      <c r="I127" s="285">
        <f>(2*C127)+(3*D127)-(2*E127)</f>
        <v>2059</v>
      </c>
      <c r="J127" s="286">
        <f t="shared" si="4"/>
        <v>2.0590000000000002</v>
      </c>
      <c r="K127" s="287"/>
    </row>
    <row r="128" spans="1:11">
      <c r="A128" s="83"/>
      <c r="B128" s="279" t="s">
        <v>857</v>
      </c>
      <c r="C128" s="285">
        <v>700</v>
      </c>
      <c r="D128" s="285">
        <v>225</v>
      </c>
      <c r="E128" s="285">
        <v>8</v>
      </c>
      <c r="F128" s="280" t="str">
        <f>RIGHT(B128,2)</f>
        <v>10</v>
      </c>
      <c r="G128" s="280"/>
      <c r="H128" s="280"/>
      <c r="I128" s="280"/>
      <c r="J128" s="286">
        <f t="shared" si="4"/>
        <v>0</v>
      </c>
      <c r="K128" s="287"/>
    </row>
    <row r="129" spans="1:11">
      <c r="A129" s="83"/>
      <c r="B129" s="279" t="s">
        <v>858</v>
      </c>
      <c r="C129" s="280">
        <v>700</v>
      </c>
      <c r="D129" s="280">
        <v>225</v>
      </c>
      <c r="E129" s="280">
        <v>8</v>
      </c>
      <c r="F129" s="280">
        <v>8</v>
      </c>
      <c r="G129" s="281">
        <v>684</v>
      </c>
      <c r="H129" s="280"/>
      <c r="I129" s="282">
        <f>(2*C129)+(3*D129)-(2*E129)</f>
        <v>2059</v>
      </c>
      <c r="J129" s="283">
        <f t="shared" si="4"/>
        <v>2.0590000000000002</v>
      </c>
      <c r="K129" s="284"/>
    </row>
    <row r="130" spans="1:11">
      <c r="A130" s="83"/>
      <c r="B130" s="279" t="s">
        <v>859</v>
      </c>
      <c r="C130" s="285">
        <v>700</v>
      </c>
      <c r="D130" s="285">
        <v>225</v>
      </c>
      <c r="E130" s="285">
        <v>8</v>
      </c>
      <c r="F130" s="280">
        <v>6</v>
      </c>
      <c r="G130" s="280"/>
      <c r="H130" s="280"/>
      <c r="I130" s="280"/>
      <c r="J130" s="286">
        <f t="shared" si="4"/>
        <v>0</v>
      </c>
      <c r="K130" s="287"/>
    </row>
    <row r="131" spans="1:11">
      <c r="A131" s="83"/>
      <c r="B131" s="279" t="s">
        <v>860</v>
      </c>
      <c r="C131" s="280">
        <v>700</v>
      </c>
      <c r="D131" s="280">
        <v>250</v>
      </c>
      <c r="E131" s="280">
        <v>10</v>
      </c>
      <c r="F131" s="280">
        <v>8</v>
      </c>
      <c r="G131" s="281">
        <v>680</v>
      </c>
      <c r="H131" s="280"/>
      <c r="I131" s="282">
        <f>(2*C131)+(3*D131)-(2*E131)</f>
        <v>2130</v>
      </c>
      <c r="J131" s="283">
        <f t="shared" si="4"/>
        <v>2.13</v>
      </c>
      <c r="K131" s="284"/>
    </row>
    <row r="132" spans="1:11">
      <c r="A132" s="83"/>
      <c r="B132" s="279" t="s">
        <v>861</v>
      </c>
      <c r="C132" s="280">
        <v>700</v>
      </c>
      <c r="D132" s="280">
        <v>250</v>
      </c>
      <c r="E132" s="280">
        <v>19</v>
      </c>
      <c r="F132" s="280">
        <v>10</v>
      </c>
      <c r="G132" s="281">
        <v>662</v>
      </c>
      <c r="H132" s="280"/>
      <c r="I132" s="282">
        <f>(2*C132)+(3*D132)-(2*E132)</f>
        <v>2112</v>
      </c>
      <c r="J132" s="283">
        <f t="shared" ref="J132:J195" si="7">I132/1000</f>
        <v>2.1120000000000001</v>
      </c>
      <c r="K132" s="284"/>
    </row>
    <row r="133" spans="1:11">
      <c r="A133" s="83"/>
      <c r="B133" s="279" t="s">
        <v>862</v>
      </c>
      <c r="C133" s="285">
        <v>700</v>
      </c>
      <c r="D133" s="285">
        <v>250</v>
      </c>
      <c r="E133" s="285">
        <v>8</v>
      </c>
      <c r="F133" s="285">
        <v>10</v>
      </c>
      <c r="G133" s="280"/>
      <c r="H133" s="280"/>
      <c r="I133" s="285">
        <f>(2*C133)+(3*D133)-(2*E133)</f>
        <v>2134</v>
      </c>
      <c r="J133" s="286">
        <f t="shared" si="7"/>
        <v>2.1339999999999999</v>
      </c>
      <c r="K133" s="287"/>
    </row>
    <row r="134" spans="1:11">
      <c r="A134" s="83"/>
      <c r="B134" s="279" t="s">
        <v>862</v>
      </c>
      <c r="C134" s="285">
        <v>700</v>
      </c>
      <c r="D134" s="285">
        <v>250</v>
      </c>
      <c r="E134" s="285">
        <v>8</v>
      </c>
      <c r="F134" s="280" t="str">
        <f>RIGHT(B134,2)</f>
        <v>10</v>
      </c>
      <c r="G134" s="280"/>
      <c r="H134" s="280"/>
      <c r="I134" s="280"/>
      <c r="J134" s="286">
        <f t="shared" si="7"/>
        <v>0</v>
      </c>
      <c r="K134" s="287"/>
    </row>
    <row r="135" spans="1:11">
      <c r="A135" s="83"/>
      <c r="B135" s="279" t="s">
        <v>863</v>
      </c>
      <c r="C135" s="280">
        <v>700</v>
      </c>
      <c r="D135" s="280">
        <v>250</v>
      </c>
      <c r="E135" s="280">
        <v>8</v>
      </c>
      <c r="F135" s="280">
        <v>8</v>
      </c>
      <c r="G135" s="281">
        <v>684</v>
      </c>
      <c r="H135" s="280"/>
      <c r="I135" s="282">
        <f>(2*C135)+(3*D135)-(2*E135)</f>
        <v>2134</v>
      </c>
      <c r="J135" s="283">
        <f t="shared" si="7"/>
        <v>2.1339999999999999</v>
      </c>
      <c r="K135" s="284"/>
    </row>
    <row r="136" spans="1:11">
      <c r="A136" s="83"/>
      <c r="B136" s="279" t="s">
        <v>864</v>
      </c>
      <c r="C136" s="285">
        <v>700</v>
      </c>
      <c r="D136" s="285">
        <v>250</v>
      </c>
      <c r="E136" s="285">
        <v>8</v>
      </c>
      <c r="F136" s="280">
        <v>6</v>
      </c>
      <c r="G136" s="280"/>
      <c r="H136" s="280"/>
      <c r="I136" s="280"/>
      <c r="J136" s="286">
        <f t="shared" si="7"/>
        <v>0</v>
      </c>
      <c r="K136" s="287"/>
    </row>
    <row r="137" spans="1:11">
      <c r="A137" s="83"/>
      <c r="B137" s="279" t="s">
        <v>865</v>
      </c>
      <c r="C137" s="280">
        <v>700</v>
      </c>
      <c r="D137" s="280">
        <v>300</v>
      </c>
      <c r="E137" s="280">
        <v>6.35</v>
      </c>
      <c r="F137" s="280">
        <v>12.7</v>
      </c>
      <c r="G137" s="280"/>
      <c r="H137" s="280"/>
      <c r="I137" s="282">
        <f t="shared" ref="I137:I164" si="8">(2*C137)+(3*D137)-(2*E137)</f>
        <v>2287.3000000000002</v>
      </c>
      <c r="J137" s="283">
        <f t="shared" si="7"/>
        <v>2.2873000000000001</v>
      </c>
      <c r="K137" s="287"/>
    </row>
    <row r="138" spans="1:11">
      <c r="A138" s="83"/>
      <c r="B138" s="279" t="s">
        <v>866</v>
      </c>
      <c r="C138" s="280">
        <v>700</v>
      </c>
      <c r="D138" s="280">
        <v>300</v>
      </c>
      <c r="E138" s="280">
        <v>6.35</v>
      </c>
      <c r="F138" s="280">
        <v>22.2</v>
      </c>
      <c r="G138" s="280"/>
      <c r="H138" s="280"/>
      <c r="I138" s="282">
        <f t="shared" si="8"/>
        <v>2287.3000000000002</v>
      </c>
      <c r="J138" s="283">
        <f t="shared" si="7"/>
        <v>2.2873000000000001</v>
      </c>
      <c r="K138" s="287"/>
    </row>
    <row r="139" spans="1:11">
      <c r="A139" s="83"/>
      <c r="B139" s="288" t="s">
        <v>867</v>
      </c>
      <c r="C139" s="289">
        <v>700</v>
      </c>
      <c r="D139" s="289">
        <v>350</v>
      </c>
      <c r="E139" s="289">
        <v>10</v>
      </c>
      <c r="F139" s="289">
        <v>19</v>
      </c>
      <c r="G139" s="289"/>
      <c r="H139" s="289"/>
      <c r="I139" s="289">
        <f t="shared" si="8"/>
        <v>2430</v>
      </c>
      <c r="J139" s="290">
        <f t="shared" si="7"/>
        <v>2.4300000000000002</v>
      </c>
      <c r="K139" s="284"/>
    </row>
    <row r="140" spans="1:11">
      <c r="A140" s="83"/>
      <c r="B140" s="288" t="s">
        <v>868</v>
      </c>
      <c r="C140" s="289">
        <v>700</v>
      </c>
      <c r="D140" s="289">
        <v>350</v>
      </c>
      <c r="E140" s="289">
        <v>10</v>
      </c>
      <c r="F140" s="289">
        <v>22</v>
      </c>
      <c r="G140" s="289"/>
      <c r="H140" s="289"/>
      <c r="I140" s="289">
        <f t="shared" si="8"/>
        <v>2430</v>
      </c>
      <c r="J140" s="290">
        <f t="shared" si="7"/>
        <v>2.4300000000000002</v>
      </c>
      <c r="K140" s="284"/>
    </row>
    <row r="141" spans="1:11">
      <c r="A141" s="83"/>
      <c r="B141" s="279" t="s">
        <v>869</v>
      </c>
      <c r="C141" s="280">
        <v>750</v>
      </c>
      <c r="D141" s="280">
        <v>200</v>
      </c>
      <c r="E141" s="280">
        <v>10</v>
      </c>
      <c r="F141" s="280">
        <v>10</v>
      </c>
      <c r="G141" s="281">
        <v>730</v>
      </c>
      <c r="H141" s="280"/>
      <c r="I141" s="282">
        <f t="shared" si="8"/>
        <v>2080</v>
      </c>
      <c r="J141" s="283">
        <f t="shared" si="7"/>
        <v>2.08</v>
      </c>
      <c r="K141" s="284"/>
    </row>
    <row r="142" spans="1:11">
      <c r="A142" s="83"/>
      <c r="B142" s="279" t="s">
        <v>870</v>
      </c>
      <c r="C142" s="280">
        <v>750</v>
      </c>
      <c r="D142" s="280">
        <v>200</v>
      </c>
      <c r="E142" s="280">
        <v>13</v>
      </c>
      <c r="F142" s="280">
        <v>10</v>
      </c>
      <c r="G142" s="281">
        <v>724</v>
      </c>
      <c r="H142" s="280"/>
      <c r="I142" s="282">
        <f t="shared" si="8"/>
        <v>2074</v>
      </c>
      <c r="J142" s="283">
        <f t="shared" si="7"/>
        <v>2.0739999999999998</v>
      </c>
      <c r="K142" s="284"/>
    </row>
    <row r="143" spans="1:11">
      <c r="A143" s="83"/>
      <c r="B143" s="279" t="s">
        <v>871</v>
      </c>
      <c r="C143" s="280">
        <v>750</v>
      </c>
      <c r="D143" s="280">
        <v>200</v>
      </c>
      <c r="E143" s="280">
        <v>13</v>
      </c>
      <c r="F143" s="280">
        <v>8</v>
      </c>
      <c r="G143" s="281">
        <v>724</v>
      </c>
      <c r="H143" s="280"/>
      <c r="I143" s="282">
        <f t="shared" si="8"/>
        <v>2074</v>
      </c>
      <c r="J143" s="283">
        <f t="shared" si="7"/>
        <v>2.0739999999999998</v>
      </c>
      <c r="K143" s="284"/>
    </row>
    <row r="144" spans="1:11">
      <c r="A144" s="83"/>
      <c r="B144" s="279" t="s">
        <v>872</v>
      </c>
      <c r="C144" s="280">
        <v>750</v>
      </c>
      <c r="D144" s="280">
        <v>200</v>
      </c>
      <c r="E144" s="280">
        <v>16</v>
      </c>
      <c r="F144" s="280">
        <v>10</v>
      </c>
      <c r="G144" s="281">
        <v>718</v>
      </c>
      <c r="H144" s="280"/>
      <c r="I144" s="282">
        <f t="shared" si="8"/>
        <v>2068</v>
      </c>
      <c r="J144" s="283">
        <f t="shared" si="7"/>
        <v>2.0680000000000001</v>
      </c>
      <c r="K144" s="284"/>
    </row>
    <row r="145" spans="1:11">
      <c r="A145" s="85"/>
      <c r="B145" s="279" t="s">
        <v>873</v>
      </c>
      <c r="C145" s="280">
        <v>750</v>
      </c>
      <c r="D145" s="280">
        <v>200</v>
      </c>
      <c r="E145" s="280">
        <v>16</v>
      </c>
      <c r="F145" s="280">
        <v>8</v>
      </c>
      <c r="G145" s="281">
        <v>718</v>
      </c>
      <c r="H145" s="280"/>
      <c r="I145" s="282">
        <f t="shared" si="8"/>
        <v>2068</v>
      </c>
      <c r="J145" s="283">
        <f t="shared" si="7"/>
        <v>2.0680000000000001</v>
      </c>
      <c r="K145" s="284"/>
    </row>
    <row r="146" spans="1:11">
      <c r="A146" s="85"/>
      <c r="B146" s="279" t="s">
        <v>874</v>
      </c>
      <c r="C146" s="280">
        <v>750</v>
      </c>
      <c r="D146" s="280">
        <v>200</v>
      </c>
      <c r="E146" s="280">
        <v>8</v>
      </c>
      <c r="F146" s="280">
        <v>8</v>
      </c>
      <c r="G146" s="281">
        <v>734</v>
      </c>
      <c r="H146" s="280"/>
      <c r="I146" s="282">
        <f t="shared" si="8"/>
        <v>2084</v>
      </c>
      <c r="J146" s="283">
        <f t="shared" si="7"/>
        <v>2.0840000000000001</v>
      </c>
      <c r="K146" s="284"/>
    </row>
    <row r="147" spans="1:11">
      <c r="A147" s="85"/>
      <c r="B147" s="279" t="s">
        <v>875</v>
      </c>
      <c r="C147" s="280">
        <v>750</v>
      </c>
      <c r="D147" s="280">
        <v>225</v>
      </c>
      <c r="E147" s="280">
        <v>8</v>
      </c>
      <c r="F147" s="280">
        <v>8</v>
      </c>
      <c r="G147" s="281">
        <v>734</v>
      </c>
      <c r="H147" s="280"/>
      <c r="I147" s="282">
        <f t="shared" si="8"/>
        <v>2159</v>
      </c>
      <c r="J147" s="283">
        <f t="shared" si="7"/>
        <v>2.1589999999999998</v>
      </c>
      <c r="K147" s="284"/>
    </row>
    <row r="148" spans="1:11">
      <c r="A148" s="85"/>
      <c r="B148" s="279" t="s">
        <v>876</v>
      </c>
      <c r="C148" s="280">
        <v>750</v>
      </c>
      <c r="D148" s="280">
        <v>330</v>
      </c>
      <c r="E148" s="280">
        <v>19</v>
      </c>
      <c r="F148" s="280">
        <v>10</v>
      </c>
      <c r="G148" s="281">
        <v>712</v>
      </c>
      <c r="H148" s="280"/>
      <c r="I148" s="282">
        <f t="shared" si="8"/>
        <v>2452</v>
      </c>
      <c r="J148" s="283">
        <f t="shared" si="7"/>
        <v>2.452</v>
      </c>
      <c r="K148" s="284"/>
    </row>
    <row r="149" spans="1:11">
      <c r="A149" s="85"/>
      <c r="B149" s="279" t="s">
        <v>877</v>
      </c>
      <c r="C149" s="280">
        <v>770</v>
      </c>
      <c r="D149" s="280">
        <v>330</v>
      </c>
      <c r="E149" s="280">
        <v>32</v>
      </c>
      <c r="F149" s="280">
        <v>13</v>
      </c>
      <c r="G149" s="281">
        <v>706</v>
      </c>
      <c r="H149" s="280"/>
      <c r="I149" s="282">
        <f t="shared" si="8"/>
        <v>2466</v>
      </c>
      <c r="J149" s="283">
        <f t="shared" si="7"/>
        <v>2.4660000000000002</v>
      </c>
      <c r="K149" s="284"/>
    </row>
    <row r="150" spans="1:11">
      <c r="A150" s="85"/>
      <c r="B150" s="279" t="s">
        <v>878</v>
      </c>
      <c r="C150" s="280">
        <v>800</v>
      </c>
      <c r="D150" s="280">
        <v>200</v>
      </c>
      <c r="E150" s="280">
        <v>10</v>
      </c>
      <c r="F150" s="280">
        <v>10</v>
      </c>
      <c r="G150" s="281">
        <v>780</v>
      </c>
      <c r="H150" s="280"/>
      <c r="I150" s="282">
        <f t="shared" si="8"/>
        <v>2180</v>
      </c>
      <c r="J150" s="283">
        <f t="shared" si="7"/>
        <v>2.1800000000000002</v>
      </c>
      <c r="K150" s="284"/>
    </row>
    <row r="151" spans="1:11">
      <c r="A151" s="85"/>
      <c r="B151" s="279" t="s">
        <v>879</v>
      </c>
      <c r="C151" s="280">
        <v>800</v>
      </c>
      <c r="D151" s="280">
        <v>200</v>
      </c>
      <c r="E151" s="280">
        <v>13</v>
      </c>
      <c r="F151" s="280">
        <v>10</v>
      </c>
      <c r="G151" s="281">
        <v>774</v>
      </c>
      <c r="H151" s="280"/>
      <c r="I151" s="282">
        <f t="shared" si="8"/>
        <v>2174</v>
      </c>
      <c r="J151" s="283">
        <f t="shared" si="7"/>
        <v>2.1739999999999999</v>
      </c>
      <c r="K151" s="284"/>
    </row>
    <row r="152" spans="1:11">
      <c r="A152" s="85"/>
      <c r="B152" s="279" t="s">
        <v>880</v>
      </c>
      <c r="C152" s="280">
        <v>800</v>
      </c>
      <c r="D152" s="280">
        <v>250</v>
      </c>
      <c r="E152" s="280">
        <v>16</v>
      </c>
      <c r="F152" s="280">
        <v>13</v>
      </c>
      <c r="G152" s="281">
        <v>768</v>
      </c>
      <c r="H152" s="280"/>
      <c r="I152" s="282">
        <f t="shared" si="8"/>
        <v>2318</v>
      </c>
      <c r="J152" s="283">
        <f t="shared" si="7"/>
        <v>2.3180000000000001</v>
      </c>
      <c r="K152" s="284"/>
    </row>
    <row r="153" spans="1:11">
      <c r="A153" s="85"/>
      <c r="B153" s="279" t="s">
        <v>881</v>
      </c>
      <c r="C153" s="280">
        <v>800</v>
      </c>
      <c r="D153" s="280">
        <v>275</v>
      </c>
      <c r="E153" s="280">
        <v>16</v>
      </c>
      <c r="F153" s="280">
        <v>10</v>
      </c>
      <c r="G153" s="281">
        <v>768</v>
      </c>
      <c r="H153" s="280"/>
      <c r="I153" s="282">
        <f t="shared" si="8"/>
        <v>2393</v>
      </c>
      <c r="J153" s="283">
        <f t="shared" si="7"/>
        <v>2.3929999999999998</v>
      </c>
      <c r="K153" s="284"/>
    </row>
    <row r="154" spans="1:11">
      <c r="A154" s="85"/>
      <c r="B154" s="279" t="s">
        <v>882</v>
      </c>
      <c r="C154" s="280">
        <v>800</v>
      </c>
      <c r="D154" s="280">
        <v>275</v>
      </c>
      <c r="E154" s="280">
        <v>19</v>
      </c>
      <c r="F154" s="280">
        <v>8</v>
      </c>
      <c r="G154" s="281">
        <v>762</v>
      </c>
      <c r="H154" s="280"/>
      <c r="I154" s="282">
        <f t="shared" si="8"/>
        <v>2387</v>
      </c>
      <c r="J154" s="283">
        <f t="shared" si="7"/>
        <v>2.387</v>
      </c>
      <c r="K154" s="284"/>
    </row>
    <row r="155" spans="1:11">
      <c r="A155" s="85"/>
      <c r="B155" s="279" t="s">
        <v>883</v>
      </c>
      <c r="C155" s="280">
        <v>800</v>
      </c>
      <c r="D155" s="280">
        <v>275</v>
      </c>
      <c r="E155" s="280">
        <v>32</v>
      </c>
      <c r="F155" s="280">
        <v>16</v>
      </c>
      <c r="G155" s="281">
        <v>736</v>
      </c>
      <c r="H155" s="280"/>
      <c r="I155" s="282">
        <f t="shared" si="8"/>
        <v>2361</v>
      </c>
      <c r="J155" s="283">
        <f t="shared" si="7"/>
        <v>2.3610000000000002</v>
      </c>
      <c r="K155" s="284"/>
    </row>
    <row r="156" spans="1:11">
      <c r="A156" s="85"/>
      <c r="B156" s="279" t="s">
        <v>884</v>
      </c>
      <c r="C156" s="280">
        <v>800</v>
      </c>
      <c r="D156" s="280">
        <v>300</v>
      </c>
      <c r="E156" s="280">
        <v>19</v>
      </c>
      <c r="F156" s="280">
        <v>10</v>
      </c>
      <c r="G156" s="281">
        <v>762</v>
      </c>
      <c r="H156" s="280"/>
      <c r="I156" s="282">
        <f t="shared" si="8"/>
        <v>2462</v>
      </c>
      <c r="J156" s="283">
        <f t="shared" si="7"/>
        <v>2.4620000000000002</v>
      </c>
      <c r="K156" s="284"/>
    </row>
    <row r="157" spans="1:11">
      <c r="A157" s="85"/>
      <c r="B157" s="279" t="s">
        <v>885</v>
      </c>
      <c r="C157" s="280">
        <v>800</v>
      </c>
      <c r="D157" s="280">
        <v>330</v>
      </c>
      <c r="E157" s="280">
        <v>22</v>
      </c>
      <c r="F157" s="280">
        <v>13</v>
      </c>
      <c r="G157" s="281">
        <v>756</v>
      </c>
      <c r="H157" s="280"/>
      <c r="I157" s="282">
        <f t="shared" si="8"/>
        <v>2546</v>
      </c>
      <c r="J157" s="283">
        <f t="shared" si="7"/>
        <v>2.5459999999999998</v>
      </c>
      <c r="K157" s="284"/>
    </row>
    <row r="158" spans="1:11">
      <c r="A158" s="85"/>
      <c r="B158" s="279" t="s">
        <v>886</v>
      </c>
      <c r="C158" s="280">
        <v>800</v>
      </c>
      <c r="D158" s="280">
        <v>330</v>
      </c>
      <c r="E158" s="280">
        <v>25</v>
      </c>
      <c r="F158" s="280">
        <v>10</v>
      </c>
      <c r="G158" s="281">
        <v>750</v>
      </c>
      <c r="H158" s="280"/>
      <c r="I158" s="282">
        <f t="shared" si="8"/>
        <v>2540</v>
      </c>
      <c r="J158" s="283">
        <f t="shared" si="7"/>
        <v>2.54</v>
      </c>
      <c r="K158" s="284"/>
    </row>
    <row r="159" spans="1:11">
      <c r="A159" s="85"/>
      <c r="B159" s="279" t="s">
        <v>887</v>
      </c>
      <c r="C159" s="280">
        <v>800</v>
      </c>
      <c r="D159" s="280">
        <v>375</v>
      </c>
      <c r="E159" s="280">
        <v>25</v>
      </c>
      <c r="F159" s="280">
        <v>13</v>
      </c>
      <c r="G159" s="281">
        <v>750</v>
      </c>
      <c r="H159" s="280"/>
      <c r="I159" s="282">
        <f t="shared" si="8"/>
        <v>2675</v>
      </c>
      <c r="J159" s="283">
        <f t="shared" si="7"/>
        <v>2.6749999999999998</v>
      </c>
      <c r="K159" s="284"/>
    </row>
    <row r="160" spans="1:11">
      <c r="A160" s="85"/>
      <c r="B160" s="279" t="s">
        <v>888</v>
      </c>
      <c r="C160" s="280">
        <v>800</v>
      </c>
      <c r="D160" s="280">
        <v>375</v>
      </c>
      <c r="E160" s="280">
        <v>32</v>
      </c>
      <c r="F160" s="280">
        <v>13</v>
      </c>
      <c r="G160" s="281">
        <v>736</v>
      </c>
      <c r="H160" s="280"/>
      <c r="I160" s="282">
        <f t="shared" si="8"/>
        <v>2661</v>
      </c>
      <c r="J160" s="283">
        <f t="shared" si="7"/>
        <v>2.661</v>
      </c>
      <c r="K160" s="284"/>
    </row>
    <row r="161" spans="1:11">
      <c r="A161" s="85"/>
      <c r="B161" s="279" t="s">
        <v>889</v>
      </c>
      <c r="C161" s="280">
        <v>800</v>
      </c>
      <c r="D161" s="280">
        <v>400</v>
      </c>
      <c r="E161" s="280">
        <v>7.9</v>
      </c>
      <c r="F161" s="280">
        <v>15.8</v>
      </c>
      <c r="G161" s="280"/>
      <c r="H161" s="280"/>
      <c r="I161" s="282">
        <f t="shared" si="8"/>
        <v>2784.2</v>
      </c>
      <c r="J161" s="283">
        <f t="shared" si="7"/>
        <v>2.7841999999999998</v>
      </c>
      <c r="K161" s="287"/>
    </row>
    <row r="162" spans="1:11">
      <c r="A162" s="85"/>
      <c r="B162" s="279" t="s">
        <v>890</v>
      </c>
      <c r="C162" s="280">
        <v>800</v>
      </c>
      <c r="D162" s="280">
        <v>475</v>
      </c>
      <c r="E162" s="280">
        <v>7.9</v>
      </c>
      <c r="F162" s="280">
        <v>25.4</v>
      </c>
      <c r="G162" s="280"/>
      <c r="H162" s="280"/>
      <c r="I162" s="282">
        <f t="shared" si="8"/>
        <v>3009.2</v>
      </c>
      <c r="J162" s="283">
        <f t="shared" si="7"/>
        <v>3.0091999999999999</v>
      </c>
      <c r="K162" s="287"/>
    </row>
    <row r="163" spans="1:11">
      <c r="A163" s="85"/>
      <c r="B163" s="279" t="s">
        <v>891</v>
      </c>
      <c r="C163" s="280">
        <v>850</v>
      </c>
      <c r="D163" s="280">
        <v>200</v>
      </c>
      <c r="E163" s="280">
        <v>10</v>
      </c>
      <c r="F163" s="280">
        <v>10</v>
      </c>
      <c r="G163" s="281">
        <v>830</v>
      </c>
      <c r="H163" s="280"/>
      <c r="I163" s="282">
        <f t="shared" si="8"/>
        <v>2280</v>
      </c>
      <c r="J163" s="283">
        <f t="shared" si="7"/>
        <v>2.2799999999999998</v>
      </c>
      <c r="K163" s="284"/>
    </row>
    <row r="164" spans="1:11">
      <c r="A164" s="85"/>
      <c r="B164" s="279" t="s">
        <v>892</v>
      </c>
      <c r="C164" s="280">
        <v>850</v>
      </c>
      <c r="D164" s="280">
        <v>200</v>
      </c>
      <c r="E164" s="280">
        <v>16</v>
      </c>
      <c r="F164" s="280">
        <v>10</v>
      </c>
      <c r="G164" s="281">
        <v>818</v>
      </c>
      <c r="H164" s="280"/>
      <c r="I164" s="282">
        <f t="shared" si="8"/>
        <v>2268</v>
      </c>
      <c r="J164" s="283">
        <f t="shared" si="7"/>
        <v>2.2679999999999998</v>
      </c>
      <c r="K164" s="284"/>
    </row>
    <row r="165" spans="1:11">
      <c r="A165" s="85"/>
      <c r="B165" s="279" t="s">
        <v>893</v>
      </c>
      <c r="C165" s="285">
        <v>850</v>
      </c>
      <c r="D165" s="285">
        <v>225</v>
      </c>
      <c r="E165" s="280">
        <v>10</v>
      </c>
      <c r="F165" s="280" t="str">
        <f>RIGHT(B165,2)</f>
        <v>10</v>
      </c>
      <c r="G165" s="280"/>
      <c r="H165" s="280"/>
      <c r="I165" s="280"/>
      <c r="J165" s="286">
        <f t="shared" si="7"/>
        <v>0</v>
      </c>
      <c r="K165" s="287"/>
    </row>
    <row r="166" spans="1:11">
      <c r="A166" s="85"/>
      <c r="B166" s="279" t="s">
        <v>894</v>
      </c>
      <c r="C166" s="285">
        <v>850</v>
      </c>
      <c r="D166" s="285">
        <v>225</v>
      </c>
      <c r="E166" s="280">
        <v>10</v>
      </c>
      <c r="F166" s="280" t="str">
        <f>RIGHT(B166,2)</f>
        <v>16</v>
      </c>
      <c r="G166" s="280"/>
      <c r="H166" s="280"/>
      <c r="I166" s="280"/>
      <c r="J166" s="286">
        <f t="shared" si="7"/>
        <v>0</v>
      </c>
      <c r="K166" s="287"/>
    </row>
    <row r="167" spans="1:11">
      <c r="A167" s="85"/>
      <c r="B167" s="279" t="s">
        <v>895</v>
      </c>
      <c r="C167" s="285">
        <v>850</v>
      </c>
      <c r="D167" s="285">
        <v>225</v>
      </c>
      <c r="E167" s="280">
        <v>10</v>
      </c>
      <c r="F167" s="280" t="str">
        <f>RIGHT(B167,2)</f>
        <v>13</v>
      </c>
      <c r="G167" s="280"/>
      <c r="H167" s="280"/>
      <c r="I167" s="280"/>
      <c r="J167" s="286">
        <f t="shared" si="7"/>
        <v>0</v>
      </c>
      <c r="K167" s="287"/>
    </row>
    <row r="168" spans="1:11">
      <c r="A168" s="85"/>
      <c r="B168" s="279" t="s">
        <v>896</v>
      </c>
      <c r="C168" s="285">
        <v>850</v>
      </c>
      <c r="D168" s="285">
        <v>250</v>
      </c>
      <c r="E168" s="280">
        <v>10</v>
      </c>
      <c r="F168" s="280" t="str">
        <f>RIGHT(B168,2)</f>
        <v>10</v>
      </c>
      <c r="G168" s="280"/>
      <c r="H168" s="280"/>
      <c r="I168" s="280"/>
      <c r="J168" s="286">
        <f t="shared" si="7"/>
        <v>0</v>
      </c>
      <c r="K168" s="287"/>
    </row>
    <row r="169" spans="1:11">
      <c r="A169" s="85"/>
      <c r="B169" s="279" t="s">
        <v>897</v>
      </c>
      <c r="C169" s="285">
        <v>850</v>
      </c>
      <c r="D169" s="285">
        <v>250</v>
      </c>
      <c r="E169" s="280">
        <v>10</v>
      </c>
      <c r="F169" s="280" t="str">
        <f>RIGHT(B169,2)</f>
        <v>13</v>
      </c>
      <c r="G169" s="280"/>
      <c r="H169" s="280"/>
      <c r="I169" s="280"/>
      <c r="J169" s="286">
        <f t="shared" si="7"/>
        <v>0</v>
      </c>
      <c r="K169" s="287"/>
    </row>
    <row r="170" spans="1:11">
      <c r="A170" s="85"/>
      <c r="B170" s="279" t="s">
        <v>898</v>
      </c>
      <c r="C170" s="280">
        <v>850</v>
      </c>
      <c r="D170" s="280">
        <v>250</v>
      </c>
      <c r="E170" s="280">
        <v>16</v>
      </c>
      <c r="F170" s="280">
        <v>10</v>
      </c>
      <c r="G170" s="281">
        <v>818</v>
      </c>
      <c r="H170" s="280"/>
      <c r="I170" s="282">
        <f>(2*C170)+(3*D170)-(2*E170)</f>
        <v>2418</v>
      </c>
      <c r="J170" s="283">
        <f t="shared" si="7"/>
        <v>2.4180000000000001</v>
      </c>
      <c r="K170" s="284"/>
    </row>
    <row r="171" spans="1:11">
      <c r="A171" s="85"/>
      <c r="B171" s="279" t="s">
        <v>899</v>
      </c>
      <c r="C171" s="285">
        <v>850</v>
      </c>
      <c r="D171" s="285">
        <v>300</v>
      </c>
      <c r="E171" s="280">
        <v>10</v>
      </c>
      <c r="F171" s="280" t="str">
        <f>RIGHT(B171,2)</f>
        <v>16</v>
      </c>
      <c r="G171" s="280"/>
      <c r="H171" s="280"/>
      <c r="I171" s="280"/>
      <c r="J171" s="286">
        <f t="shared" si="7"/>
        <v>0</v>
      </c>
      <c r="K171" s="287"/>
    </row>
    <row r="172" spans="1:11">
      <c r="A172" s="85"/>
      <c r="B172" s="279" t="s">
        <v>900</v>
      </c>
      <c r="C172" s="280">
        <v>850</v>
      </c>
      <c r="D172" s="280">
        <v>300</v>
      </c>
      <c r="E172" s="280">
        <v>19</v>
      </c>
      <c r="F172" s="280">
        <v>10</v>
      </c>
      <c r="G172" s="281">
        <v>812</v>
      </c>
      <c r="H172" s="280"/>
      <c r="I172" s="282">
        <f>(2*C172)+(3*D172)-(2*E172)</f>
        <v>2562</v>
      </c>
      <c r="J172" s="283">
        <f t="shared" si="7"/>
        <v>2.5619999999999998</v>
      </c>
      <c r="K172" s="284"/>
    </row>
    <row r="173" spans="1:11">
      <c r="A173" s="85"/>
      <c r="B173" s="279" t="s">
        <v>901</v>
      </c>
      <c r="C173" s="280">
        <v>850</v>
      </c>
      <c r="D173" s="280">
        <v>300</v>
      </c>
      <c r="E173" s="280">
        <v>19</v>
      </c>
      <c r="F173" s="280">
        <v>13</v>
      </c>
      <c r="G173" s="281">
        <v>812</v>
      </c>
      <c r="H173" s="280"/>
      <c r="I173" s="282">
        <f>(2*C173)+(3*D173)-(2*E173)</f>
        <v>2562</v>
      </c>
      <c r="J173" s="283">
        <f t="shared" si="7"/>
        <v>2.5619999999999998</v>
      </c>
      <c r="K173" s="284"/>
    </row>
    <row r="174" spans="1:11">
      <c r="A174" s="85"/>
      <c r="B174" s="279" t="s">
        <v>902</v>
      </c>
      <c r="C174" s="280">
        <v>850</v>
      </c>
      <c r="D174" s="280">
        <v>300</v>
      </c>
      <c r="E174" s="280">
        <v>25</v>
      </c>
      <c r="F174" s="280">
        <v>13</v>
      </c>
      <c r="G174" s="281">
        <v>800</v>
      </c>
      <c r="H174" s="280"/>
      <c r="I174" s="282">
        <f>(2*C174)+(3*D174)-(2*E174)</f>
        <v>2550</v>
      </c>
      <c r="J174" s="283">
        <f t="shared" si="7"/>
        <v>2.5499999999999998</v>
      </c>
      <c r="K174" s="284"/>
    </row>
    <row r="175" spans="1:11">
      <c r="A175" s="85"/>
      <c r="B175" s="279" t="s">
        <v>903</v>
      </c>
      <c r="C175" s="285">
        <v>850</v>
      </c>
      <c r="D175" s="285">
        <v>330</v>
      </c>
      <c r="E175" s="285">
        <v>10</v>
      </c>
      <c r="F175" s="285">
        <v>22</v>
      </c>
      <c r="G175" s="280"/>
      <c r="H175" s="280"/>
      <c r="I175" s="285">
        <f>(2*C175)+(3*D175)-(2*E175)</f>
        <v>2670</v>
      </c>
      <c r="J175" s="286">
        <f t="shared" si="7"/>
        <v>2.67</v>
      </c>
      <c r="K175" s="287"/>
    </row>
    <row r="176" spans="1:11">
      <c r="A176" s="85"/>
      <c r="B176" s="279" t="s">
        <v>904</v>
      </c>
      <c r="C176" s="285">
        <v>850</v>
      </c>
      <c r="D176" s="285">
        <v>375</v>
      </c>
      <c r="E176" s="280">
        <v>10</v>
      </c>
      <c r="F176" s="280" t="str">
        <f>RIGHT(B176,2)</f>
        <v>31</v>
      </c>
      <c r="G176" s="280"/>
      <c r="H176" s="280"/>
      <c r="I176" s="280"/>
      <c r="J176" s="286">
        <f t="shared" si="7"/>
        <v>0</v>
      </c>
      <c r="K176" s="287"/>
    </row>
    <row r="177" spans="1:11">
      <c r="A177" s="85"/>
      <c r="B177" s="279" t="s">
        <v>905</v>
      </c>
      <c r="C177" s="285">
        <v>900</v>
      </c>
      <c r="D177" s="285">
        <v>275</v>
      </c>
      <c r="E177" s="285">
        <v>13</v>
      </c>
      <c r="F177" s="285">
        <v>16</v>
      </c>
      <c r="G177" s="280"/>
      <c r="H177" s="280"/>
      <c r="I177" s="285">
        <f t="shared" ref="I177:I226" si="9">(2*C177)+(3*D177)-(2*E177)</f>
        <v>2599</v>
      </c>
      <c r="J177" s="286">
        <f t="shared" si="7"/>
        <v>2.5990000000000002</v>
      </c>
      <c r="K177" s="287"/>
    </row>
    <row r="178" spans="1:11">
      <c r="A178" s="85"/>
      <c r="B178" s="279" t="s">
        <v>906</v>
      </c>
      <c r="C178" s="280">
        <v>900</v>
      </c>
      <c r="D178" s="280">
        <v>275</v>
      </c>
      <c r="E178" s="280">
        <v>19</v>
      </c>
      <c r="F178" s="280">
        <v>13</v>
      </c>
      <c r="G178" s="281">
        <v>862</v>
      </c>
      <c r="H178" s="280"/>
      <c r="I178" s="282">
        <f t="shared" si="9"/>
        <v>2587</v>
      </c>
      <c r="J178" s="283">
        <f t="shared" si="7"/>
        <v>2.5870000000000002</v>
      </c>
      <c r="K178" s="284"/>
    </row>
    <row r="179" spans="1:11">
      <c r="A179" s="85"/>
      <c r="B179" s="279" t="s">
        <v>907</v>
      </c>
      <c r="C179" s="280">
        <v>900</v>
      </c>
      <c r="D179" s="280">
        <v>300</v>
      </c>
      <c r="E179" s="280">
        <v>16</v>
      </c>
      <c r="F179" s="280">
        <v>13</v>
      </c>
      <c r="G179" s="281">
        <v>868</v>
      </c>
      <c r="H179" s="280"/>
      <c r="I179" s="282">
        <f t="shared" si="9"/>
        <v>2668</v>
      </c>
      <c r="J179" s="283">
        <f t="shared" si="7"/>
        <v>2.6680000000000001</v>
      </c>
      <c r="K179" s="284"/>
    </row>
    <row r="180" spans="1:11">
      <c r="A180" s="85"/>
      <c r="B180" s="279" t="s">
        <v>908</v>
      </c>
      <c r="C180" s="280">
        <v>900</v>
      </c>
      <c r="D180" s="280">
        <v>300</v>
      </c>
      <c r="E180" s="280">
        <v>19</v>
      </c>
      <c r="F180" s="280">
        <v>13</v>
      </c>
      <c r="G180" s="281">
        <v>862</v>
      </c>
      <c r="H180" s="280"/>
      <c r="I180" s="282">
        <f t="shared" si="9"/>
        <v>2662</v>
      </c>
      <c r="J180" s="283">
        <f t="shared" si="7"/>
        <v>2.6619999999999999</v>
      </c>
      <c r="K180" s="284"/>
    </row>
    <row r="181" spans="1:11">
      <c r="A181" s="85"/>
      <c r="B181" s="279" t="s">
        <v>909</v>
      </c>
      <c r="C181" s="280">
        <v>900</v>
      </c>
      <c r="D181" s="280">
        <v>330</v>
      </c>
      <c r="E181" s="280">
        <v>32</v>
      </c>
      <c r="F181" s="280">
        <v>13</v>
      </c>
      <c r="G181" s="281">
        <v>836</v>
      </c>
      <c r="H181" s="280"/>
      <c r="I181" s="282">
        <f t="shared" si="9"/>
        <v>2726</v>
      </c>
      <c r="J181" s="283">
        <f t="shared" si="7"/>
        <v>2.726</v>
      </c>
      <c r="K181" s="284"/>
    </row>
    <row r="182" spans="1:11">
      <c r="A182" s="85"/>
      <c r="B182" s="279" t="s">
        <v>910</v>
      </c>
      <c r="C182" s="280">
        <v>900</v>
      </c>
      <c r="D182" s="280">
        <v>425</v>
      </c>
      <c r="E182" s="280">
        <v>38</v>
      </c>
      <c r="F182" s="280">
        <v>13</v>
      </c>
      <c r="G182" s="281">
        <v>824</v>
      </c>
      <c r="H182" s="280"/>
      <c r="I182" s="282">
        <f t="shared" si="9"/>
        <v>2999</v>
      </c>
      <c r="J182" s="283">
        <f t="shared" si="7"/>
        <v>2.9990000000000001</v>
      </c>
      <c r="K182" s="284"/>
    </row>
    <row r="183" spans="1:11">
      <c r="A183" s="85"/>
      <c r="B183" s="279" t="s">
        <v>911</v>
      </c>
      <c r="C183" s="280">
        <v>300</v>
      </c>
      <c r="D183" s="280">
        <v>500</v>
      </c>
      <c r="E183" s="280">
        <v>5</v>
      </c>
      <c r="F183" s="280">
        <v>5</v>
      </c>
      <c r="G183" s="281">
        <v>290</v>
      </c>
      <c r="H183" s="280"/>
      <c r="I183" s="282">
        <f t="shared" si="9"/>
        <v>2090</v>
      </c>
      <c r="J183" s="283">
        <f t="shared" si="7"/>
        <v>2.09</v>
      </c>
      <c r="K183" s="284"/>
    </row>
    <row r="184" spans="1:11">
      <c r="A184" s="85"/>
      <c r="B184" s="279" t="s">
        <v>912</v>
      </c>
      <c r="C184" s="280">
        <v>400</v>
      </c>
      <c r="D184" s="280">
        <v>500</v>
      </c>
      <c r="E184" s="280">
        <v>8</v>
      </c>
      <c r="F184" s="280">
        <v>6</v>
      </c>
      <c r="G184" s="281">
        <v>384</v>
      </c>
      <c r="H184" s="280"/>
      <c r="I184" s="282">
        <f t="shared" si="9"/>
        <v>2284</v>
      </c>
      <c r="J184" s="283">
        <f t="shared" si="7"/>
        <v>2.2839999999999998</v>
      </c>
      <c r="K184" s="284"/>
    </row>
    <row r="185" spans="1:11">
      <c r="A185" s="85"/>
      <c r="B185" s="279" t="s">
        <v>913</v>
      </c>
      <c r="C185" s="280">
        <v>500</v>
      </c>
      <c r="D185" s="280">
        <v>500</v>
      </c>
      <c r="E185" s="280">
        <v>8</v>
      </c>
      <c r="F185" s="280">
        <v>6</v>
      </c>
      <c r="G185" s="281">
        <v>484</v>
      </c>
      <c r="H185" s="280"/>
      <c r="I185" s="282">
        <f t="shared" si="9"/>
        <v>2484</v>
      </c>
      <c r="J185" s="283">
        <f t="shared" si="7"/>
        <v>2.484</v>
      </c>
      <c r="K185" s="284"/>
    </row>
    <row r="186" spans="1:11">
      <c r="A186" s="85"/>
      <c r="B186" s="279" t="s">
        <v>914</v>
      </c>
      <c r="C186" s="280">
        <v>375</v>
      </c>
      <c r="D186" s="280">
        <v>375</v>
      </c>
      <c r="E186" s="280">
        <v>12.7</v>
      </c>
      <c r="F186" s="280">
        <v>6.35</v>
      </c>
      <c r="G186" s="280"/>
      <c r="H186" s="280"/>
      <c r="I186" s="282">
        <f t="shared" si="9"/>
        <v>1849.6</v>
      </c>
      <c r="J186" s="283">
        <f t="shared" si="7"/>
        <v>1.8495999999999999</v>
      </c>
      <c r="K186" s="287"/>
    </row>
    <row r="187" spans="1:11">
      <c r="A187" s="85"/>
      <c r="B187" s="279" t="s">
        <v>914</v>
      </c>
      <c r="C187" s="280">
        <v>375</v>
      </c>
      <c r="D187" s="280">
        <v>375</v>
      </c>
      <c r="E187" s="280">
        <v>12.7</v>
      </c>
      <c r="F187" s="280">
        <v>6.35</v>
      </c>
      <c r="G187" s="280"/>
      <c r="H187" s="280"/>
      <c r="I187" s="282">
        <f t="shared" si="9"/>
        <v>1849.6</v>
      </c>
      <c r="J187" s="283">
        <f t="shared" si="7"/>
        <v>1.8495999999999999</v>
      </c>
      <c r="K187" s="287"/>
    </row>
    <row r="188" spans="1:11">
      <c r="A188" s="85"/>
      <c r="B188" s="279" t="s">
        <v>914</v>
      </c>
      <c r="C188" s="280">
        <v>375</v>
      </c>
      <c r="D188" s="280">
        <v>375</v>
      </c>
      <c r="E188" s="280">
        <v>12.7</v>
      </c>
      <c r="F188" s="280">
        <v>6.35</v>
      </c>
      <c r="G188" s="280"/>
      <c r="H188" s="280"/>
      <c r="I188" s="282">
        <f t="shared" si="9"/>
        <v>1849.6</v>
      </c>
      <c r="J188" s="283">
        <f t="shared" si="7"/>
        <v>1.8495999999999999</v>
      </c>
      <c r="K188" s="287"/>
    </row>
    <row r="189" spans="1:11">
      <c r="A189" s="85"/>
      <c r="B189" s="279" t="s">
        <v>914</v>
      </c>
      <c r="C189" s="280">
        <v>375</v>
      </c>
      <c r="D189" s="280">
        <v>375</v>
      </c>
      <c r="E189" s="280">
        <v>12.7</v>
      </c>
      <c r="F189" s="280">
        <v>6.35</v>
      </c>
      <c r="G189" s="280"/>
      <c r="H189" s="280"/>
      <c r="I189" s="282">
        <f t="shared" si="9"/>
        <v>1849.6</v>
      </c>
      <c r="J189" s="283">
        <f t="shared" si="7"/>
        <v>1.8495999999999999</v>
      </c>
      <c r="K189" s="287"/>
    </row>
    <row r="190" spans="1:11">
      <c r="A190" s="85"/>
      <c r="B190" s="279" t="s">
        <v>915</v>
      </c>
      <c r="C190" s="280">
        <v>675</v>
      </c>
      <c r="D190" s="280">
        <v>300</v>
      </c>
      <c r="E190" s="280">
        <v>9.5</v>
      </c>
      <c r="F190" s="280">
        <v>6.35</v>
      </c>
      <c r="G190" s="280"/>
      <c r="H190" s="280"/>
      <c r="I190" s="282">
        <f t="shared" si="9"/>
        <v>2231</v>
      </c>
      <c r="J190" s="283">
        <f t="shared" si="7"/>
        <v>2.2309999999999999</v>
      </c>
      <c r="K190" s="287"/>
    </row>
    <row r="191" spans="1:11">
      <c r="A191" s="85"/>
      <c r="B191" s="279" t="s">
        <v>915</v>
      </c>
      <c r="C191" s="280">
        <v>675</v>
      </c>
      <c r="D191" s="280">
        <v>300</v>
      </c>
      <c r="E191" s="280">
        <v>9.5</v>
      </c>
      <c r="F191" s="280">
        <v>6.35</v>
      </c>
      <c r="G191" s="280"/>
      <c r="H191" s="280"/>
      <c r="I191" s="282">
        <f t="shared" si="9"/>
        <v>2231</v>
      </c>
      <c r="J191" s="283">
        <f t="shared" si="7"/>
        <v>2.2309999999999999</v>
      </c>
      <c r="K191" s="287"/>
    </row>
    <row r="192" spans="1:11">
      <c r="A192" s="85"/>
      <c r="B192" s="279" t="s">
        <v>916</v>
      </c>
      <c r="C192" s="280">
        <v>675</v>
      </c>
      <c r="D192" s="280">
        <v>330</v>
      </c>
      <c r="E192" s="280">
        <v>12.7</v>
      </c>
      <c r="F192" s="280">
        <v>6.35</v>
      </c>
      <c r="G192" s="280"/>
      <c r="H192" s="280"/>
      <c r="I192" s="282">
        <f t="shared" si="9"/>
        <v>2314.6</v>
      </c>
      <c r="J192" s="283">
        <f t="shared" si="7"/>
        <v>2.3146</v>
      </c>
      <c r="K192" s="287"/>
    </row>
    <row r="193" spans="1:11">
      <c r="A193" s="85"/>
      <c r="B193" s="279" t="s">
        <v>916</v>
      </c>
      <c r="C193" s="280">
        <v>675</v>
      </c>
      <c r="D193" s="280">
        <v>330</v>
      </c>
      <c r="E193" s="280">
        <v>12.7</v>
      </c>
      <c r="F193" s="280">
        <v>6.35</v>
      </c>
      <c r="G193" s="280"/>
      <c r="H193" s="280"/>
      <c r="I193" s="282">
        <f t="shared" si="9"/>
        <v>2314.6</v>
      </c>
      <c r="J193" s="283">
        <f t="shared" si="7"/>
        <v>2.3146</v>
      </c>
      <c r="K193" s="287"/>
    </row>
    <row r="194" spans="1:11">
      <c r="A194" s="85"/>
      <c r="B194" s="279" t="s">
        <v>917</v>
      </c>
      <c r="C194" s="280">
        <v>675</v>
      </c>
      <c r="D194" s="280">
        <v>330</v>
      </c>
      <c r="E194" s="280">
        <v>25.4</v>
      </c>
      <c r="F194" s="280">
        <v>6.35</v>
      </c>
      <c r="G194" s="280"/>
      <c r="H194" s="280"/>
      <c r="I194" s="282">
        <f t="shared" si="9"/>
        <v>2289.1999999999998</v>
      </c>
      <c r="J194" s="283">
        <f t="shared" si="7"/>
        <v>2.2891999999999997</v>
      </c>
      <c r="K194" s="287"/>
    </row>
    <row r="195" spans="1:11">
      <c r="A195" s="85"/>
      <c r="B195" s="279" t="s">
        <v>917</v>
      </c>
      <c r="C195" s="280">
        <v>675</v>
      </c>
      <c r="D195" s="280">
        <v>330</v>
      </c>
      <c r="E195" s="280">
        <v>25.4</v>
      </c>
      <c r="F195" s="280">
        <v>6.35</v>
      </c>
      <c r="G195" s="280"/>
      <c r="H195" s="280"/>
      <c r="I195" s="282">
        <f t="shared" si="9"/>
        <v>2289.1999999999998</v>
      </c>
      <c r="J195" s="283">
        <f t="shared" si="7"/>
        <v>2.2891999999999997</v>
      </c>
      <c r="K195" s="287"/>
    </row>
    <row r="196" spans="1:11">
      <c r="A196" s="85"/>
      <c r="B196" s="279" t="s">
        <v>918</v>
      </c>
      <c r="C196" s="280">
        <v>675</v>
      </c>
      <c r="D196" s="280">
        <v>375</v>
      </c>
      <c r="E196" s="280">
        <v>12.7</v>
      </c>
      <c r="F196" s="280">
        <v>8</v>
      </c>
      <c r="G196" s="280"/>
      <c r="H196" s="280"/>
      <c r="I196" s="282">
        <f t="shared" si="9"/>
        <v>2449.6</v>
      </c>
      <c r="J196" s="283">
        <f t="shared" ref="J196:J259" si="10">I196/1000</f>
        <v>2.4495999999999998</v>
      </c>
      <c r="K196" s="287"/>
    </row>
    <row r="197" spans="1:11">
      <c r="A197" s="85"/>
      <c r="B197" s="279" t="s">
        <v>919</v>
      </c>
      <c r="C197" s="280">
        <v>675</v>
      </c>
      <c r="D197" s="280">
        <v>375</v>
      </c>
      <c r="E197" s="280">
        <v>22.21</v>
      </c>
      <c r="F197" s="280">
        <v>8</v>
      </c>
      <c r="G197" s="280"/>
      <c r="H197" s="280"/>
      <c r="I197" s="282">
        <f t="shared" si="9"/>
        <v>2430.58</v>
      </c>
      <c r="J197" s="283">
        <f t="shared" si="10"/>
        <v>2.43058</v>
      </c>
      <c r="K197" s="287"/>
    </row>
    <row r="198" spans="1:11">
      <c r="A198" s="85"/>
      <c r="B198" s="279" t="s">
        <v>919</v>
      </c>
      <c r="C198" s="280">
        <v>675</v>
      </c>
      <c r="D198" s="280">
        <v>375</v>
      </c>
      <c r="E198" s="280">
        <v>22.21</v>
      </c>
      <c r="F198" s="280">
        <v>8</v>
      </c>
      <c r="G198" s="280"/>
      <c r="H198" s="280"/>
      <c r="I198" s="282">
        <f t="shared" si="9"/>
        <v>2430.58</v>
      </c>
      <c r="J198" s="283">
        <f t="shared" si="10"/>
        <v>2.43058</v>
      </c>
      <c r="K198" s="287"/>
    </row>
    <row r="199" spans="1:11">
      <c r="A199" s="85"/>
      <c r="B199" s="279" t="s">
        <v>920</v>
      </c>
      <c r="C199" s="280">
        <v>675</v>
      </c>
      <c r="D199" s="280">
        <v>375</v>
      </c>
      <c r="E199" s="280">
        <v>32</v>
      </c>
      <c r="F199" s="280">
        <v>8</v>
      </c>
      <c r="G199" s="280"/>
      <c r="H199" s="280"/>
      <c r="I199" s="282">
        <f t="shared" si="9"/>
        <v>2411</v>
      </c>
      <c r="J199" s="283">
        <f t="shared" si="10"/>
        <v>2.411</v>
      </c>
      <c r="K199" s="287"/>
    </row>
    <row r="200" spans="1:11">
      <c r="A200" s="85"/>
      <c r="B200" s="279" t="s">
        <v>920</v>
      </c>
      <c r="C200" s="280">
        <v>675</v>
      </c>
      <c r="D200" s="280">
        <v>375</v>
      </c>
      <c r="E200" s="280">
        <v>32</v>
      </c>
      <c r="F200" s="280">
        <v>8</v>
      </c>
      <c r="G200" s="280"/>
      <c r="H200" s="280"/>
      <c r="I200" s="282">
        <f t="shared" si="9"/>
        <v>2411</v>
      </c>
      <c r="J200" s="283">
        <f t="shared" si="10"/>
        <v>2.411</v>
      </c>
      <c r="K200" s="287"/>
    </row>
    <row r="201" spans="1:11">
      <c r="A201" s="85"/>
      <c r="B201" s="279" t="s">
        <v>921</v>
      </c>
      <c r="C201" s="280">
        <v>675</v>
      </c>
      <c r="D201" s="280">
        <v>475</v>
      </c>
      <c r="E201" s="280">
        <v>25.4</v>
      </c>
      <c r="F201" s="280">
        <v>8</v>
      </c>
      <c r="G201" s="280"/>
      <c r="H201" s="280"/>
      <c r="I201" s="282">
        <f t="shared" si="9"/>
        <v>2724.2</v>
      </c>
      <c r="J201" s="283">
        <f t="shared" si="10"/>
        <v>2.7241999999999997</v>
      </c>
      <c r="K201" s="287"/>
    </row>
    <row r="202" spans="1:11">
      <c r="A202" s="85"/>
      <c r="B202" s="279" t="s">
        <v>922</v>
      </c>
      <c r="C202" s="280">
        <v>700</v>
      </c>
      <c r="D202" s="280">
        <v>375</v>
      </c>
      <c r="E202" s="280">
        <v>12.7</v>
      </c>
      <c r="F202" s="280">
        <v>8</v>
      </c>
      <c r="G202" s="280"/>
      <c r="H202" s="280"/>
      <c r="I202" s="282">
        <f t="shared" si="9"/>
        <v>2499.6</v>
      </c>
      <c r="J202" s="283">
        <f t="shared" si="10"/>
        <v>2.4996</v>
      </c>
      <c r="K202" s="287"/>
    </row>
    <row r="203" spans="1:11">
      <c r="A203" s="85"/>
      <c r="B203" s="279" t="s">
        <v>922</v>
      </c>
      <c r="C203" s="280">
        <v>700</v>
      </c>
      <c r="D203" s="280">
        <v>375</v>
      </c>
      <c r="E203" s="280">
        <v>12.7</v>
      </c>
      <c r="F203" s="280">
        <v>8</v>
      </c>
      <c r="G203" s="280"/>
      <c r="H203" s="280"/>
      <c r="I203" s="282">
        <f t="shared" si="9"/>
        <v>2499.6</v>
      </c>
      <c r="J203" s="283">
        <f t="shared" si="10"/>
        <v>2.4996</v>
      </c>
      <c r="K203" s="287"/>
    </row>
    <row r="204" spans="1:11">
      <c r="A204" s="85"/>
      <c r="B204" s="279" t="s">
        <v>923</v>
      </c>
      <c r="C204" s="280">
        <v>700</v>
      </c>
      <c r="D204" s="280">
        <v>475</v>
      </c>
      <c r="E204" s="280">
        <v>22.2</v>
      </c>
      <c r="F204" s="280">
        <v>8</v>
      </c>
      <c r="G204" s="280"/>
      <c r="H204" s="280"/>
      <c r="I204" s="282">
        <f t="shared" si="9"/>
        <v>2780.6</v>
      </c>
      <c r="J204" s="283">
        <f t="shared" si="10"/>
        <v>2.7805999999999997</v>
      </c>
      <c r="K204" s="287"/>
    </row>
    <row r="205" spans="1:11">
      <c r="A205" s="85"/>
      <c r="B205" s="279" t="s">
        <v>923</v>
      </c>
      <c r="C205" s="280">
        <v>700</v>
      </c>
      <c r="D205" s="280">
        <v>475</v>
      </c>
      <c r="E205" s="280">
        <v>22.2</v>
      </c>
      <c r="F205" s="280">
        <v>8</v>
      </c>
      <c r="G205" s="280"/>
      <c r="H205" s="280"/>
      <c r="I205" s="282">
        <f t="shared" si="9"/>
        <v>2780.6</v>
      </c>
      <c r="J205" s="283">
        <f t="shared" si="10"/>
        <v>2.7805999999999997</v>
      </c>
      <c r="K205" s="287"/>
    </row>
    <row r="206" spans="1:11">
      <c r="A206" s="85"/>
      <c r="B206" s="279" t="s">
        <v>924</v>
      </c>
      <c r="C206" s="280">
        <v>800</v>
      </c>
      <c r="D206" s="280">
        <v>330</v>
      </c>
      <c r="E206" s="280">
        <v>25.4</v>
      </c>
      <c r="F206" s="280">
        <v>8</v>
      </c>
      <c r="G206" s="280"/>
      <c r="H206" s="280"/>
      <c r="I206" s="282">
        <f t="shared" si="9"/>
        <v>2539.1999999999998</v>
      </c>
      <c r="J206" s="283">
        <f t="shared" si="10"/>
        <v>2.5391999999999997</v>
      </c>
      <c r="K206" s="287"/>
    </row>
    <row r="207" spans="1:11">
      <c r="A207" s="85"/>
      <c r="B207" s="279" t="s">
        <v>925</v>
      </c>
      <c r="C207" s="280">
        <v>800</v>
      </c>
      <c r="D207" s="280">
        <v>400</v>
      </c>
      <c r="E207" s="280">
        <v>16</v>
      </c>
      <c r="F207" s="280">
        <v>8</v>
      </c>
      <c r="G207" s="280"/>
      <c r="H207" s="280"/>
      <c r="I207" s="282">
        <f t="shared" si="9"/>
        <v>2768</v>
      </c>
      <c r="J207" s="283">
        <f t="shared" si="10"/>
        <v>2.7679999999999998</v>
      </c>
      <c r="K207" s="287"/>
    </row>
    <row r="208" spans="1:11">
      <c r="A208" s="85"/>
      <c r="B208" s="279" t="s">
        <v>926</v>
      </c>
      <c r="C208" s="280">
        <v>800</v>
      </c>
      <c r="D208" s="280">
        <v>400</v>
      </c>
      <c r="E208" s="280">
        <v>16</v>
      </c>
      <c r="F208" s="280">
        <v>9.5</v>
      </c>
      <c r="G208" s="280"/>
      <c r="H208" s="280"/>
      <c r="I208" s="282">
        <f t="shared" si="9"/>
        <v>2768</v>
      </c>
      <c r="J208" s="283">
        <f t="shared" si="10"/>
        <v>2.7679999999999998</v>
      </c>
      <c r="K208" s="287"/>
    </row>
    <row r="209" spans="1:11">
      <c r="A209" s="85"/>
      <c r="B209" s="279" t="s">
        <v>927</v>
      </c>
      <c r="C209" s="280">
        <v>800</v>
      </c>
      <c r="D209" s="280">
        <v>475</v>
      </c>
      <c r="E209" s="280">
        <v>25.4</v>
      </c>
      <c r="F209" s="280">
        <v>8</v>
      </c>
      <c r="G209" s="280"/>
      <c r="H209" s="280"/>
      <c r="I209" s="282">
        <f t="shared" si="9"/>
        <v>2974.2</v>
      </c>
      <c r="J209" s="283">
        <f t="shared" si="10"/>
        <v>2.9741999999999997</v>
      </c>
      <c r="K209" s="287"/>
    </row>
    <row r="210" spans="1:11">
      <c r="A210" s="85"/>
      <c r="B210" s="279" t="s">
        <v>928</v>
      </c>
      <c r="C210" s="280">
        <v>800</v>
      </c>
      <c r="D210" s="280">
        <v>550</v>
      </c>
      <c r="E210" s="280">
        <v>38</v>
      </c>
      <c r="F210" s="280">
        <v>9.5</v>
      </c>
      <c r="G210" s="280"/>
      <c r="H210" s="280"/>
      <c r="I210" s="282">
        <f t="shared" si="9"/>
        <v>3174</v>
      </c>
      <c r="J210" s="283">
        <f t="shared" si="10"/>
        <v>3.1739999999999999</v>
      </c>
      <c r="K210" s="287"/>
    </row>
    <row r="211" spans="1:11">
      <c r="A211" s="85"/>
      <c r="B211" s="279" t="s">
        <v>928</v>
      </c>
      <c r="C211" s="280">
        <v>800</v>
      </c>
      <c r="D211" s="280">
        <v>550</v>
      </c>
      <c r="E211" s="280">
        <v>38</v>
      </c>
      <c r="F211" s="280">
        <v>9.5</v>
      </c>
      <c r="G211" s="280"/>
      <c r="H211" s="280"/>
      <c r="I211" s="282">
        <f t="shared" si="9"/>
        <v>3174</v>
      </c>
      <c r="J211" s="283">
        <f t="shared" si="10"/>
        <v>3.1739999999999999</v>
      </c>
      <c r="K211" s="287"/>
    </row>
    <row r="212" spans="1:11">
      <c r="A212" s="85"/>
      <c r="B212" s="279" t="s">
        <v>928</v>
      </c>
      <c r="C212" s="280">
        <v>800</v>
      </c>
      <c r="D212" s="280">
        <v>550</v>
      </c>
      <c r="E212" s="280">
        <v>38</v>
      </c>
      <c r="F212" s="280">
        <v>9.5</v>
      </c>
      <c r="G212" s="280"/>
      <c r="H212" s="280"/>
      <c r="I212" s="282">
        <f t="shared" si="9"/>
        <v>3174</v>
      </c>
      <c r="J212" s="283">
        <f t="shared" si="10"/>
        <v>3.1739999999999999</v>
      </c>
      <c r="K212" s="287"/>
    </row>
    <row r="213" spans="1:11">
      <c r="A213" s="85"/>
      <c r="B213" s="279" t="s">
        <v>929</v>
      </c>
      <c r="C213" s="280">
        <v>800</v>
      </c>
      <c r="D213" s="280">
        <v>600</v>
      </c>
      <c r="E213" s="280">
        <v>32</v>
      </c>
      <c r="F213" s="280">
        <v>8</v>
      </c>
      <c r="G213" s="280"/>
      <c r="H213" s="280"/>
      <c r="I213" s="282">
        <f t="shared" si="9"/>
        <v>3336</v>
      </c>
      <c r="J213" s="283">
        <f t="shared" si="10"/>
        <v>3.3359999999999999</v>
      </c>
      <c r="K213" s="287"/>
    </row>
    <row r="214" spans="1:11">
      <c r="A214" s="85"/>
      <c r="B214" s="279" t="s">
        <v>929</v>
      </c>
      <c r="C214" s="280">
        <v>800</v>
      </c>
      <c r="D214" s="280">
        <v>600</v>
      </c>
      <c r="E214" s="280">
        <v>32</v>
      </c>
      <c r="F214" s="280">
        <v>8</v>
      </c>
      <c r="G214" s="280"/>
      <c r="H214" s="280"/>
      <c r="I214" s="282">
        <f t="shared" si="9"/>
        <v>3336</v>
      </c>
      <c r="J214" s="283">
        <f t="shared" si="10"/>
        <v>3.3359999999999999</v>
      </c>
      <c r="K214" s="287"/>
    </row>
    <row r="215" spans="1:11">
      <c r="A215" s="85"/>
      <c r="B215" s="279" t="s">
        <v>930</v>
      </c>
      <c r="C215" s="280">
        <v>800</v>
      </c>
      <c r="D215" s="280">
        <v>650</v>
      </c>
      <c r="E215" s="280">
        <v>38.1</v>
      </c>
      <c r="F215" s="280">
        <v>9.5</v>
      </c>
      <c r="G215" s="280"/>
      <c r="H215" s="280"/>
      <c r="I215" s="282">
        <f t="shared" si="9"/>
        <v>3473.8</v>
      </c>
      <c r="J215" s="283">
        <f t="shared" si="10"/>
        <v>3.4738000000000002</v>
      </c>
      <c r="K215" s="287"/>
    </row>
    <row r="216" spans="1:11">
      <c r="A216" s="85"/>
      <c r="B216" s="279" t="s">
        <v>930</v>
      </c>
      <c r="C216" s="280">
        <v>800</v>
      </c>
      <c r="D216" s="280">
        <v>650</v>
      </c>
      <c r="E216" s="280">
        <v>38.1</v>
      </c>
      <c r="F216" s="280">
        <v>9.5</v>
      </c>
      <c r="G216" s="280"/>
      <c r="H216" s="280"/>
      <c r="I216" s="282">
        <f t="shared" si="9"/>
        <v>3473.8</v>
      </c>
      <c r="J216" s="283">
        <f t="shared" si="10"/>
        <v>3.4738000000000002</v>
      </c>
      <c r="K216" s="287"/>
    </row>
    <row r="217" spans="1:11">
      <c r="A217" s="85"/>
      <c r="B217" s="279" t="s">
        <v>930</v>
      </c>
      <c r="C217" s="280">
        <v>800</v>
      </c>
      <c r="D217" s="280">
        <v>650</v>
      </c>
      <c r="E217" s="280">
        <v>38.1</v>
      </c>
      <c r="F217" s="280">
        <v>9.5</v>
      </c>
      <c r="G217" s="280"/>
      <c r="H217" s="280"/>
      <c r="I217" s="282">
        <f t="shared" si="9"/>
        <v>3473.8</v>
      </c>
      <c r="J217" s="283">
        <f t="shared" si="10"/>
        <v>3.4738000000000002</v>
      </c>
      <c r="K217" s="287"/>
    </row>
    <row r="218" spans="1:11">
      <c r="A218" s="85"/>
      <c r="B218" s="279" t="s">
        <v>931</v>
      </c>
      <c r="C218" s="280">
        <v>200</v>
      </c>
      <c r="D218" s="280">
        <v>100</v>
      </c>
      <c r="E218" s="280">
        <v>5</v>
      </c>
      <c r="F218" s="280">
        <v>6.3</v>
      </c>
      <c r="G218" s="280"/>
      <c r="H218" s="280"/>
      <c r="I218" s="282">
        <f t="shared" si="9"/>
        <v>690</v>
      </c>
      <c r="J218" s="283">
        <f t="shared" si="10"/>
        <v>0.69</v>
      </c>
      <c r="K218" s="287">
        <v>17</v>
      </c>
    </row>
    <row r="219" spans="1:11">
      <c r="A219" s="85"/>
      <c r="B219" s="279" t="s">
        <v>932</v>
      </c>
      <c r="C219" s="280">
        <v>200</v>
      </c>
      <c r="D219" s="280">
        <v>100</v>
      </c>
      <c r="E219" s="280">
        <v>5</v>
      </c>
      <c r="F219" s="280">
        <v>8</v>
      </c>
      <c r="G219" s="280"/>
      <c r="H219" s="280"/>
      <c r="I219" s="282">
        <f t="shared" si="9"/>
        <v>690</v>
      </c>
      <c r="J219" s="283">
        <f t="shared" si="10"/>
        <v>0.69</v>
      </c>
      <c r="K219" s="287">
        <v>20</v>
      </c>
    </row>
    <row r="220" spans="1:11">
      <c r="A220" s="85"/>
      <c r="B220" s="279" t="s">
        <v>933</v>
      </c>
      <c r="C220" s="280">
        <v>200</v>
      </c>
      <c r="D220" s="280">
        <v>100</v>
      </c>
      <c r="E220" s="280">
        <v>5</v>
      </c>
      <c r="F220" s="280">
        <v>9.5</v>
      </c>
      <c r="G220" s="280"/>
      <c r="H220" s="280"/>
      <c r="I220" s="282">
        <f t="shared" si="9"/>
        <v>690</v>
      </c>
      <c r="J220" s="283">
        <f t="shared" si="10"/>
        <v>0.69</v>
      </c>
      <c r="K220" s="287">
        <v>22</v>
      </c>
    </row>
    <row r="221" spans="1:11">
      <c r="A221" s="85"/>
      <c r="B221" s="279" t="s">
        <v>934</v>
      </c>
      <c r="C221" s="280">
        <v>200</v>
      </c>
      <c r="D221" s="280">
        <v>100</v>
      </c>
      <c r="E221" s="280">
        <v>5</v>
      </c>
      <c r="F221" s="280">
        <v>12.5</v>
      </c>
      <c r="G221" s="280"/>
      <c r="H221" s="280"/>
      <c r="I221" s="282">
        <f t="shared" si="9"/>
        <v>690</v>
      </c>
      <c r="J221" s="283">
        <f t="shared" si="10"/>
        <v>0.69</v>
      </c>
      <c r="K221" s="287">
        <v>26</v>
      </c>
    </row>
    <row r="222" spans="1:11">
      <c r="A222" s="85"/>
      <c r="B222" s="279" t="s">
        <v>935</v>
      </c>
      <c r="C222" s="280">
        <v>225</v>
      </c>
      <c r="D222" s="280">
        <v>110</v>
      </c>
      <c r="E222" s="280">
        <v>5</v>
      </c>
      <c r="F222" s="280">
        <v>6.3</v>
      </c>
      <c r="G222" s="280"/>
      <c r="H222" s="280"/>
      <c r="I222" s="282">
        <f t="shared" si="9"/>
        <v>770</v>
      </c>
      <c r="J222" s="283">
        <f t="shared" si="10"/>
        <v>0.77</v>
      </c>
      <c r="K222" s="287">
        <v>19</v>
      </c>
    </row>
    <row r="223" spans="1:11">
      <c r="A223" s="85"/>
      <c r="B223" s="279" t="s">
        <v>936</v>
      </c>
      <c r="C223" s="280">
        <v>225</v>
      </c>
      <c r="D223" s="280">
        <v>110</v>
      </c>
      <c r="E223" s="280">
        <v>5</v>
      </c>
      <c r="F223" s="280">
        <v>8</v>
      </c>
      <c r="G223" s="280"/>
      <c r="H223" s="280"/>
      <c r="I223" s="282">
        <f t="shared" si="9"/>
        <v>770</v>
      </c>
      <c r="J223" s="283">
        <f t="shared" si="10"/>
        <v>0.77</v>
      </c>
      <c r="K223" s="287">
        <v>22</v>
      </c>
    </row>
    <row r="224" spans="1:11">
      <c r="A224" s="85"/>
      <c r="B224" s="279" t="s">
        <v>937</v>
      </c>
      <c r="C224" s="280">
        <v>225</v>
      </c>
      <c r="D224" s="280">
        <v>110</v>
      </c>
      <c r="E224" s="280">
        <v>5</v>
      </c>
      <c r="F224" s="280">
        <v>9.5</v>
      </c>
      <c r="G224" s="280"/>
      <c r="H224" s="280"/>
      <c r="I224" s="282">
        <f t="shared" si="9"/>
        <v>770</v>
      </c>
      <c r="J224" s="283">
        <f t="shared" si="10"/>
        <v>0.77</v>
      </c>
      <c r="K224" s="287">
        <v>24</v>
      </c>
    </row>
    <row r="225" spans="1:11">
      <c r="A225" s="85"/>
      <c r="B225" s="279" t="s">
        <v>938</v>
      </c>
      <c r="C225" s="280">
        <v>225</v>
      </c>
      <c r="D225" s="280">
        <v>110</v>
      </c>
      <c r="E225" s="280">
        <v>5</v>
      </c>
      <c r="F225" s="280">
        <v>12.5</v>
      </c>
      <c r="G225" s="280"/>
      <c r="H225" s="280"/>
      <c r="I225" s="282">
        <f t="shared" si="9"/>
        <v>770</v>
      </c>
      <c r="J225" s="283">
        <f t="shared" si="10"/>
        <v>0.77</v>
      </c>
      <c r="K225" s="287">
        <v>29</v>
      </c>
    </row>
    <row r="226" spans="1:11">
      <c r="A226" s="85"/>
      <c r="B226" s="279" t="s">
        <v>939</v>
      </c>
      <c r="C226" s="280">
        <v>250</v>
      </c>
      <c r="D226" s="280">
        <v>130</v>
      </c>
      <c r="E226" s="280">
        <v>6.3</v>
      </c>
      <c r="F226" s="280">
        <v>8</v>
      </c>
      <c r="G226" s="280"/>
      <c r="H226" s="280"/>
      <c r="I226" s="282">
        <f t="shared" si="9"/>
        <v>877.4</v>
      </c>
      <c r="J226" s="283">
        <f t="shared" si="10"/>
        <v>0.87739999999999996</v>
      </c>
      <c r="K226" s="287">
        <v>28</v>
      </c>
    </row>
    <row r="227" spans="1:11">
      <c r="A227" s="85"/>
      <c r="B227" s="279" t="s">
        <v>940</v>
      </c>
      <c r="C227" s="280">
        <v>250</v>
      </c>
      <c r="D227" s="280">
        <v>130</v>
      </c>
      <c r="E227" s="280">
        <v>6.3</v>
      </c>
      <c r="F227" s="280">
        <v>9.5</v>
      </c>
      <c r="G227" s="280"/>
      <c r="H227" s="280"/>
      <c r="I227" s="282"/>
      <c r="J227" s="283">
        <f t="shared" si="10"/>
        <v>0</v>
      </c>
      <c r="K227" s="287">
        <v>31</v>
      </c>
    </row>
    <row r="228" spans="1:11">
      <c r="A228" s="85"/>
      <c r="B228" s="279" t="s">
        <v>941</v>
      </c>
      <c r="C228" s="280">
        <v>250</v>
      </c>
      <c r="D228" s="280">
        <v>130</v>
      </c>
      <c r="E228" s="280">
        <v>6.3</v>
      </c>
      <c r="F228" s="280">
        <v>12.5</v>
      </c>
      <c r="G228" s="280"/>
      <c r="H228" s="280"/>
      <c r="I228" s="282"/>
      <c r="J228" s="283">
        <f t="shared" si="10"/>
        <v>0</v>
      </c>
      <c r="K228" s="287">
        <v>37</v>
      </c>
    </row>
    <row r="229" spans="1:11">
      <c r="A229" s="85"/>
      <c r="B229" s="279" t="s">
        <v>942</v>
      </c>
      <c r="C229" s="280">
        <v>250</v>
      </c>
      <c r="D229" s="280">
        <v>120</v>
      </c>
      <c r="E229" s="280">
        <v>8</v>
      </c>
      <c r="F229" s="280">
        <v>12.5</v>
      </c>
      <c r="G229" s="280"/>
      <c r="H229" s="280"/>
      <c r="I229" s="282"/>
      <c r="J229" s="283">
        <f t="shared" si="10"/>
        <v>0</v>
      </c>
      <c r="K229" s="287">
        <v>38</v>
      </c>
    </row>
    <row r="230" spans="1:11">
      <c r="A230" s="85"/>
      <c r="B230" s="279" t="s">
        <v>943</v>
      </c>
      <c r="C230" s="280">
        <v>275</v>
      </c>
      <c r="D230" s="280">
        <v>140</v>
      </c>
      <c r="E230" s="280">
        <v>6.3</v>
      </c>
      <c r="F230" s="280">
        <v>8</v>
      </c>
      <c r="G230" s="280"/>
      <c r="H230" s="280"/>
      <c r="I230" s="282"/>
      <c r="J230" s="283">
        <f t="shared" si="10"/>
        <v>0</v>
      </c>
      <c r="K230" s="287">
        <v>30</v>
      </c>
    </row>
    <row r="231" spans="1:11">
      <c r="A231" s="85"/>
      <c r="B231" s="279" t="s">
        <v>944</v>
      </c>
      <c r="C231" s="280">
        <v>275</v>
      </c>
      <c r="D231" s="280">
        <v>140</v>
      </c>
      <c r="E231" s="280">
        <v>6.3</v>
      </c>
      <c r="F231" s="280">
        <v>9.5</v>
      </c>
      <c r="G231" s="280"/>
      <c r="H231" s="280"/>
      <c r="I231" s="282"/>
      <c r="J231" s="283">
        <f t="shared" si="10"/>
        <v>0</v>
      </c>
      <c r="K231" s="287">
        <v>34</v>
      </c>
    </row>
    <row r="232" spans="1:11">
      <c r="A232" s="85"/>
      <c r="B232" s="279" t="s">
        <v>945</v>
      </c>
      <c r="C232" s="280">
        <v>275</v>
      </c>
      <c r="D232" s="280">
        <v>140</v>
      </c>
      <c r="E232" s="280">
        <v>6.3</v>
      </c>
      <c r="F232" s="280">
        <v>12.5</v>
      </c>
      <c r="G232" s="280"/>
      <c r="H232" s="280"/>
      <c r="I232" s="282"/>
      <c r="J232" s="283">
        <f t="shared" si="10"/>
        <v>0</v>
      </c>
      <c r="K232" s="287">
        <v>40</v>
      </c>
    </row>
    <row r="233" spans="1:11">
      <c r="A233" s="85"/>
      <c r="B233" s="279" t="s">
        <v>946</v>
      </c>
      <c r="C233" s="280">
        <v>300</v>
      </c>
      <c r="D233" s="280">
        <v>150</v>
      </c>
      <c r="E233" s="280">
        <v>6.3</v>
      </c>
      <c r="F233" s="280">
        <v>8</v>
      </c>
      <c r="G233" s="280"/>
      <c r="H233" s="280"/>
      <c r="I233" s="282"/>
      <c r="J233" s="283">
        <f t="shared" si="10"/>
        <v>0</v>
      </c>
      <c r="K233" s="287">
        <v>33</v>
      </c>
    </row>
    <row r="234" spans="1:11">
      <c r="A234" s="85"/>
      <c r="B234" s="279" t="s">
        <v>947</v>
      </c>
      <c r="C234" s="280">
        <v>300</v>
      </c>
      <c r="D234" s="280">
        <v>150</v>
      </c>
      <c r="E234" s="280">
        <v>6.3</v>
      </c>
      <c r="F234" s="280">
        <v>9.5</v>
      </c>
      <c r="G234" s="280"/>
      <c r="H234" s="280"/>
      <c r="I234" s="282"/>
      <c r="J234" s="283">
        <f t="shared" si="10"/>
        <v>0</v>
      </c>
      <c r="K234" s="287">
        <v>36</v>
      </c>
    </row>
    <row r="235" spans="1:11">
      <c r="A235" s="85"/>
      <c r="B235" s="279" t="s">
        <v>948</v>
      </c>
      <c r="C235" s="280">
        <v>300</v>
      </c>
      <c r="D235" s="280">
        <v>150</v>
      </c>
      <c r="E235" s="280">
        <v>6.3</v>
      </c>
      <c r="F235" s="280">
        <v>12.5</v>
      </c>
      <c r="G235" s="280"/>
      <c r="H235" s="280"/>
      <c r="I235" s="282"/>
      <c r="J235" s="283">
        <f t="shared" si="10"/>
        <v>0</v>
      </c>
      <c r="K235" s="287">
        <v>43</v>
      </c>
    </row>
    <row r="236" spans="1:11">
      <c r="A236" s="85"/>
      <c r="B236" s="279" t="s">
        <v>949</v>
      </c>
      <c r="C236" s="280">
        <v>300</v>
      </c>
      <c r="D236" s="280">
        <v>140</v>
      </c>
      <c r="E236" s="280">
        <v>12.5</v>
      </c>
      <c r="F236" s="280">
        <v>16</v>
      </c>
      <c r="G236" s="280"/>
      <c r="H236" s="280"/>
      <c r="I236" s="282"/>
      <c r="J236" s="283">
        <f t="shared" si="10"/>
        <v>0</v>
      </c>
      <c r="K236" s="287">
        <v>61</v>
      </c>
    </row>
    <row r="237" spans="1:11">
      <c r="A237" s="85"/>
      <c r="B237" s="279" t="s">
        <v>950</v>
      </c>
      <c r="C237" s="280">
        <v>325</v>
      </c>
      <c r="D237" s="280">
        <v>160</v>
      </c>
      <c r="E237" s="280">
        <v>6.3</v>
      </c>
      <c r="F237" s="280">
        <v>8</v>
      </c>
      <c r="G237" s="280"/>
      <c r="H237" s="280"/>
      <c r="I237" s="282"/>
      <c r="J237" s="283">
        <f t="shared" si="10"/>
        <v>0</v>
      </c>
      <c r="K237" s="287">
        <v>35</v>
      </c>
    </row>
    <row r="238" spans="1:11">
      <c r="A238" s="85"/>
      <c r="B238" s="279" t="s">
        <v>951</v>
      </c>
      <c r="C238" s="280">
        <v>325</v>
      </c>
      <c r="D238" s="280">
        <v>160</v>
      </c>
      <c r="E238" s="280">
        <v>6.3</v>
      </c>
      <c r="F238" s="280">
        <v>9.5</v>
      </c>
      <c r="G238" s="280"/>
      <c r="H238" s="280"/>
      <c r="I238" s="282"/>
      <c r="J238" s="283">
        <f t="shared" si="10"/>
        <v>0</v>
      </c>
      <c r="K238" s="287">
        <v>39</v>
      </c>
    </row>
    <row r="239" spans="1:11">
      <c r="A239" s="85"/>
      <c r="B239" s="279" t="s">
        <v>952</v>
      </c>
      <c r="C239" s="280">
        <v>325</v>
      </c>
      <c r="D239" s="280">
        <v>160</v>
      </c>
      <c r="E239" s="280">
        <v>6.3</v>
      </c>
      <c r="F239" s="280">
        <v>12.5</v>
      </c>
      <c r="G239" s="280"/>
      <c r="H239" s="280"/>
      <c r="I239" s="282"/>
      <c r="J239" s="283">
        <f t="shared" si="10"/>
        <v>0</v>
      </c>
      <c r="K239" s="287">
        <v>46</v>
      </c>
    </row>
    <row r="240" spans="1:11">
      <c r="A240" s="85"/>
      <c r="B240" s="279" t="s">
        <v>953</v>
      </c>
      <c r="C240" s="280">
        <v>350</v>
      </c>
      <c r="D240" s="280">
        <v>170</v>
      </c>
      <c r="E240" s="280">
        <v>6.3</v>
      </c>
      <c r="F240" s="280">
        <v>8</v>
      </c>
      <c r="G240" s="280"/>
      <c r="H240" s="280"/>
      <c r="I240" s="282"/>
      <c r="J240" s="283">
        <f t="shared" si="10"/>
        <v>0</v>
      </c>
      <c r="K240" s="287">
        <v>38</v>
      </c>
    </row>
    <row r="241" spans="1:11">
      <c r="A241" s="85"/>
      <c r="B241" s="279" t="s">
        <v>954</v>
      </c>
      <c r="C241" s="280">
        <v>350</v>
      </c>
      <c r="D241" s="280">
        <v>170</v>
      </c>
      <c r="E241" s="280">
        <v>6.3</v>
      </c>
      <c r="F241" s="280">
        <v>9.5</v>
      </c>
      <c r="G241" s="280"/>
      <c r="H241" s="280"/>
      <c r="I241" s="282"/>
      <c r="J241" s="283">
        <f t="shared" si="10"/>
        <v>0</v>
      </c>
      <c r="K241" s="287">
        <v>42</v>
      </c>
    </row>
    <row r="242" spans="1:11">
      <c r="A242" s="85"/>
      <c r="B242" s="279" t="s">
        <v>955</v>
      </c>
      <c r="C242" s="280">
        <v>350</v>
      </c>
      <c r="D242" s="280">
        <v>170</v>
      </c>
      <c r="E242" s="280">
        <v>6.3</v>
      </c>
      <c r="F242" s="280">
        <v>12.5</v>
      </c>
      <c r="G242" s="280"/>
      <c r="H242" s="280"/>
      <c r="I242" s="282"/>
      <c r="J242" s="283">
        <f t="shared" si="10"/>
        <v>0</v>
      </c>
      <c r="K242" s="287">
        <v>49</v>
      </c>
    </row>
    <row r="243" spans="1:11">
      <c r="A243" s="85"/>
      <c r="B243" s="279" t="s">
        <v>956</v>
      </c>
      <c r="C243" s="280">
        <v>350</v>
      </c>
      <c r="D243" s="280">
        <v>170</v>
      </c>
      <c r="E243" s="280">
        <v>6.3</v>
      </c>
      <c r="F243" s="280">
        <v>16</v>
      </c>
      <c r="G243" s="280"/>
      <c r="H243" s="280"/>
      <c r="I243" s="282"/>
      <c r="J243" s="283">
        <f t="shared" si="10"/>
        <v>0</v>
      </c>
      <c r="K243" s="287">
        <v>58</v>
      </c>
    </row>
    <row r="244" spans="1:11">
      <c r="A244" s="85"/>
      <c r="B244" s="279" t="s">
        <v>957</v>
      </c>
      <c r="C244" s="280">
        <v>375</v>
      </c>
      <c r="D244" s="280">
        <v>180</v>
      </c>
      <c r="E244" s="280">
        <v>6.3</v>
      </c>
      <c r="F244" s="280">
        <v>8</v>
      </c>
      <c r="G244" s="280"/>
      <c r="H244" s="280"/>
      <c r="I244" s="282"/>
      <c r="J244" s="283">
        <f t="shared" si="10"/>
        <v>0</v>
      </c>
      <c r="K244" s="287">
        <v>40</v>
      </c>
    </row>
    <row r="245" spans="1:11">
      <c r="A245" s="85"/>
      <c r="B245" s="279" t="s">
        <v>958</v>
      </c>
      <c r="C245" s="280">
        <v>375</v>
      </c>
      <c r="D245" s="280">
        <v>180</v>
      </c>
      <c r="E245" s="280">
        <v>6.3</v>
      </c>
      <c r="F245" s="280">
        <v>9.5</v>
      </c>
      <c r="G245" s="280"/>
      <c r="H245" s="280"/>
      <c r="I245" s="282"/>
      <c r="J245" s="283">
        <f t="shared" si="10"/>
        <v>0</v>
      </c>
      <c r="K245" s="287">
        <v>44</v>
      </c>
    </row>
    <row r="246" spans="1:11">
      <c r="A246" s="85"/>
      <c r="B246" s="279" t="s">
        <v>959</v>
      </c>
      <c r="C246" s="280">
        <v>375</v>
      </c>
      <c r="D246" s="280">
        <v>180</v>
      </c>
      <c r="E246" s="280">
        <v>6.3</v>
      </c>
      <c r="F246" s="280">
        <v>12.5</v>
      </c>
      <c r="G246" s="280"/>
      <c r="H246" s="280"/>
      <c r="I246" s="282"/>
      <c r="J246" s="283">
        <f t="shared" si="10"/>
        <v>0</v>
      </c>
      <c r="K246" s="287">
        <v>53</v>
      </c>
    </row>
    <row r="247" spans="1:11">
      <c r="A247" s="85"/>
      <c r="B247" s="279" t="s">
        <v>960</v>
      </c>
      <c r="C247" s="280">
        <v>375</v>
      </c>
      <c r="D247" s="280">
        <v>180</v>
      </c>
      <c r="E247" s="280">
        <v>6.3</v>
      </c>
      <c r="F247" s="280">
        <v>16</v>
      </c>
      <c r="G247" s="280"/>
      <c r="H247" s="280"/>
      <c r="I247" s="282"/>
      <c r="J247" s="283">
        <f t="shared" si="10"/>
        <v>0</v>
      </c>
      <c r="K247" s="287">
        <v>62</v>
      </c>
    </row>
    <row r="248" spans="1:11">
      <c r="A248" s="85"/>
      <c r="B248" s="279" t="s">
        <v>961</v>
      </c>
      <c r="C248" s="280">
        <v>375</v>
      </c>
      <c r="D248" s="280">
        <v>140</v>
      </c>
      <c r="E248" s="280">
        <v>9.5</v>
      </c>
      <c r="F248" s="280">
        <v>16</v>
      </c>
      <c r="G248" s="280"/>
      <c r="H248" s="280"/>
      <c r="I248" s="282"/>
      <c r="J248" s="283">
        <f t="shared" si="10"/>
        <v>0</v>
      </c>
      <c r="K248" s="287">
        <v>61</v>
      </c>
    </row>
    <row r="249" spans="1:11">
      <c r="A249" s="85"/>
      <c r="B249" s="279" t="s">
        <v>962</v>
      </c>
      <c r="C249" s="280">
        <v>400</v>
      </c>
      <c r="D249" s="280">
        <v>200</v>
      </c>
      <c r="E249" s="280">
        <v>6.3</v>
      </c>
      <c r="F249" s="280">
        <v>9.5</v>
      </c>
      <c r="G249" s="280"/>
      <c r="H249" s="280"/>
      <c r="I249" s="282"/>
      <c r="J249" s="283">
        <f t="shared" si="10"/>
        <v>0</v>
      </c>
      <c r="K249" s="287">
        <v>49</v>
      </c>
    </row>
    <row r="250" spans="1:11">
      <c r="A250" s="85"/>
      <c r="B250" s="279" t="s">
        <v>963</v>
      </c>
      <c r="C250" s="280">
        <v>400</v>
      </c>
      <c r="D250" s="280">
        <v>200</v>
      </c>
      <c r="E250" s="280">
        <v>6.3</v>
      </c>
      <c r="F250" s="280">
        <v>12.5</v>
      </c>
      <c r="G250" s="280"/>
      <c r="H250" s="280"/>
      <c r="I250" s="282"/>
      <c r="J250" s="283">
        <f t="shared" si="10"/>
        <v>0</v>
      </c>
      <c r="K250" s="287">
        <v>58</v>
      </c>
    </row>
    <row r="251" spans="1:11">
      <c r="A251" s="85"/>
      <c r="B251" s="279" t="s">
        <v>964</v>
      </c>
      <c r="C251" s="280">
        <v>400</v>
      </c>
      <c r="D251" s="280">
        <v>200</v>
      </c>
      <c r="E251" s="280">
        <v>6.3</v>
      </c>
      <c r="F251" s="280">
        <v>16</v>
      </c>
      <c r="G251" s="280"/>
      <c r="H251" s="280"/>
      <c r="I251" s="282"/>
      <c r="J251" s="283">
        <f t="shared" si="10"/>
        <v>0</v>
      </c>
      <c r="K251" s="287">
        <v>68</v>
      </c>
    </row>
    <row r="252" spans="1:11">
      <c r="A252" s="85"/>
      <c r="B252" s="279" t="s">
        <v>965</v>
      </c>
      <c r="C252" s="280">
        <v>400</v>
      </c>
      <c r="D252" s="280">
        <v>200</v>
      </c>
      <c r="E252" s="280">
        <v>6.3</v>
      </c>
      <c r="F252" s="280">
        <v>19</v>
      </c>
      <c r="G252" s="280"/>
      <c r="H252" s="280"/>
      <c r="I252" s="282"/>
      <c r="J252" s="283">
        <f t="shared" si="10"/>
        <v>0</v>
      </c>
      <c r="K252" s="287">
        <v>78</v>
      </c>
    </row>
    <row r="253" spans="1:11">
      <c r="A253" s="85"/>
      <c r="B253" s="279" t="s">
        <v>966</v>
      </c>
      <c r="C253" s="280">
        <v>450</v>
      </c>
      <c r="D253" s="280">
        <v>200</v>
      </c>
      <c r="E253" s="280">
        <v>6.3</v>
      </c>
      <c r="F253" s="280">
        <v>9.5</v>
      </c>
      <c r="G253" s="280"/>
      <c r="H253" s="280"/>
      <c r="I253" s="282"/>
      <c r="J253" s="283">
        <f t="shared" si="10"/>
        <v>0</v>
      </c>
      <c r="K253" s="287">
        <v>51</v>
      </c>
    </row>
    <row r="254" spans="1:11">
      <c r="A254" s="85"/>
      <c r="B254" s="279" t="s">
        <v>967</v>
      </c>
      <c r="C254" s="280">
        <v>450</v>
      </c>
      <c r="D254" s="280">
        <v>200</v>
      </c>
      <c r="E254" s="280">
        <v>6.3</v>
      </c>
      <c r="F254" s="280">
        <v>12.5</v>
      </c>
      <c r="G254" s="280"/>
      <c r="H254" s="280"/>
      <c r="I254" s="282"/>
      <c r="J254" s="283">
        <f t="shared" si="10"/>
        <v>0</v>
      </c>
      <c r="K254" s="287">
        <v>60</v>
      </c>
    </row>
    <row r="255" spans="1:11">
      <c r="A255" s="85"/>
      <c r="B255" s="279" t="s">
        <v>968</v>
      </c>
      <c r="C255" s="280">
        <v>450</v>
      </c>
      <c r="D255" s="280">
        <v>200</v>
      </c>
      <c r="E255" s="280">
        <v>6.3</v>
      </c>
      <c r="F255" s="280">
        <v>16</v>
      </c>
      <c r="G255" s="280"/>
      <c r="H255" s="280"/>
      <c r="I255" s="282"/>
      <c r="J255" s="283">
        <f t="shared" si="10"/>
        <v>0</v>
      </c>
      <c r="K255" s="287">
        <v>71</v>
      </c>
    </row>
    <row r="256" spans="1:11">
      <c r="A256" s="85"/>
      <c r="B256" s="279" t="s">
        <v>969</v>
      </c>
      <c r="C256" s="280">
        <v>450</v>
      </c>
      <c r="D256" s="280">
        <v>200</v>
      </c>
      <c r="E256" s="280">
        <v>6.3</v>
      </c>
      <c r="F256" s="280">
        <v>19</v>
      </c>
      <c r="G256" s="280"/>
      <c r="H256" s="280"/>
      <c r="I256" s="282"/>
      <c r="J256" s="283">
        <f t="shared" si="10"/>
        <v>0</v>
      </c>
      <c r="K256" s="287">
        <v>80</v>
      </c>
    </row>
    <row r="257" spans="1:11">
      <c r="A257" s="85"/>
      <c r="B257" s="279" t="s">
        <v>970</v>
      </c>
      <c r="C257" s="280">
        <v>500</v>
      </c>
      <c r="D257" s="280">
        <v>250</v>
      </c>
      <c r="E257" s="280">
        <v>6.3</v>
      </c>
      <c r="F257" s="280">
        <v>9.5</v>
      </c>
      <c r="G257" s="280"/>
      <c r="H257" s="280"/>
      <c r="I257" s="282"/>
      <c r="J257" s="283">
        <f t="shared" si="10"/>
        <v>0</v>
      </c>
      <c r="K257" s="287">
        <v>61</v>
      </c>
    </row>
    <row r="258" spans="1:11">
      <c r="A258" s="85"/>
      <c r="B258" s="279" t="s">
        <v>971</v>
      </c>
      <c r="C258" s="280">
        <v>500</v>
      </c>
      <c r="D258" s="280">
        <v>250</v>
      </c>
      <c r="E258" s="280">
        <v>6.3</v>
      </c>
      <c r="F258" s="280">
        <v>12.5</v>
      </c>
      <c r="G258" s="280"/>
      <c r="H258" s="280"/>
      <c r="I258" s="282"/>
      <c r="J258" s="283">
        <f t="shared" si="10"/>
        <v>0</v>
      </c>
      <c r="K258" s="287">
        <v>73</v>
      </c>
    </row>
    <row r="259" spans="1:11">
      <c r="A259" s="85"/>
      <c r="B259" s="279" t="s">
        <v>972</v>
      </c>
      <c r="C259" s="280">
        <v>500</v>
      </c>
      <c r="D259" s="280">
        <v>250</v>
      </c>
      <c r="E259" s="280">
        <v>6.3</v>
      </c>
      <c r="F259" s="280">
        <v>16</v>
      </c>
      <c r="G259" s="280"/>
      <c r="H259" s="280"/>
      <c r="I259" s="282"/>
      <c r="J259" s="283">
        <f t="shared" si="10"/>
        <v>0</v>
      </c>
      <c r="K259" s="287">
        <v>86</v>
      </c>
    </row>
    <row r="260" spans="1:11">
      <c r="A260" s="85"/>
      <c r="B260" s="279" t="s">
        <v>973</v>
      </c>
      <c r="C260" s="280">
        <v>500</v>
      </c>
      <c r="D260" s="280">
        <v>250</v>
      </c>
      <c r="E260" s="280">
        <v>6.3</v>
      </c>
      <c r="F260" s="280">
        <v>19</v>
      </c>
      <c r="G260" s="280"/>
      <c r="H260" s="280"/>
      <c r="I260" s="282"/>
      <c r="J260" s="283">
        <f t="shared" ref="J260:J323" si="11">I260/1000</f>
        <v>0</v>
      </c>
      <c r="K260" s="287">
        <v>97</v>
      </c>
    </row>
    <row r="261" spans="1:11">
      <c r="A261" s="85"/>
      <c r="B261" s="279" t="s">
        <v>974</v>
      </c>
      <c r="C261" s="280">
        <v>550</v>
      </c>
      <c r="D261" s="280">
        <v>250</v>
      </c>
      <c r="E261" s="280">
        <v>6.3</v>
      </c>
      <c r="F261" s="280">
        <v>9.5</v>
      </c>
      <c r="G261" s="280"/>
      <c r="H261" s="280"/>
      <c r="I261" s="282"/>
      <c r="J261" s="283">
        <f t="shared" si="11"/>
        <v>0</v>
      </c>
      <c r="K261" s="287">
        <v>64</v>
      </c>
    </row>
    <row r="262" spans="1:11">
      <c r="A262" s="85"/>
      <c r="B262" s="279" t="s">
        <v>975</v>
      </c>
      <c r="C262" s="280">
        <v>550</v>
      </c>
      <c r="D262" s="280">
        <v>250</v>
      </c>
      <c r="E262" s="280">
        <v>6.3</v>
      </c>
      <c r="F262" s="280">
        <v>12.5</v>
      </c>
      <c r="G262" s="280"/>
      <c r="H262" s="280"/>
      <c r="I262" s="282"/>
      <c r="J262" s="283">
        <f t="shared" si="11"/>
        <v>0</v>
      </c>
      <c r="K262" s="287">
        <v>75</v>
      </c>
    </row>
    <row r="263" spans="1:11">
      <c r="A263" s="85"/>
      <c r="B263" s="279" t="s">
        <v>976</v>
      </c>
      <c r="C263" s="280">
        <v>550</v>
      </c>
      <c r="D263" s="280">
        <v>250</v>
      </c>
      <c r="E263" s="280">
        <v>6.3</v>
      </c>
      <c r="F263" s="280">
        <v>16</v>
      </c>
      <c r="G263" s="280"/>
      <c r="H263" s="280"/>
      <c r="I263" s="282"/>
      <c r="J263" s="283">
        <f t="shared" si="11"/>
        <v>0</v>
      </c>
      <c r="K263" s="287">
        <v>88</v>
      </c>
    </row>
    <row r="264" spans="1:11">
      <c r="A264" s="85"/>
      <c r="B264" s="279" t="s">
        <v>977</v>
      </c>
      <c r="C264" s="280">
        <v>550</v>
      </c>
      <c r="D264" s="280">
        <v>250</v>
      </c>
      <c r="E264" s="280">
        <v>6.3</v>
      </c>
      <c r="F264" s="280">
        <v>19</v>
      </c>
      <c r="G264" s="280"/>
      <c r="H264" s="280"/>
      <c r="I264" s="282"/>
      <c r="J264" s="283">
        <f t="shared" si="11"/>
        <v>0</v>
      </c>
      <c r="K264" s="287">
        <v>100</v>
      </c>
    </row>
    <row r="265" spans="1:11">
      <c r="A265" s="85"/>
      <c r="B265" s="279" t="s">
        <v>978</v>
      </c>
      <c r="C265" s="280">
        <v>600</v>
      </c>
      <c r="D265" s="280">
        <v>300</v>
      </c>
      <c r="E265" s="280">
        <v>8</v>
      </c>
      <c r="F265" s="280">
        <v>12.5</v>
      </c>
      <c r="G265" s="280"/>
      <c r="H265" s="280"/>
      <c r="I265" s="282"/>
      <c r="J265" s="283">
        <f t="shared" si="11"/>
        <v>0</v>
      </c>
      <c r="K265" s="287">
        <v>95</v>
      </c>
    </row>
    <row r="266" spans="1:11">
      <c r="A266" s="85"/>
      <c r="B266" s="279" t="s">
        <v>979</v>
      </c>
      <c r="C266" s="280">
        <v>600</v>
      </c>
      <c r="D266" s="280">
        <v>300</v>
      </c>
      <c r="E266" s="280">
        <v>8</v>
      </c>
      <c r="F266" s="280">
        <v>16</v>
      </c>
      <c r="G266" s="280"/>
      <c r="H266" s="280"/>
      <c r="I266" s="282"/>
      <c r="J266" s="283">
        <f t="shared" si="11"/>
        <v>0</v>
      </c>
      <c r="K266" s="287">
        <v>111</v>
      </c>
    </row>
    <row r="267" spans="1:11">
      <c r="A267" s="85"/>
      <c r="B267" s="279" t="s">
        <v>980</v>
      </c>
      <c r="C267" s="280">
        <v>600</v>
      </c>
      <c r="D267" s="280">
        <v>300</v>
      </c>
      <c r="E267" s="280">
        <v>8</v>
      </c>
      <c r="F267" s="280">
        <v>19</v>
      </c>
      <c r="G267" s="280"/>
      <c r="H267" s="280"/>
      <c r="I267" s="282"/>
      <c r="J267" s="283">
        <f t="shared" si="11"/>
        <v>0</v>
      </c>
      <c r="K267" s="287">
        <v>125</v>
      </c>
    </row>
    <row r="268" spans="1:11">
      <c r="A268" s="85"/>
      <c r="B268" s="279" t="s">
        <v>981</v>
      </c>
      <c r="C268" s="280">
        <v>600</v>
      </c>
      <c r="D268" s="280">
        <v>300</v>
      </c>
      <c r="E268" s="280">
        <v>8</v>
      </c>
      <c r="F268" s="280">
        <v>22.4</v>
      </c>
      <c r="G268" s="280"/>
      <c r="H268" s="280"/>
      <c r="I268" s="282"/>
      <c r="J268" s="283">
        <f t="shared" si="11"/>
        <v>0</v>
      </c>
      <c r="K268" s="287">
        <v>140</v>
      </c>
    </row>
    <row r="269" spans="1:11">
      <c r="A269" s="85"/>
      <c r="B269" s="279" t="s">
        <v>982</v>
      </c>
      <c r="C269" s="280">
        <v>600</v>
      </c>
      <c r="D269" s="280">
        <v>300</v>
      </c>
      <c r="E269" s="280">
        <v>8</v>
      </c>
      <c r="F269" s="280">
        <v>25</v>
      </c>
      <c r="G269" s="280"/>
      <c r="H269" s="280"/>
      <c r="I269" s="282"/>
      <c r="J269" s="283">
        <f t="shared" si="11"/>
        <v>0</v>
      </c>
      <c r="K269" s="287">
        <v>152</v>
      </c>
    </row>
    <row r="270" spans="1:11">
      <c r="A270" s="85"/>
      <c r="B270" s="279" t="s">
        <v>983</v>
      </c>
      <c r="C270" s="280">
        <v>650</v>
      </c>
      <c r="D270" s="280">
        <v>300</v>
      </c>
      <c r="E270" s="280">
        <v>8</v>
      </c>
      <c r="F270" s="280">
        <v>12.5</v>
      </c>
      <c r="G270" s="280"/>
      <c r="H270" s="280"/>
      <c r="I270" s="282"/>
      <c r="J270" s="283">
        <f t="shared" si="11"/>
        <v>0</v>
      </c>
      <c r="K270" s="287">
        <v>98</v>
      </c>
    </row>
    <row r="271" spans="1:11">
      <c r="A271" s="85"/>
      <c r="B271" s="279" t="s">
        <v>984</v>
      </c>
      <c r="C271" s="280">
        <v>650</v>
      </c>
      <c r="D271" s="280">
        <v>300</v>
      </c>
      <c r="E271" s="280">
        <v>8</v>
      </c>
      <c r="F271" s="280">
        <v>16</v>
      </c>
      <c r="G271" s="280"/>
      <c r="H271" s="280"/>
      <c r="I271" s="282"/>
      <c r="J271" s="283">
        <f t="shared" si="11"/>
        <v>0</v>
      </c>
      <c r="K271" s="287">
        <v>114</v>
      </c>
    </row>
    <row r="272" spans="1:11">
      <c r="A272" s="85"/>
      <c r="B272" s="279" t="s">
        <v>985</v>
      </c>
      <c r="C272" s="280">
        <v>650</v>
      </c>
      <c r="D272" s="280">
        <v>300</v>
      </c>
      <c r="E272" s="280">
        <v>8</v>
      </c>
      <c r="F272" s="280">
        <v>19</v>
      </c>
      <c r="G272" s="280"/>
      <c r="H272" s="280"/>
      <c r="I272" s="282"/>
      <c r="J272" s="283">
        <f t="shared" si="11"/>
        <v>0</v>
      </c>
      <c r="K272" s="287">
        <v>128</v>
      </c>
    </row>
    <row r="273" spans="1:11">
      <c r="A273" s="85"/>
      <c r="B273" s="279" t="s">
        <v>986</v>
      </c>
      <c r="C273" s="280">
        <v>650</v>
      </c>
      <c r="D273" s="280">
        <v>300</v>
      </c>
      <c r="E273" s="280">
        <v>8</v>
      </c>
      <c r="F273" s="280">
        <v>22.4</v>
      </c>
      <c r="G273" s="280"/>
      <c r="H273" s="280"/>
      <c r="I273" s="282"/>
      <c r="J273" s="283">
        <f t="shared" si="11"/>
        <v>0</v>
      </c>
      <c r="K273" s="287">
        <v>144</v>
      </c>
    </row>
    <row r="274" spans="1:11">
      <c r="A274" s="85"/>
      <c r="B274" s="279" t="s">
        <v>987</v>
      </c>
      <c r="C274" s="280">
        <v>650</v>
      </c>
      <c r="D274" s="280">
        <v>300</v>
      </c>
      <c r="E274" s="280">
        <v>8</v>
      </c>
      <c r="F274" s="280">
        <v>25</v>
      </c>
      <c r="G274" s="280"/>
      <c r="H274" s="280"/>
      <c r="I274" s="282"/>
      <c r="J274" s="283">
        <f t="shared" si="11"/>
        <v>0</v>
      </c>
      <c r="K274" s="287">
        <v>155</v>
      </c>
    </row>
    <row r="275" spans="1:11">
      <c r="A275" s="85"/>
      <c r="B275" s="279" t="s">
        <v>988</v>
      </c>
      <c r="C275" s="280">
        <v>700</v>
      </c>
      <c r="D275" s="280">
        <v>320</v>
      </c>
      <c r="E275" s="280">
        <v>8</v>
      </c>
      <c r="F275" s="280">
        <v>12.5</v>
      </c>
      <c r="G275" s="280"/>
      <c r="H275" s="280"/>
      <c r="I275" s="282"/>
      <c r="J275" s="283">
        <f t="shared" si="11"/>
        <v>0</v>
      </c>
      <c r="K275" s="287">
        <v>105</v>
      </c>
    </row>
    <row r="276" spans="1:11">
      <c r="A276" s="85"/>
      <c r="B276" s="279" t="s">
        <v>989</v>
      </c>
      <c r="C276" s="280">
        <v>700</v>
      </c>
      <c r="D276" s="280">
        <v>320</v>
      </c>
      <c r="E276" s="280">
        <v>8</v>
      </c>
      <c r="F276" s="280">
        <v>16</v>
      </c>
      <c r="G276" s="280"/>
      <c r="H276" s="280"/>
      <c r="I276" s="282"/>
      <c r="J276" s="283">
        <f t="shared" si="11"/>
        <v>0</v>
      </c>
      <c r="K276" s="287">
        <v>122</v>
      </c>
    </row>
    <row r="277" spans="1:11">
      <c r="A277" s="85"/>
      <c r="B277" s="279" t="s">
        <v>990</v>
      </c>
      <c r="C277" s="280">
        <v>700</v>
      </c>
      <c r="D277" s="280">
        <v>320</v>
      </c>
      <c r="E277" s="280">
        <v>8</v>
      </c>
      <c r="F277" s="280">
        <v>19</v>
      </c>
      <c r="G277" s="280"/>
      <c r="H277" s="280"/>
      <c r="I277" s="282"/>
      <c r="J277" s="283">
        <f t="shared" si="11"/>
        <v>0</v>
      </c>
      <c r="K277" s="287">
        <v>137</v>
      </c>
    </row>
    <row r="278" spans="1:11">
      <c r="A278" s="85"/>
      <c r="B278" s="279" t="s">
        <v>991</v>
      </c>
      <c r="C278" s="280">
        <v>700</v>
      </c>
      <c r="D278" s="280">
        <v>320</v>
      </c>
      <c r="E278" s="280">
        <v>8</v>
      </c>
      <c r="F278" s="280">
        <v>22.4</v>
      </c>
      <c r="G278" s="280"/>
      <c r="H278" s="280"/>
      <c r="I278" s="282"/>
      <c r="J278" s="283">
        <f t="shared" si="11"/>
        <v>0</v>
      </c>
      <c r="K278" s="287">
        <v>154</v>
      </c>
    </row>
    <row r="279" spans="1:11">
      <c r="A279" s="85"/>
      <c r="B279" s="279" t="s">
        <v>992</v>
      </c>
      <c r="C279" s="280">
        <v>700</v>
      </c>
      <c r="D279" s="280">
        <v>320</v>
      </c>
      <c r="E279" s="280">
        <v>8</v>
      </c>
      <c r="F279" s="280">
        <v>25</v>
      </c>
      <c r="G279" s="280"/>
      <c r="H279" s="280"/>
      <c r="I279" s="282"/>
      <c r="J279" s="283">
        <f t="shared" si="11"/>
        <v>0</v>
      </c>
      <c r="K279" s="287">
        <v>166</v>
      </c>
    </row>
    <row r="280" spans="1:11">
      <c r="A280" s="86"/>
      <c r="B280" s="279" t="s">
        <v>993</v>
      </c>
      <c r="C280" s="280">
        <v>750</v>
      </c>
      <c r="D280" s="280">
        <v>320</v>
      </c>
      <c r="E280" s="280">
        <v>8</v>
      </c>
      <c r="F280" s="280">
        <v>12.5</v>
      </c>
      <c r="G280" s="280"/>
      <c r="H280" s="280"/>
      <c r="I280" s="282"/>
      <c r="J280" s="283">
        <f t="shared" si="11"/>
        <v>0</v>
      </c>
      <c r="K280" s="287">
        <v>108</v>
      </c>
    </row>
    <row r="281" spans="1:11">
      <c r="A281" s="86"/>
      <c r="B281" s="279" t="s">
        <v>994</v>
      </c>
      <c r="C281" s="280">
        <v>750</v>
      </c>
      <c r="D281" s="280">
        <v>320</v>
      </c>
      <c r="E281" s="280">
        <v>8</v>
      </c>
      <c r="F281" s="280">
        <v>16</v>
      </c>
      <c r="G281" s="280"/>
      <c r="H281" s="280"/>
      <c r="I281" s="282"/>
      <c r="J281" s="283">
        <f t="shared" si="11"/>
        <v>0</v>
      </c>
      <c r="K281" s="287">
        <v>125</v>
      </c>
    </row>
    <row r="282" spans="1:11">
      <c r="A282" s="86"/>
      <c r="B282" s="279" t="s">
        <v>995</v>
      </c>
      <c r="C282" s="280">
        <v>750</v>
      </c>
      <c r="D282" s="280">
        <v>320</v>
      </c>
      <c r="E282" s="280">
        <v>8</v>
      </c>
      <c r="F282" s="280">
        <v>19</v>
      </c>
      <c r="G282" s="280"/>
      <c r="H282" s="280"/>
      <c r="I282" s="282"/>
      <c r="J282" s="283">
        <f t="shared" si="11"/>
        <v>0</v>
      </c>
      <c r="K282" s="287">
        <v>140</v>
      </c>
    </row>
    <row r="283" spans="1:11">
      <c r="A283" s="86"/>
      <c r="B283" s="279" t="s">
        <v>996</v>
      </c>
      <c r="C283" s="280">
        <v>750</v>
      </c>
      <c r="D283" s="280">
        <v>320</v>
      </c>
      <c r="E283" s="280">
        <v>8</v>
      </c>
      <c r="F283" s="280">
        <v>22.4</v>
      </c>
      <c r="G283" s="280"/>
      <c r="H283" s="280"/>
      <c r="I283" s="282"/>
      <c r="J283" s="283">
        <f t="shared" si="11"/>
        <v>0</v>
      </c>
      <c r="K283" s="287">
        <v>157</v>
      </c>
    </row>
    <row r="284" spans="1:11">
      <c r="A284" s="86"/>
      <c r="B284" s="279" t="s">
        <v>997</v>
      </c>
      <c r="C284" s="280">
        <v>750</v>
      </c>
      <c r="D284" s="280">
        <v>320</v>
      </c>
      <c r="E284" s="280">
        <v>8</v>
      </c>
      <c r="F284" s="280">
        <v>25</v>
      </c>
      <c r="G284" s="280"/>
      <c r="H284" s="280"/>
      <c r="I284" s="282"/>
      <c r="J284" s="283">
        <f t="shared" si="11"/>
        <v>0</v>
      </c>
      <c r="K284" s="287">
        <v>170</v>
      </c>
    </row>
    <row r="285" spans="1:11">
      <c r="A285" s="86"/>
      <c r="B285" s="279" t="s">
        <v>998</v>
      </c>
      <c r="C285" s="280">
        <v>800</v>
      </c>
      <c r="D285" s="280">
        <v>320</v>
      </c>
      <c r="E285" s="280">
        <v>8</v>
      </c>
      <c r="F285" s="280">
        <v>12.5</v>
      </c>
      <c r="G285" s="280"/>
      <c r="H285" s="280"/>
      <c r="I285" s="282"/>
      <c r="J285" s="283">
        <f t="shared" si="11"/>
        <v>0</v>
      </c>
      <c r="K285" s="287">
        <v>111</v>
      </c>
    </row>
    <row r="286" spans="1:11">
      <c r="A286" s="86"/>
      <c r="B286" s="279" t="s">
        <v>999</v>
      </c>
      <c r="C286" s="280">
        <v>800</v>
      </c>
      <c r="D286" s="280">
        <v>320</v>
      </c>
      <c r="E286" s="280">
        <v>8</v>
      </c>
      <c r="F286" s="280">
        <v>16</v>
      </c>
      <c r="G286" s="280"/>
      <c r="H286" s="280"/>
      <c r="I286" s="282"/>
      <c r="J286" s="283">
        <f t="shared" si="11"/>
        <v>0</v>
      </c>
      <c r="K286" s="287">
        <v>129</v>
      </c>
    </row>
    <row r="287" spans="1:11">
      <c r="A287" s="86"/>
      <c r="B287" s="279" t="s">
        <v>1000</v>
      </c>
      <c r="C287" s="280">
        <v>800</v>
      </c>
      <c r="D287" s="280">
        <v>320</v>
      </c>
      <c r="E287" s="280">
        <v>8</v>
      </c>
      <c r="F287" s="280">
        <v>19</v>
      </c>
      <c r="G287" s="280"/>
      <c r="H287" s="280"/>
      <c r="I287" s="282"/>
      <c r="J287" s="283">
        <f t="shared" si="11"/>
        <v>0</v>
      </c>
      <c r="K287" s="287">
        <v>143</v>
      </c>
    </row>
    <row r="288" spans="1:11">
      <c r="A288" s="12"/>
      <c r="B288" s="279" t="s">
        <v>1001</v>
      </c>
      <c r="C288" s="280">
        <v>800</v>
      </c>
      <c r="D288" s="280">
        <v>320</v>
      </c>
      <c r="E288" s="280">
        <v>8</v>
      </c>
      <c r="F288" s="280">
        <v>22.4</v>
      </c>
      <c r="G288" s="280"/>
      <c r="H288" s="280"/>
      <c r="I288" s="282"/>
      <c r="J288" s="283">
        <f t="shared" si="11"/>
        <v>0</v>
      </c>
      <c r="K288" s="287">
        <v>160</v>
      </c>
    </row>
    <row r="289" spans="1:11">
      <c r="A289" s="12"/>
      <c r="B289" s="279" t="s">
        <v>1002</v>
      </c>
      <c r="C289" s="280">
        <v>800</v>
      </c>
      <c r="D289" s="280">
        <v>320</v>
      </c>
      <c r="E289" s="280">
        <v>8</v>
      </c>
      <c r="F289" s="280">
        <v>25</v>
      </c>
      <c r="G289" s="280"/>
      <c r="H289" s="280"/>
      <c r="I289" s="282"/>
      <c r="J289" s="283">
        <f t="shared" si="11"/>
        <v>0</v>
      </c>
      <c r="K289" s="287">
        <v>173</v>
      </c>
    </row>
    <row r="290" spans="1:11">
      <c r="A290" s="12"/>
      <c r="B290" s="279" t="s">
        <v>1003</v>
      </c>
      <c r="C290" s="280">
        <v>850</v>
      </c>
      <c r="D290" s="280">
        <v>350</v>
      </c>
      <c r="E290" s="280">
        <v>8</v>
      </c>
      <c r="F290" s="280">
        <v>12.5</v>
      </c>
      <c r="G290" s="280"/>
      <c r="H290" s="280"/>
      <c r="I290" s="282"/>
      <c r="J290" s="283">
        <f t="shared" si="11"/>
        <v>0</v>
      </c>
      <c r="K290" s="287">
        <v>120</v>
      </c>
    </row>
    <row r="291" spans="1:11">
      <c r="A291" s="12"/>
      <c r="B291" s="279" t="s">
        <v>1004</v>
      </c>
      <c r="C291" s="280">
        <v>850</v>
      </c>
      <c r="D291" s="280">
        <v>350</v>
      </c>
      <c r="E291" s="280">
        <v>8</v>
      </c>
      <c r="F291" s="280">
        <v>16</v>
      </c>
      <c r="G291" s="280"/>
      <c r="H291" s="280"/>
      <c r="I291" s="282"/>
      <c r="J291" s="283">
        <f t="shared" si="11"/>
        <v>0</v>
      </c>
      <c r="K291" s="287">
        <v>139</v>
      </c>
    </row>
    <row r="292" spans="1:11">
      <c r="A292" s="12"/>
      <c r="B292" s="279" t="s">
        <v>1005</v>
      </c>
      <c r="C292" s="280">
        <v>850</v>
      </c>
      <c r="D292" s="280">
        <v>350</v>
      </c>
      <c r="E292" s="280">
        <v>8</v>
      </c>
      <c r="F292" s="280">
        <v>19</v>
      </c>
      <c r="G292" s="280"/>
      <c r="H292" s="280"/>
      <c r="I292" s="282"/>
      <c r="J292" s="283">
        <f t="shared" si="11"/>
        <v>0</v>
      </c>
      <c r="K292" s="287">
        <v>155</v>
      </c>
    </row>
    <row r="293" spans="1:11">
      <c r="A293" s="12"/>
      <c r="B293" s="279" t="s">
        <v>1006</v>
      </c>
      <c r="C293" s="280">
        <v>850</v>
      </c>
      <c r="D293" s="280">
        <v>350</v>
      </c>
      <c r="E293" s="280">
        <v>8</v>
      </c>
      <c r="F293" s="280">
        <v>22.4</v>
      </c>
      <c r="G293" s="280"/>
      <c r="H293" s="280"/>
      <c r="I293" s="282"/>
      <c r="J293" s="283">
        <f t="shared" si="11"/>
        <v>0</v>
      </c>
      <c r="K293" s="287">
        <v>174</v>
      </c>
    </row>
    <row r="294" spans="1:11">
      <c r="A294" s="12"/>
      <c r="B294" s="279" t="s">
        <v>1007</v>
      </c>
      <c r="C294" s="280">
        <v>850</v>
      </c>
      <c r="D294" s="280">
        <v>350</v>
      </c>
      <c r="E294" s="280">
        <v>8</v>
      </c>
      <c r="F294" s="280">
        <v>25</v>
      </c>
      <c r="G294" s="280"/>
      <c r="H294" s="280"/>
      <c r="I294" s="282"/>
      <c r="J294" s="283">
        <f t="shared" si="11"/>
        <v>0</v>
      </c>
      <c r="K294" s="287">
        <v>188</v>
      </c>
    </row>
    <row r="295" spans="1:11">
      <c r="A295" s="12"/>
      <c r="B295" s="279" t="s">
        <v>1008</v>
      </c>
      <c r="C295" s="280">
        <v>900</v>
      </c>
      <c r="D295" s="280">
        <v>350</v>
      </c>
      <c r="E295" s="280">
        <v>8</v>
      </c>
      <c r="F295" s="280">
        <v>12.5</v>
      </c>
      <c r="G295" s="280"/>
      <c r="H295" s="280"/>
      <c r="I295" s="282"/>
      <c r="J295" s="283">
        <f t="shared" si="11"/>
        <v>0</v>
      </c>
      <c r="K295" s="287">
        <v>124</v>
      </c>
    </row>
    <row r="296" spans="1:11">
      <c r="A296" s="12"/>
      <c r="B296" s="279" t="s">
        <v>1009</v>
      </c>
      <c r="C296" s="280">
        <v>900</v>
      </c>
      <c r="D296" s="280">
        <v>350</v>
      </c>
      <c r="E296" s="280">
        <v>8</v>
      </c>
      <c r="F296" s="280">
        <v>16</v>
      </c>
      <c r="G296" s="280"/>
      <c r="H296" s="280"/>
      <c r="I296" s="282"/>
      <c r="J296" s="283">
        <f t="shared" si="11"/>
        <v>0</v>
      </c>
      <c r="K296" s="287">
        <v>142</v>
      </c>
    </row>
    <row r="297" spans="1:11">
      <c r="A297" s="12"/>
      <c r="B297" s="279" t="s">
        <v>1010</v>
      </c>
      <c r="C297" s="280">
        <v>900</v>
      </c>
      <c r="D297" s="280">
        <v>350</v>
      </c>
      <c r="E297" s="280">
        <v>8</v>
      </c>
      <c r="F297" s="280">
        <v>19</v>
      </c>
      <c r="G297" s="280"/>
      <c r="H297" s="280"/>
      <c r="I297" s="282"/>
      <c r="J297" s="283">
        <f t="shared" si="11"/>
        <v>0</v>
      </c>
      <c r="K297" s="287">
        <v>159</v>
      </c>
    </row>
    <row r="298" spans="1:11">
      <c r="A298" s="12"/>
      <c r="B298" s="279" t="s">
        <v>1011</v>
      </c>
      <c r="C298" s="280">
        <v>900</v>
      </c>
      <c r="D298" s="280">
        <v>350</v>
      </c>
      <c r="E298" s="280">
        <v>8</v>
      </c>
      <c r="F298" s="280">
        <v>22.4</v>
      </c>
      <c r="G298" s="280"/>
      <c r="H298" s="280"/>
      <c r="I298" s="282"/>
      <c r="J298" s="283">
        <f t="shared" si="11"/>
        <v>0</v>
      </c>
      <c r="K298" s="287">
        <v>177</v>
      </c>
    </row>
    <row r="299" spans="1:11">
      <c r="A299" s="12"/>
      <c r="B299" s="279" t="s">
        <v>1012</v>
      </c>
      <c r="C299" s="280">
        <v>900</v>
      </c>
      <c r="D299" s="280">
        <v>350</v>
      </c>
      <c r="E299" s="280">
        <v>8</v>
      </c>
      <c r="F299" s="280">
        <v>25</v>
      </c>
      <c r="G299" s="280"/>
      <c r="H299" s="280"/>
      <c r="I299" s="282"/>
      <c r="J299" s="283">
        <f t="shared" si="11"/>
        <v>0</v>
      </c>
      <c r="K299" s="287">
        <v>191</v>
      </c>
    </row>
    <row r="300" spans="1:11">
      <c r="A300" s="12"/>
      <c r="B300" s="279" t="s">
        <v>1013</v>
      </c>
      <c r="C300" s="280">
        <v>950</v>
      </c>
      <c r="D300" s="280">
        <v>350</v>
      </c>
      <c r="E300" s="280">
        <v>8</v>
      </c>
      <c r="F300" s="280">
        <v>12.5</v>
      </c>
      <c r="G300" s="280"/>
      <c r="H300" s="280"/>
      <c r="I300" s="282"/>
      <c r="J300" s="283">
        <f t="shared" si="11"/>
        <v>0</v>
      </c>
      <c r="K300" s="287">
        <v>127</v>
      </c>
    </row>
    <row r="301" spans="1:11">
      <c r="A301" s="12"/>
      <c r="B301" s="279" t="s">
        <v>1014</v>
      </c>
      <c r="C301" s="280">
        <v>950</v>
      </c>
      <c r="D301" s="280">
        <v>350</v>
      </c>
      <c r="E301" s="280">
        <v>8</v>
      </c>
      <c r="F301" s="280">
        <v>16</v>
      </c>
      <c r="G301" s="280"/>
      <c r="H301" s="280"/>
      <c r="I301" s="282"/>
      <c r="J301" s="283">
        <f t="shared" si="11"/>
        <v>0</v>
      </c>
      <c r="K301" s="287">
        <v>146</v>
      </c>
    </row>
    <row r="302" spans="1:11">
      <c r="A302" s="12"/>
      <c r="B302" s="279" t="s">
        <v>1015</v>
      </c>
      <c r="C302" s="280">
        <v>950</v>
      </c>
      <c r="D302" s="280">
        <v>350</v>
      </c>
      <c r="E302" s="280">
        <v>8</v>
      </c>
      <c r="F302" s="280">
        <v>19</v>
      </c>
      <c r="G302" s="280"/>
      <c r="H302" s="280"/>
      <c r="I302" s="282"/>
      <c r="J302" s="283">
        <f t="shared" si="11"/>
        <v>0</v>
      </c>
      <c r="K302" s="287">
        <v>162</v>
      </c>
    </row>
    <row r="303" spans="1:11">
      <c r="A303" s="12"/>
      <c r="B303" s="279" t="s">
        <v>1016</v>
      </c>
      <c r="C303" s="280">
        <v>950</v>
      </c>
      <c r="D303" s="280">
        <v>350</v>
      </c>
      <c r="E303" s="280">
        <v>8</v>
      </c>
      <c r="F303" s="280">
        <v>22.4</v>
      </c>
      <c r="G303" s="280"/>
      <c r="H303" s="280"/>
      <c r="I303" s="282"/>
      <c r="J303" s="283">
        <f t="shared" si="11"/>
        <v>0</v>
      </c>
      <c r="K303" s="287">
        <v>180</v>
      </c>
    </row>
    <row r="304" spans="1:11">
      <c r="A304" s="12"/>
      <c r="B304" s="279" t="s">
        <v>1017</v>
      </c>
      <c r="C304" s="280">
        <v>950</v>
      </c>
      <c r="D304" s="280">
        <v>350</v>
      </c>
      <c r="E304" s="280">
        <v>8</v>
      </c>
      <c r="F304" s="280">
        <v>25</v>
      </c>
      <c r="G304" s="280"/>
      <c r="H304" s="280"/>
      <c r="I304" s="282"/>
      <c r="J304" s="283">
        <f t="shared" si="11"/>
        <v>0</v>
      </c>
      <c r="K304" s="287">
        <v>194</v>
      </c>
    </row>
    <row r="305" spans="1:11">
      <c r="A305" s="12"/>
      <c r="B305" s="279" t="s">
        <v>1018</v>
      </c>
      <c r="C305" s="280">
        <v>1000</v>
      </c>
      <c r="D305" s="280">
        <v>400</v>
      </c>
      <c r="E305" s="280">
        <v>8</v>
      </c>
      <c r="F305" s="280">
        <v>12.5</v>
      </c>
      <c r="G305" s="280"/>
      <c r="H305" s="280"/>
      <c r="I305" s="282"/>
      <c r="J305" s="283">
        <f t="shared" si="11"/>
        <v>0</v>
      </c>
      <c r="K305" s="287">
        <v>140</v>
      </c>
    </row>
    <row r="306" spans="1:11">
      <c r="A306" s="12"/>
      <c r="B306" s="279" t="s">
        <v>1019</v>
      </c>
      <c r="C306" s="280">
        <v>1000</v>
      </c>
      <c r="D306" s="280">
        <v>400</v>
      </c>
      <c r="E306" s="280">
        <v>8</v>
      </c>
      <c r="F306" s="280">
        <v>16</v>
      </c>
      <c r="G306" s="280"/>
      <c r="H306" s="280"/>
      <c r="I306" s="282"/>
      <c r="J306" s="283">
        <f t="shared" si="11"/>
        <v>0</v>
      </c>
      <c r="K306" s="287">
        <v>161</v>
      </c>
    </row>
    <row r="307" spans="1:11">
      <c r="A307" s="12"/>
      <c r="B307" s="279" t="s">
        <v>1020</v>
      </c>
      <c r="C307" s="280">
        <v>1000</v>
      </c>
      <c r="D307" s="280">
        <v>400</v>
      </c>
      <c r="E307" s="280">
        <v>8</v>
      </c>
      <c r="F307" s="280">
        <v>19</v>
      </c>
      <c r="G307" s="280"/>
      <c r="H307" s="280"/>
      <c r="I307" s="282"/>
      <c r="J307" s="283">
        <f t="shared" si="11"/>
        <v>0</v>
      </c>
      <c r="K307" s="287">
        <v>180</v>
      </c>
    </row>
    <row r="308" spans="1:11">
      <c r="A308" s="12"/>
      <c r="B308" s="279" t="s">
        <v>1021</v>
      </c>
      <c r="C308" s="280">
        <v>1000</v>
      </c>
      <c r="D308" s="280">
        <v>400</v>
      </c>
      <c r="E308" s="280">
        <v>8</v>
      </c>
      <c r="F308" s="280">
        <v>22.4</v>
      </c>
      <c r="G308" s="280"/>
      <c r="H308" s="280"/>
      <c r="I308" s="282"/>
      <c r="J308" s="283">
        <f t="shared" si="11"/>
        <v>0</v>
      </c>
      <c r="K308" s="287">
        <v>201</v>
      </c>
    </row>
    <row r="309" spans="1:11">
      <c r="A309" s="12"/>
      <c r="B309" s="279" t="s">
        <v>1022</v>
      </c>
      <c r="C309" s="280">
        <v>1000</v>
      </c>
      <c r="D309" s="280">
        <v>400</v>
      </c>
      <c r="E309" s="280">
        <v>8</v>
      </c>
      <c r="F309" s="280">
        <v>25</v>
      </c>
      <c r="G309" s="280"/>
      <c r="H309" s="280"/>
      <c r="I309" s="282"/>
      <c r="J309" s="283">
        <f t="shared" si="11"/>
        <v>0</v>
      </c>
      <c r="K309" s="287">
        <v>217</v>
      </c>
    </row>
    <row r="310" spans="1:11">
      <c r="A310" s="12"/>
      <c r="B310" s="279" t="s">
        <v>1023</v>
      </c>
      <c r="C310" s="280">
        <v>1100</v>
      </c>
      <c r="D310" s="280">
        <v>400</v>
      </c>
      <c r="E310" s="280">
        <v>9.5</v>
      </c>
      <c r="F310" s="280">
        <v>12.5</v>
      </c>
      <c r="G310" s="280"/>
      <c r="H310" s="280"/>
      <c r="I310" s="282"/>
      <c r="J310" s="283">
        <f t="shared" si="11"/>
        <v>0</v>
      </c>
      <c r="K310" s="287">
        <v>159</v>
      </c>
    </row>
    <row r="311" spans="1:11">
      <c r="A311" s="12"/>
      <c r="B311" s="279" t="s">
        <v>1024</v>
      </c>
      <c r="C311" s="280">
        <v>1100</v>
      </c>
      <c r="D311" s="280">
        <v>400</v>
      </c>
      <c r="E311" s="280">
        <v>9.5</v>
      </c>
      <c r="F311" s="280">
        <v>16</v>
      </c>
      <c r="G311" s="280"/>
      <c r="H311" s="280"/>
      <c r="I311" s="282"/>
      <c r="J311" s="283">
        <f t="shared" si="11"/>
        <v>0</v>
      </c>
      <c r="K311" s="287">
        <v>180</v>
      </c>
    </row>
    <row r="312" spans="1:11">
      <c r="A312" s="12"/>
      <c r="B312" s="279" t="s">
        <v>1025</v>
      </c>
      <c r="C312" s="280">
        <v>1100</v>
      </c>
      <c r="D312" s="280">
        <v>400</v>
      </c>
      <c r="E312" s="280">
        <v>9.5</v>
      </c>
      <c r="F312" s="280">
        <v>19</v>
      </c>
      <c r="G312" s="280"/>
      <c r="H312" s="280"/>
      <c r="I312" s="282"/>
      <c r="J312" s="283">
        <f t="shared" si="11"/>
        <v>0</v>
      </c>
      <c r="K312" s="287">
        <v>199</v>
      </c>
    </row>
    <row r="313" spans="1:11">
      <c r="A313" s="12"/>
      <c r="B313" s="279" t="s">
        <v>1026</v>
      </c>
      <c r="C313" s="280">
        <v>1100</v>
      </c>
      <c r="D313" s="280">
        <v>400</v>
      </c>
      <c r="E313" s="280">
        <v>9.5</v>
      </c>
      <c r="F313" s="280">
        <v>22.4</v>
      </c>
      <c r="G313" s="280"/>
      <c r="H313" s="280"/>
      <c r="I313" s="282"/>
      <c r="J313" s="283">
        <f t="shared" si="11"/>
        <v>0</v>
      </c>
      <c r="K313" s="287">
        <v>219</v>
      </c>
    </row>
    <row r="314" spans="1:11">
      <c r="A314" s="12"/>
      <c r="B314" s="279" t="s">
        <v>1027</v>
      </c>
      <c r="C314" s="280">
        <v>1100</v>
      </c>
      <c r="D314" s="280">
        <v>400</v>
      </c>
      <c r="E314" s="280">
        <v>9.5</v>
      </c>
      <c r="F314" s="280">
        <v>25</v>
      </c>
      <c r="G314" s="280"/>
      <c r="H314" s="280"/>
      <c r="I314" s="282"/>
      <c r="J314" s="283">
        <f t="shared" si="11"/>
        <v>0</v>
      </c>
      <c r="K314" s="287">
        <v>235</v>
      </c>
    </row>
    <row r="315" spans="1:11">
      <c r="A315" s="12"/>
      <c r="B315" s="279" t="s">
        <v>1028</v>
      </c>
      <c r="C315" s="280">
        <v>1200</v>
      </c>
      <c r="D315" s="280">
        <v>450</v>
      </c>
      <c r="E315" s="280">
        <v>9.5</v>
      </c>
      <c r="F315" s="280">
        <v>16</v>
      </c>
      <c r="G315" s="280"/>
      <c r="H315" s="280"/>
      <c r="I315" s="282"/>
      <c r="J315" s="283">
        <f t="shared" si="11"/>
        <v>0</v>
      </c>
      <c r="K315" s="287">
        <v>200</v>
      </c>
    </row>
    <row r="316" spans="1:11">
      <c r="A316" s="12"/>
      <c r="B316" s="279" t="s">
        <v>1029</v>
      </c>
      <c r="C316" s="280">
        <v>1200</v>
      </c>
      <c r="D316" s="280">
        <v>450</v>
      </c>
      <c r="E316" s="280">
        <v>9.5</v>
      </c>
      <c r="F316" s="280">
        <v>19</v>
      </c>
      <c r="G316" s="280"/>
      <c r="H316" s="280"/>
      <c r="I316" s="282"/>
      <c r="J316" s="283">
        <f t="shared" si="11"/>
        <v>0</v>
      </c>
      <c r="K316" s="287">
        <v>221</v>
      </c>
    </row>
    <row r="317" spans="1:11">
      <c r="A317" s="12"/>
      <c r="B317" s="279" t="s">
        <v>1030</v>
      </c>
      <c r="C317" s="280">
        <v>1200</v>
      </c>
      <c r="D317" s="280">
        <v>450</v>
      </c>
      <c r="E317" s="280">
        <v>9.5</v>
      </c>
      <c r="F317" s="280">
        <v>22.4</v>
      </c>
      <c r="G317" s="280"/>
      <c r="H317" s="280"/>
      <c r="I317" s="282"/>
      <c r="J317" s="283">
        <f t="shared" si="11"/>
        <v>0</v>
      </c>
      <c r="K317" s="287">
        <v>244</v>
      </c>
    </row>
    <row r="318" spans="1:11">
      <c r="A318" s="12"/>
      <c r="B318" s="279" t="s">
        <v>1031</v>
      </c>
      <c r="C318" s="280">
        <v>1200</v>
      </c>
      <c r="D318" s="280">
        <v>450</v>
      </c>
      <c r="E318" s="280">
        <v>9.5</v>
      </c>
      <c r="F318" s="280">
        <v>25</v>
      </c>
      <c r="G318" s="280"/>
      <c r="H318" s="280"/>
      <c r="I318" s="282"/>
      <c r="J318" s="283">
        <f t="shared" si="11"/>
        <v>0</v>
      </c>
      <c r="K318" s="287">
        <v>262</v>
      </c>
    </row>
    <row r="319" spans="1:11">
      <c r="A319" s="12"/>
      <c r="B319" s="279" t="s">
        <v>1032</v>
      </c>
      <c r="C319" s="280">
        <v>1200</v>
      </c>
      <c r="D319" s="280">
        <v>450</v>
      </c>
      <c r="E319" s="280">
        <v>9.5</v>
      </c>
      <c r="F319" s="280">
        <v>31.5</v>
      </c>
      <c r="G319" s="280"/>
      <c r="H319" s="280"/>
      <c r="I319" s="282"/>
      <c r="J319" s="283">
        <f t="shared" si="11"/>
        <v>0</v>
      </c>
      <c r="K319" s="287">
        <v>307</v>
      </c>
    </row>
    <row r="320" spans="1:11">
      <c r="A320" s="12"/>
      <c r="B320" s="279" t="s">
        <v>1033</v>
      </c>
      <c r="C320" s="280">
        <v>1300</v>
      </c>
      <c r="D320" s="280">
        <v>450</v>
      </c>
      <c r="E320" s="280">
        <v>12.5</v>
      </c>
      <c r="F320" s="280">
        <v>16</v>
      </c>
      <c r="G320" s="280"/>
      <c r="H320" s="280"/>
      <c r="I320" s="282"/>
      <c r="J320" s="283">
        <f t="shared" si="11"/>
        <v>0</v>
      </c>
      <c r="K320" s="287">
        <v>237</v>
      </c>
    </row>
    <row r="321" spans="1:11">
      <c r="A321" s="12"/>
      <c r="B321" s="279" t="s">
        <v>1034</v>
      </c>
      <c r="C321" s="280">
        <v>1300</v>
      </c>
      <c r="D321" s="280">
        <v>450</v>
      </c>
      <c r="E321" s="280">
        <v>12.5</v>
      </c>
      <c r="F321" s="280">
        <v>19</v>
      </c>
      <c r="G321" s="280"/>
      <c r="H321" s="280"/>
      <c r="I321" s="282"/>
      <c r="J321" s="283">
        <f t="shared" si="11"/>
        <v>0</v>
      </c>
      <c r="K321" s="287">
        <v>258</v>
      </c>
    </row>
    <row r="322" spans="1:11">
      <c r="A322" s="12"/>
      <c r="B322" s="279" t="s">
        <v>1035</v>
      </c>
      <c r="C322" s="280">
        <v>1300</v>
      </c>
      <c r="D322" s="280">
        <v>450</v>
      </c>
      <c r="E322" s="280">
        <v>12.5</v>
      </c>
      <c r="F322" s="280">
        <v>22.4</v>
      </c>
      <c r="G322" s="280"/>
      <c r="H322" s="280"/>
      <c r="I322" s="282"/>
      <c r="J322" s="283">
        <f t="shared" si="11"/>
        <v>0</v>
      </c>
      <c r="K322" s="287">
        <v>281</v>
      </c>
    </row>
    <row r="323" spans="1:11">
      <c r="A323" s="12"/>
      <c r="B323" s="279" t="s">
        <v>1036</v>
      </c>
      <c r="C323" s="280">
        <v>1300</v>
      </c>
      <c r="D323" s="280">
        <v>450</v>
      </c>
      <c r="E323" s="280">
        <v>12.5</v>
      </c>
      <c r="F323" s="280">
        <v>25</v>
      </c>
      <c r="G323" s="280"/>
      <c r="H323" s="280"/>
      <c r="I323" s="282"/>
      <c r="J323" s="283">
        <f t="shared" si="11"/>
        <v>0</v>
      </c>
      <c r="K323" s="287">
        <v>299</v>
      </c>
    </row>
    <row r="324" spans="1:11">
      <c r="A324" s="12"/>
      <c r="B324" s="279" t="s">
        <v>1037</v>
      </c>
      <c r="C324" s="280">
        <v>1300</v>
      </c>
      <c r="D324" s="280">
        <v>450</v>
      </c>
      <c r="E324" s="280">
        <v>12.5</v>
      </c>
      <c r="F324" s="280">
        <v>31.5</v>
      </c>
      <c r="G324" s="280"/>
      <c r="H324" s="280"/>
      <c r="I324" s="282"/>
      <c r="J324" s="283">
        <f t="shared" ref="J324:J387" si="12">I324/1000</f>
        <v>0</v>
      </c>
      <c r="K324" s="287">
        <v>344</v>
      </c>
    </row>
    <row r="325" spans="1:11">
      <c r="A325" s="12"/>
      <c r="B325" s="279" t="s">
        <v>1038</v>
      </c>
      <c r="C325" s="280">
        <v>1400</v>
      </c>
      <c r="D325" s="280">
        <v>500</v>
      </c>
      <c r="E325" s="280">
        <v>12.5</v>
      </c>
      <c r="F325" s="280">
        <v>16</v>
      </c>
      <c r="G325" s="280"/>
      <c r="H325" s="280"/>
      <c r="I325" s="282"/>
      <c r="J325" s="283">
        <f t="shared" si="12"/>
        <v>0</v>
      </c>
      <c r="K325" s="287">
        <v>260</v>
      </c>
    </row>
    <row r="326" spans="1:11">
      <c r="A326" s="12"/>
      <c r="B326" s="279" t="s">
        <v>1039</v>
      </c>
      <c r="C326" s="280">
        <v>1400</v>
      </c>
      <c r="D326" s="280">
        <v>500</v>
      </c>
      <c r="E326" s="280">
        <v>12.5</v>
      </c>
      <c r="F326" s="280">
        <v>19</v>
      </c>
      <c r="G326" s="280"/>
      <c r="H326" s="280"/>
      <c r="I326" s="282"/>
      <c r="J326" s="283">
        <f t="shared" si="12"/>
        <v>0</v>
      </c>
      <c r="K326" s="287">
        <v>283</v>
      </c>
    </row>
    <row r="327" spans="1:11">
      <c r="A327" s="12"/>
      <c r="B327" s="279" t="s">
        <v>1040</v>
      </c>
      <c r="C327" s="280">
        <v>1400</v>
      </c>
      <c r="D327" s="280">
        <v>500</v>
      </c>
      <c r="E327" s="280">
        <v>12.5</v>
      </c>
      <c r="F327" s="280">
        <v>22.4</v>
      </c>
      <c r="G327" s="280"/>
      <c r="H327" s="280"/>
      <c r="I327" s="282"/>
      <c r="J327" s="283">
        <f t="shared" si="12"/>
        <v>0</v>
      </c>
      <c r="K327" s="287">
        <v>309</v>
      </c>
    </row>
    <row r="328" spans="1:11">
      <c r="A328" s="12"/>
      <c r="B328" s="279" t="s">
        <v>1041</v>
      </c>
      <c r="C328" s="280">
        <v>1400</v>
      </c>
      <c r="D328" s="280">
        <v>500</v>
      </c>
      <c r="E328" s="280">
        <v>12.5</v>
      </c>
      <c r="F328" s="280">
        <v>25</v>
      </c>
      <c r="G328" s="280"/>
      <c r="H328" s="280"/>
      <c r="I328" s="282"/>
      <c r="J328" s="283">
        <f t="shared" si="12"/>
        <v>0</v>
      </c>
      <c r="K328" s="287">
        <v>329</v>
      </c>
    </row>
    <row r="329" spans="1:11">
      <c r="A329" s="12"/>
      <c r="B329" s="279" t="s">
        <v>1042</v>
      </c>
      <c r="C329" s="280">
        <v>1400</v>
      </c>
      <c r="D329" s="280">
        <v>500</v>
      </c>
      <c r="E329" s="280">
        <v>12.5</v>
      </c>
      <c r="F329" s="280">
        <v>31.5</v>
      </c>
      <c r="G329" s="280"/>
      <c r="H329" s="280"/>
      <c r="I329" s="282"/>
      <c r="J329" s="283">
        <f t="shared" si="12"/>
        <v>0</v>
      </c>
      <c r="K329" s="287">
        <v>378</v>
      </c>
    </row>
    <row r="330" spans="1:11">
      <c r="A330" s="12"/>
      <c r="B330" s="279" t="s">
        <v>1043</v>
      </c>
      <c r="C330" s="280">
        <v>1400</v>
      </c>
      <c r="D330" s="280">
        <v>500</v>
      </c>
      <c r="E330" s="280">
        <v>12.5</v>
      </c>
      <c r="F330" s="280">
        <v>37.5</v>
      </c>
      <c r="G330" s="280"/>
      <c r="H330" s="280"/>
      <c r="I330" s="282"/>
      <c r="J330" s="283">
        <f t="shared" si="12"/>
        <v>0</v>
      </c>
      <c r="K330" s="287">
        <v>424</v>
      </c>
    </row>
    <row r="331" spans="1:11">
      <c r="A331" s="12"/>
      <c r="B331" s="279" t="s">
        <v>1044</v>
      </c>
      <c r="C331" s="280">
        <v>1400</v>
      </c>
      <c r="D331" s="280">
        <v>500</v>
      </c>
      <c r="E331" s="280">
        <v>12.5</v>
      </c>
      <c r="F331" s="280">
        <v>45</v>
      </c>
      <c r="G331" s="280"/>
      <c r="H331" s="280"/>
      <c r="I331" s="282"/>
      <c r="J331" s="283">
        <f t="shared" si="12"/>
        <v>0</v>
      </c>
      <c r="K331" s="287">
        <v>482</v>
      </c>
    </row>
    <row r="332" spans="1:11">
      <c r="A332" s="12"/>
      <c r="B332" s="279" t="s">
        <v>1045</v>
      </c>
      <c r="C332" s="280">
        <v>1500</v>
      </c>
      <c r="D332" s="280">
        <v>500</v>
      </c>
      <c r="E332" s="280">
        <v>12.5</v>
      </c>
      <c r="F332" s="280">
        <v>16</v>
      </c>
      <c r="G332" s="280"/>
      <c r="H332" s="280"/>
      <c r="I332" s="282"/>
      <c r="J332" s="283">
        <f t="shared" si="12"/>
        <v>0</v>
      </c>
      <c r="K332" s="287">
        <v>270</v>
      </c>
    </row>
    <row r="333" spans="1:11">
      <c r="A333" s="12"/>
      <c r="B333" s="279" t="s">
        <v>1046</v>
      </c>
      <c r="C333" s="280">
        <v>1500</v>
      </c>
      <c r="D333" s="280">
        <v>500</v>
      </c>
      <c r="E333" s="280">
        <v>12.5</v>
      </c>
      <c r="F333" s="280">
        <v>19</v>
      </c>
      <c r="G333" s="280"/>
      <c r="H333" s="280"/>
      <c r="I333" s="282"/>
      <c r="J333" s="283">
        <f t="shared" si="12"/>
        <v>0</v>
      </c>
      <c r="K333" s="287">
        <v>293</v>
      </c>
    </row>
    <row r="334" spans="1:11">
      <c r="A334" s="12"/>
      <c r="B334" s="279" t="s">
        <v>1047</v>
      </c>
      <c r="C334" s="280">
        <v>1500</v>
      </c>
      <c r="D334" s="280">
        <v>500</v>
      </c>
      <c r="E334" s="280">
        <v>12.5</v>
      </c>
      <c r="F334" s="280">
        <v>22.4</v>
      </c>
      <c r="G334" s="280"/>
      <c r="H334" s="280"/>
      <c r="I334" s="282"/>
      <c r="J334" s="283">
        <f t="shared" si="12"/>
        <v>0</v>
      </c>
      <c r="K334" s="287">
        <v>319</v>
      </c>
    </row>
    <row r="335" spans="1:11">
      <c r="A335" s="12"/>
      <c r="B335" s="279" t="s">
        <v>1048</v>
      </c>
      <c r="C335" s="280">
        <v>1500</v>
      </c>
      <c r="D335" s="280">
        <v>500</v>
      </c>
      <c r="E335" s="280">
        <v>12.5</v>
      </c>
      <c r="F335" s="280">
        <v>25</v>
      </c>
      <c r="G335" s="280"/>
      <c r="H335" s="280"/>
      <c r="I335" s="282"/>
      <c r="J335" s="283">
        <f t="shared" si="12"/>
        <v>0</v>
      </c>
      <c r="K335" s="287">
        <v>339</v>
      </c>
    </row>
    <row r="336" spans="1:11">
      <c r="A336" s="12"/>
      <c r="B336" s="279" t="s">
        <v>1049</v>
      </c>
      <c r="C336" s="280">
        <v>1500</v>
      </c>
      <c r="D336" s="280">
        <v>500</v>
      </c>
      <c r="E336" s="280">
        <v>12.5</v>
      </c>
      <c r="F336" s="280">
        <v>31.5</v>
      </c>
      <c r="G336" s="280"/>
      <c r="H336" s="280"/>
      <c r="I336" s="282"/>
      <c r="J336" s="283">
        <f t="shared" si="12"/>
        <v>0</v>
      </c>
      <c r="K336" s="287">
        <v>388</v>
      </c>
    </row>
    <row r="337" spans="1:11">
      <c r="A337" s="12"/>
      <c r="B337" s="279" t="s">
        <v>1050</v>
      </c>
      <c r="C337" s="280">
        <v>1500</v>
      </c>
      <c r="D337" s="280">
        <v>500</v>
      </c>
      <c r="E337" s="280">
        <v>12.5</v>
      </c>
      <c r="F337" s="280">
        <v>37.5</v>
      </c>
      <c r="G337" s="280"/>
      <c r="H337" s="280"/>
      <c r="I337" s="282"/>
      <c r="J337" s="283">
        <f t="shared" si="12"/>
        <v>0</v>
      </c>
      <c r="K337" s="287">
        <v>434</v>
      </c>
    </row>
    <row r="338" spans="1:11">
      <c r="A338" s="12"/>
      <c r="B338" s="279" t="s">
        <v>1051</v>
      </c>
      <c r="C338" s="280">
        <v>1500</v>
      </c>
      <c r="D338" s="280">
        <v>500</v>
      </c>
      <c r="E338" s="280">
        <v>12.5</v>
      </c>
      <c r="F338" s="280">
        <v>45</v>
      </c>
      <c r="G338" s="280"/>
      <c r="H338" s="280"/>
      <c r="I338" s="282"/>
      <c r="J338" s="283">
        <f t="shared" si="12"/>
        <v>0</v>
      </c>
      <c r="K338" s="287">
        <v>492</v>
      </c>
    </row>
    <row r="339" spans="1:11">
      <c r="A339" s="12"/>
      <c r="B339" s="279" t="s">
        <v>1052</v>
      </c>
      <c r="C339" s="280">
        <v>200</v>
      </c>
      <c r="D339" s="280">
        <v>130</v>
      </c>
      <c r="E339" s="280">
        <v>6.3</v>
      </c>
      <c r="F339" s="280">
        <v>8</v>
      </c>
      <c r="G339" s="280"/>
      <c r="H339" s="280"/>
      <c r="I339" s="282"/>
      <c r="J339" s="283">
        <f t="shared" si="12"/>
        <v>0</v>
      </c>
      <c r="K339" s="287">
        <v>25</v>
      </c>
    </row>
    <row r="340" spans="1:11">
      <c r="A340" s="12"/>
      <c r="B340" s="279" t="s">
        <v>1053</v>
      </c>
      <c r="C340" s="280">
        <v>200</v>
      </c>
      <c r="D340" s="280">
        <v>130</v>
      </c>
      <c r="E340" s="280">
        <v>6.3</v>
      </c>
      <c r="F340" s="280">
        <v>9.5</v>
      </c>
      <c r="G340" s="280"/>
      <c r="H340" s="280"/>
      <c r="I340" s="282"/>
      <c r="J340" s="283">
        <f t="shared" si="12"/>
        <v>0</v>
      </c>
      <c r="K340" s="287">
        <v>28</v>
      </c>
    </row>
    <row r="341" spans="1:11">
      <c r="A341" s="12"/>
      <c r="B341" s="279" t="s">
        <v>1054</v>
      </c>
      <c r="C341" s="280">
        <v>200</v>
      </c>
      <c r="D341" s="280">
        <v>130</v>
      </c>
      <c r="E341" s="280">
        <v>6.3</v>
      </c>
      <c r="F341" s="280">
        <v>12.5</v>
      </c>
      <c r="G341" s="280"/>
      <c r="H341" s="280"/>
      <c r="I341" s="282"/>
      <c r="J341" s="283">
        <f t="shared" si="12"/>
        <v>0</v>
      </c>
      <c r="K341" s="287">
        <v>34</v>
      </c>
    </row>
    <row r="342" spans="1:11">
      <c r="A342" s="12"/>
      <c r="B342" s="279" t="s">
        <v>1055</v>
      </c>
      <c r="C342" s="280">
        <v>225</v>
      </c>
      <c r="D342" s="280">
        <v>150</v>
      </c>
      <c r="E342" s="280">
        <v>6.3</v>
      </c>
      <c r="F342" s="280">
        <v>8</v>
      </c>
      <c r="G342" s="280"/>
      <c r="H342" s="280"/>
      <c r="I342" s="282"/>
      <c r="J342" s="283">
        <f t="shared" si="12"/>
        <v>0</v>
      </c>
      <c r="K342" s="287">
        <v>29</v>
      </c>
    </row>
    <row r="343" spans="1:11">
      <c r="A343" s="12"/>
      <c r="B343" s="279" t="s">
        <v>1056</v>
      </c>
      <c r="C343" s="280">
        <v>225</v>
      </c>
      <c r="D343" s="280">
        <v>150</v>
      </c>
      <c r="E343" s="280">
        <v>6.3</v>
      </c>
      <c r="F343" s="280">
        <v>9.5</v>
      </c>
      <c r="G343" s="280"/>
      <c r="H343" s="280"/>
      <c r="I343" s="282"/>
      <c r="J343" s="283">
        <f t="shared" si="12"/>
        <v>0</v>
      </c>
      <c r="K343" s="287">
        <v>33</v>
      </c>
    </row>
    <row r="344" spans="1:11">
      <c r="A344" s="12"/>
      <c r="B344" s="279" t="s">
        <v>1057</v>
      </c>
      <c r="C344" s="280">
        <v>225</v>
      </c>
      <c r="D344" s="280">
        <v>150</v>
      </c>
      <c r="E344" s="280">
        <v>6.3</v>
      </c>
      <c r="F344" s="280">
        <v>12.5</v>
      </c>
      <c r="G344" s="280"/>
      <c r="H344" s="280"/>
      <c r="I344" s="282"/>
      <c r="J344" s="283">
        <f t="shared" si="12"/>
        <v>0</v>
      </c>
      <c r="K344" s="287">
        <v>39</v>
      </c>
    </row>
    <row r="345" spans="1:11">
      <c r="A345" s="12"/>
      <c r="B345" s="279" t="s">
        <v>1058</v>
      </c>
      <c r="C345" s="280">
        <v>250</v>
      </c>
      <c r="D345" s="280">
        <v>170</v>
      </c>
      <c r="E345" s="280">
        <v>6.3</v>
      </c>
      <c r="F345" s="280">
        <v>8</v>
      </c>
      <c r="G345" s="280"/>
      <c r="H345" s="280"/>
      <c r="I345" s="282"/>
      <c r="J345" s="283">
        <f t="shared" si="12"/>
        <v>0</v>
      </c>
      <c r="K345" s="287">
        <v>33</v>
      </c>
    </row>
    <row r="346" spans="1:11">
      <c r="A346" s="12"/>
      <c r="B346" s="279" t="s">
        <v>1059</v>
      </c>
      <c r="C346" s="280">
        <v>250</v>
      </c>
      <c r="D346" s="280">
        <v>170</v>
      </c>
      <c r="E346" s="280">
        <v>8</v>
      </c>
      <c r="F346" s="280">
        <v>9.5</v>
      </c>
      <c r="G346" s="280"/>
      <c r="H346" s="280"/>
      <c r="I346" s="282"/>
      <c r="J346" s="283">
        <f t="shared" si="12"/>
        <v>0</v>
      </c>
      <c r="K346" s="287">
        <v>40</v>
      </c>
    </row>
    <row r="347" spans="1:11">
      <c r="A347" s="12"/>
      <c r="B347" s="279" t="s">
        <v>1060</v>
      </c>
      <c r="C347" s="280">
        <v>250</v>
      </c>
      <c r="D347" s="280">
        <v>170</v>
      </c>
      <c r="E347" s="280">
        <v>8</v>
      </c>
      <c r="F347" s="280">
        <v>12.5</v>
      </c>
      <c r="G347" s="280"/>
      <c r="H347" s="280"/>
      <c r="I347" s="282"/>
      <c r="J347" s="283">
        <f t="shared" si="12"/>
        <v>0</v>
      </c>
      <c r="K347" s="287">
        <v>47</v>
      </c>
    </row>
    <row r="348" spans="1:11">
      <c r="A348" s="12"/>
      <c r="B348" s="279" t="s">
        <v>1061</v>
      </c>
      <c r="C348" s="280">
        <v>250</v>
      </c>
      <c r="D348" s="280">
        <v>170</v>
      </c>
      <c r="E348" s="280">
        <v>8</v>
      </c>
      <c r="F348" s="280">
        <v>16</v>
      </c>
      <c r="G348" s="280"/>
      <c r="H348" s="280"/>
      <c r="I348" s="282"/>
      <c r="J348" s="283">
        <f t="shared" si="12"/>
        <v>0</v>
      </c>
      <c r="K348" s="287">
        <v>56</v>
      </c>
    </row>
    <row r="349" spans="1:11">
      <c r="A349" s="12"/>
      <c r="B349" s="279" t="s">
        <v>1062</v>
      </c>
      <c r="C349" s="280">
        <v>250</v>
      </c>
      <c r="D349" s="280">
        <v>170</v>
      </c>
      <c r="E349" s="280">
        <v>8</v>
      </c>
      <c r="F349" s="280">
        <v>19</v>
      </c>
      <c r="G349" s="280"/>
      <c r="H349" s="280"/>
      <c r="I349" s="282"/>
      <c r="J349" s="283">
        <f t="shared" si="12"/>
        <v>0</v>
      </c>
      <c r="K349" s="287">
        <v>64</v>
      </c>
    </row>
    <row r="350" spans="1:11">
      <c r="A350" s="12"/>
      <c r="B350" s="279" t="s">
        <v>1063</v>
      </c>
      <c r="C350" s="280">
        <v>300</v>
      </c>
      <c r="D350" s="280">
        <v>200</v>
      </c>
      <c r="E350" s="280">
        <v>8</v>
      </c>
      <c r="F350" s="280">
        <v>9.5</v>
      </c>
      <c r="G350" s="280"/>
      <c r="H350" s="280"/>
      <c r="I350" s="282"/>
      <c r="J350" s="283">
        <f t="shared" si="12"/>
        <v>0</v>
      </c>
      <c r="K350" s="287">
        <v>47</v>
      </c>
    </row>
    <row r="351" spans="1:11">
      <c r="A351" s="12"/>
      <c r="B351" s="279" t="s">
        <v>1064</v>
      </c>
      <c r="C351" s="280">
        <v>300</v>
      </c>
      <c r="D351" s="280">
        <v>200</v>
      </c>
      <c r="E351" s="280">
        <v>8</v>
      </c>
      <c r="F351" s="280">
        <v>12.5</v>
      </c>
      <c r="G351" s="280"/>
      <c r="H351" s="280"/>
      <c r="I351" s="282"/>
      <c r="J351" s="283">
        <f t="shared" si="12"/>
        <v>0</v>
      </c>
      <c r="K351" s="287">
        <v>57</v>
      </c>
    </row>
    <row r="352" spans="1:11">
      <c r="A352" s="12"/>
      <c r="B352" s="279" t="s">
        <v>1065</v>
      </c>
      <c r="C352" s="280">
        <v>300</v>
      </c>
      <c r="D352" s="280">
        <v>200</v>
      </c>
      <c r="E352" s="280">
        <v>8</v>
      </c>
      <c r="F352" s="280">
        <v>16</v>
      </c>
      <c r="G352" s="280"/>
      <c r="H352" s="280"/>
      <c r="I352" s="282"/>
      <c r="J352" s="283">
        <f t="shared" si="12"/>
        <v>0</v>
      </c>
      <c r="K352" s="287">
        <v>67</v>
      </c>
    </row>
    <row r="353" spans="1:11">
      <c r="A353" s="12"/>
      <c r="B353" s="279" t="s">
        <v>1066</v>
      </c>
      <c r="C353" s="280">
        <v>300</v>
      </c>
      <c r="D353" s="280">
        <v>200</v>
      </c>
      <c r="E353" s="280">
        <v>9.5</v>
      </c>
      <c r="F353" s="280">
        <v>16</v>
      </c>
      <c r="G353" s="280"/>
      <c r="H353" s="280"/>
      <c r="I353" s="282"/>
      <c r="J353" s="283">
        <f t="shared" si="12"/>
        <v>0</v>
      </c>
      <c r="K353" s="287">
        <v>70</v>
      </c>
    </row>
    <row r="354" spans="1:11">
      <c r="A354" s="12"/>
      <c r="B354" s="279" t="s">
        <v>1067</v>
      </c>
      <c r="C354" s="280">
        <v>300</v>
      </c>
      <c r="D354" s="280">
        <v>200</v>
      </c>
      <c r="E354" s="280">
        <v>9.5</v>
      </c>
      <c r="F354" s="280">
        <v>19</v>
      </c>
      <c r="G354" s="280"/>
      <c r="H354" s="280"/>
      <c r="I354" s="282"/>
      <c r="J354" s="283">
        <f t="shared" si="12"/>
        <v>0</v>
      </c>
      <c r="K354" s="287">
        <v>79</v>
      </c>
    </row>
    <row r="355" spans="1:11">
      <c r="A355" s="12"/>
      <c r="B355" s="279" t="s">
        <v>1068</v>
      </c>
      <c r="C355" s="280">
        <v>300</v>
      </c>
      <c r="D355" s="280">
        <v>200</v>
      </c>
      <c r="E355" s="280">
        <v>12.5</v>
      </c>
      <c r="F355" s="280">
        <v>19</v>
      </c>
      <c r="G355" s="280"/>
      <c r="H355" s="280"/>
      <c r="I355" s="282"/>
      <c r="J355" s="283">
        <f t="shared" si="12"/>
        <v>0</v>
      </c>
      <c r="K355" s="287">
        <v>85</v>
      </c>
    </row>
    <row r="356" spans="1:11">
      <c r="A356" s="12"/>
      <c r="B356" s="279" t="s">
        <v>1069</v>
      </c>
      <c r="C356" s="280">
        <v>300</v>
      </c>
      <c r="D356" s="280">
        <v>200</v>
      </c>
      <c r="E356" s="280">
        <v>12.5</v>
      </c>
      <c r="F356" s="280">
        <v>22.4</v>
      </c>
      <c r="G356" s="280"/>
      <c r="H356" s="280"/>
      <c r="I356" s="282"/>
      <c r="J356" s="283">
        <f t="shared" si="12"/>
        <v>0</v>
      </c>
      <c r="K356" s="287">
        <v>95</v>
      </c>
    </row>
    <row r="357" spans="1:11">
      <c r="A357" s="12"/>
      <c r="B357" s="279" t="s">
        <v>1070</v>
      </c>
      <c r="C357" s="280">
        <v>300</v>
      </c>
      <c r="D357" s="280">
        <v>250</v>
      </c>
      <c r="E357" s="280">
        <v>8</v>
      </c>
      <c r="F357" s="280">
        <v>0.5</v>
      </c>
      <c r="G357" s="280"/>
      <c r="H357" s="280"/>
      <c r="I357" s="282"/>
      <c r="J357" s="283">
        <f t="shared" si="12"/>
        <v>0</v>
      </c>
      <c r="K357" s="287">
        <v>55</v>
      </c>
    </row>
    <row r="358" spans="1:11">
      <c r="A358" s="12"/>
      <c r="B358" s="279" t="s">
        <v>1071</v>
      </c>
      <c r="C358" s="280">
        <v>300</v>
      </c>
      <c r="D358" s="280">
        <v>250</v>
      </c>
      <c r="E358" s="280">
        <v>8</v>
      </c>
      <c r="F358" s="280">
        <v>12.5</v>
      </c>
      <c r="G358" s="280"/>
      <c r="H358" s="280"/>
      <c r="I358" s="282"/>
      <c r="J358" s="283">
        <f t="shared" si="12"/>
        <v>0</v>
      </c>
      <c r="K358" s="287">
        <v>66</v>
      </c>
    </row>
    <row r="359" spans="1:11">
      <c r="A359" s="12"/>
      <c r="B359" s="279" t="s">
        <v>1072</v>
      </c>
      <c r="C359" s="280">
        <v>300</v>
      </c>
      <c r="D359" s="280">
        <v>250</v>
      </c>
      <c r="E359" s="280">
        <v>8</v>
      </c>
      <c r="F359" s="280">
        <v>16</v>
      </c>
      <c r="G359" s="280"/>
      <c r="H359" s="280"/>
      <c r="I359" s="282"/>
      <c r="J359" s="283">
        <f t="shared" si="12"/>
        <v>0</v>
      </c>
      <c r="K359" s="287">
        <v>80</v>
      </c>
    </row>
    <row r="360" spans="1:11">
      <c r="A360" s="12"/>
      <c r="B360" s="279" t="s">
        <v>1073</v>
      </c>
      <c r="C360" s="280">
        <v>300</v>
      </c>
      <c r="D360" s="280">
        <v>250</v>
      </c>
      <c r="E360" s="280">
        <v>9.5</v>
      </c>
      <c r="F360" s="280">
        <v>16</v>
      </c>
      <c r="G360" s="280"/>
      <c r="H360" s="280"/>
      <c r="I360" s="282"/>
      <c r="J360" s="283">
        <f t="shared" si="12"/>
        <v>0</v>
      </c>
      <c r="K360" s="287">
        <v>83</v>
      </c>
    </row>
    <row r="361" spans="1:11">
      <c r="A361" s="12"/>
      <c r="B361" s="279" t="s">
        <v>1074</v>
      </c>
      <c r="C361" s="280">
        <v>300</v>
      </c>
      <c r="D361" s="280">
        <v>250</v>
      </c>
      <c r="E361" s="280">
        <v>9.5</v>
      </c>
      <c r="F361" s="280">
        <v>19</v>
      </c>
      <c r="G361" s="280"/>
      <c r="H361" s="280"/>
      <c r="I361" s="282"/>
      <c r="J361" s="283">
        <f t="shared" si="12"/>
        <v>0</v>
      </c>
      <c r="K361" s="287">
        <v>94</v>
      </c>
    </row>
    <row r="362" spans="1:11">
      <c r="A362" s="12"/>
      <c r="B362" s="279" t="s">
        <v>1075</v>
      </c>
      <c r="C362" s="280">
        <v>300</v>
      </c>
      <c r="D362" s="280">
        <v>250</v>
      </c>
      <c r="E362" s="280">
        <v>12.5</v>
      </c>
      <c r="F362" s="280">
        <v>19</v>
      </c>
      <c r="G362" s="280"/>
      <c r="H362" s="280"/>
      <c r="I362" s="282"/>
      <c r="J362" s="283">
        <f t="shared" si="12"/>
        <v>0</v>
      </c>
      <c r="K362" s="287">
        <v>100</v>
      </c>
    </row>
    <row r="363" spans="1:11">
      <c r="A363" s="12"/>
      <c r="B363" s="279" t="s">
        <v>1076</v>
      </c>
      <c r="C363" s="280">
        <v>300</v>
      </c>
      <c r="D363" s="280">
        <v>250</v>
      </c>
      <c r="E363" s="280">
        <v>12.5</v>
      </c>
      <c r="F363" s="280">
        <v>22.4</v>
      </c>
      <c r="G363" s="280"/>
      <c r="H363" s="280"/>
      <c r="I363" s="282"/>
      <c r="J363" s="283">
        <f t="shared" si="12"/>
        <v>0</v>
      </c>
      <c r="K363" s="287">
        <v>113</v>
      </c>
    </row>
    <row r="364" spans="1:11">
      <c r="A364" s="12"/>
      <c r="B364" s="279" t="s">
        <v>1077</v>
      </c>
      <c r="C364" s="280">
        <v>350</v>
      </c>
      <c r="D364" s="280">
        <v>250</v>
      </c>
      <c r="E364" s="280">
        <v>9.5</v>
      </c>
      <c r="F364" s="280">
        <v>12.5</v>
      </c>
      <c r="G364" s="280"/>
      <c r="H364" s="280"/>
      <c r="I364" s="282"/>
      <c r="J364" s="283">
        <f t="shared" si="12"/>
        <v>0</v>
      </c>
      <c r="K364" s="287">
        <v>73</v>
      </c>
    </row>
    <row r="365" spans="1:11">
      <c r="A365" s="12"/>
      <c r="B365" s="279" t="s">
        <v>1078</v>
      </c>
      <c r="C365" s="280">
        <v>350</v>
      </c>
      <c r="D365" s="280">
        <v>250</v>
      </c>
      <c r="E365" s="280">
        <v>9.5</v>
      </c>
      <c r="F365" s="280">
        <v>16</v>
      </c>
      <c r="G365" s="280"/>
      <c r="H365" s="280"/>
      <c r="I365" s="282"/>
      <c r="J365" s="283">
        <f t="shared" si="12"/>
        <v>0</v>
      </c>
      <c r="K365" s="287">
        <v>87</v>
      </c>
    </row>
    <row r="366" spans="1:11">
      <c r="A366" s="12"/>
      <c r="B366" s="279" t="s">
        <v>1079</v>
      </c>
      <c r="C366" s="280">
        <v>350</v>
      </c>
      <c r="D366" s="280">
        <v>250</v>
      </c>
      <c r="E366" s="280">
        <v>9.5</v>
      </c>
      <c r="F366" s="280">
        <v>19</v>
      </c>
      <c r="G366" s="280"/>
      <c r="H366" s="280"/>
      <c r="I366" s="282"/>
      <c r="J366" s="283">
        <f t="shared" si="12"/>
        <v>0</v>
      </c>
      <c r="K366" s="287">
        <v>98</v>
      </c>
    </row>
    <row r="367" spans="1:11">
      <c r="A367" s="12"/>
      <c r="B367" s="279" t="s">
        <v>1080</v>
      </c>
      <c r="C367" s="280">
        <v>350</v>
      </c>
      <c r="D367" s="280">
        <v>250</v>
      </c>
      <c r="E367" s="280">
        <v>12.5</v>
      </c>
      <c r="F367" s="280">
        <v>19</v>
      </c>
      <c r="G367" s="280"/>
      <c r="H367" s="280"/>
      <c r="I367" s="282"/>
      <c r="J367" s="283">
        <f t="shared" si="12"/>
        <v>0</v>
      </c>
      <c r="K367" s="287">
        <v>105</v>
      </c>
    </row>
    <row r="368" spans="1:11">
      <c r="A368" s="12"/>
      <c r="B368" s="279" t="s">
        <v>1081</v>
      </c>
      <c r="C368" s="280">
        <v>350</v>
      </c>
      <c r="D368" s="280">
        <v>250</v>
      </c>
      <c r="E368" s="280">
        <v>12.5</v>
      </c>
      <c r="F368" s="280">
        <v>22.4</v>
      </c>
      <c r="G368" s="280"/>
      <c r="H368" s="280"/>
      <c r="I368" s="282"/>
      <c r="J368" s="283">
        <f t="shared" si="12"/>
        <v>0</v>
      </c>
      <c r="K368" s="287">
        <v>118</v>
      </c>
    </row>
    <row r="369" spans="1:11">
      <c r="A369" s="12"/>
      <c r="B369" s="279" t="s">
        <v>1082</v>
      </c>
      <c r="C369" s="280">
        <v>350</v>
      </c>
      <c r="D369" s="280">
        <v>250</v>
      </c>
      <c r="E369" s="280">
        <v>12.5</v>
      </c>
      <c r="F369" s="280">
        <v>25</v>
      </c>
      <c r="G369" s="280"/>
      <c r="H369" s="280"/>
      <c r="I369" s="282"/>
      <c r="J369" s="283">
        <f t="shared" si="12"/>
        <v>0</v>
      </c>
      <c r="K369" s="287">
        <v>128</v>
      </c>
    </row>
    <row r="370" spans="1:11">
      <c r="A370" s="12"/>
      <c r="B370" s="279" t="s">
        <v>1083</v>
      </c>
      <c r="C370" s="280">
        <v>350</v>
      </c>
      <c r="D370" s="280">
        <v>250</v>
      </c>
      <c r="E370" s="280">
        <v>16</v>
      </c>
      <c r="F370" s="280">
        <v>25</v>
      </c>
      <c r="G370" s="280"/>
      <c r="H370" s="280"/>
      <c r="I370" s="282"/>
      <c r="J370" s="283">
        <f t="shared" si="12"/>
        <v>0</v>
      </c>
      <c r="K370" s="287">
        <v>136</v>
      </c>
    </row>
    <row r="371" spans="1:11">
      <c r="A371" s="12"/>
      <c r="B371" s="279" t="s">
        <v>1084</v>
      </c>
      <c r="C371" s="280">
        <v>400</v>
      </c>
      <c r="D371" s="280">
        <v>300</v>
      </c>
      <c r="E371" s="280">
        <v>9.5</v>
      </c>
      <c r="F371" s="280">
        <v>12.5</v>
      </c>
      <c r="G371" s="280"/>
      <c r="H371" s="280"/>
      <c r="I371" s="282"/>
      <c r="J371" s="283">
        <f t="shared" si="12"/>
        <v>0</v>
      </c>
      <c r="K371" s="287">
        <v>87</v>
      </c>
    </row>
    <row r="372" spans="1:11">
      <c r="A372" s="12"/>
      <c r="B372" s="279" t="s">
        <v>1085</v>
      </c>
      <c r="C372" s="280">
        <v>400</v>
      </c>
      <c r="D372" s="280">
        <v>300</v>
      </c>
      <c r="E372" s="280">
        <v>9.5</v>
      </c>
      <c r="F372" s="280">
        <v>16</v>
      </c>
      <c r="G372" s="280"/>
      <c r="H372" s="280"/>
      <c r="I372" s="282"/>
      <c r="J372" s="283">
        <f t="shared" si="12"/>
        <v>0</v>
      </c>
      <c r="K372" s="287">
        <v>103</v>
      </c>
    </row>
    <row r="373" spans="1:11">
      <c r="A373" s="12"/>
      <c r="B373" s="279" t="s">
        <v>1086</v>
      </c>
      <c r="C373" s="280">
        <v>400</v>
      </c>
      <c r="D373" s="280">
        <v>300</v>
      </c>
      <c r="E373" s="280">
        <v>9.5</v>
      </c>
      <c r="F373" s="280">
        <v>19</v>
      </c>
      <c r="G373" s="280"/>
      <c r="H373" s="280"/>
      <c r="I373" s="282"/>
      <c r="J373" s="283">
        <f t="shared" si="12"/>
        <v>0</v>
      </c>
      <c r="K373" s="287">
        <v>116</v>
      </c>
    </row>
    <row r="374" spans="1:11">
      <c r="A374" s="12"/>
      <c r="B374" s="279" t="s">
        <v>1087</v>
      </c>
      <c r="C374" s="280">
        <v>400</v>
      </c>
      <c r="D374" s="280">
        <v>300</v>
      </c>
      <c r="E374" s="280">
        <v>12.5</v>
      </c>
      <c r="F374" s="280">
        <v>19</v>
      </c>
      <c r="G374" s="280"/>
      <c r="H374" s="280"/>
      <c r="I374" s="282"/>
      <c r="J374" s="283">
        <f t="shared" si="12"/>
        <v>0</v>
      </c>
      <c r="K374" s="287">
        <v>125</v>
      </c>
    </row>
    <row r="375" spans="1:11">
      <c r="A375" s="12"/>
      <c r="B375" s="279" t="s">
        <v>1088</v>
      </c>
      <c r="C375" s="280">
        <v>400</v>
      </c>
      <c r="D375" s="280">
        <v>300</v>
      </c>
      <c r="E375" s="280">
        <v>12.5</v>
      </c>
      <c r="F375" s="280">
        <v>22.4</v>
      </c>
      <c r="G375" s="280"/>
      <c r="H375" s="280"/>
      <c r="I375" s="282"/>
      <c r="J375" s="283">
        <f t="shared" si="12"/>
        <v>0</v>
      </c>
      <c r="K375" s="287">
        <v>140</v>
      </c>
    </row>
    <row r="376" spans="1:11">
      <c r="A376" s="12"/>
      <c r="B376" s="279" t="s">
        <v>1089</v>
      </c>
      <c r="C376" s="280">
        <v>400</v>
      </c>
      <c r="D376" s="280">
        <v>300</v>
      </c>
      <c r="E376" s="280">
        <v>12.5</v>
      </c>
      <c r="F376" s="280">
        <v>25</v>
      </c>
      <c r="G376" s="280"/>
      <c r="H376" s="280"/>
      <c r="I376" s="282"/>
      <c r="J376" s="283">
        <f t="shared" si="12"/>
        <v>0</v>
      </c>
      <c r="K376" s="287">
        <v>152</v>
      </c>
    </row>
    <row r="377" spans="1:11">
      <c r="A377" s="12"/>
      <c r="B377" s="279" t="s">
        <v>1090</v>
      </c>
      <c r="C377" s="280">
        <v>400</v>
      </c>
      <c r="D377" s="280">
        <v>300</v>
      </c>
      <c r="E377" s="280">
        <v>16</v>
      </c>
      <c r="F377" s="280">
        <v>25</v>
      </c>
      <c r="G377" s="280"/>
      <c r="H377" s="280"/>
      <c r="I377" s="282"/>
      <c r="J377" s="283">
        <f t="shared" si="12"/>
        <v>0</v>
      </c>
      <c r="K377" s="287">
        <v>162</v>
      </c>
    </row>
    <row r="378" spans="1:11">
      <c r="A378" s="12"/>
      <c r="B378" s="279" t="s">
        <v>1091</v>
      </c>
      <c r="C378" s="280">
        <v>450</v>
      </c>
      <c r="D378" s="280">
        <v>300</v>
      </c>
      <c r="E378" s="280">
        <v>12.5</v>
      </c>
      <c r="F378" s="280">
        <v>16</v>
      </c>
      <c r="G378" s="280"/>
      <c r="H378" s="280"/>
      <c r="I378" s="282"/>
      <c r="J378" s="283">
        <f t="shared" si="12"/>
        <v>0</v>
      </c>
      <c r="K378" s="287">
        <v>116</v>
      </c>
    </row>
    <row r="379" spans="1:11">
      <c r="A379" s="12"/>
      <c r="B379" s="279" t="s">
        <v>1092</v>
      </c>
      <c r="C379" s="280">
        <v>450</v>
      </c>
      <c r="D379" s="280">
        <v>300</v>
      </c>
      <c r="E379" s="280">
        <v>12.5</v>
      </c>
      <c r="F379" s="280">
        <v>19</v>
      </c>
      <c r="G379" s="280"/>
      <c r="H379" s="280"/>
      <c r="I379" s="282"/>
      <c r="J379" s="283">
        <f t="shared" si="12"/>
        <v>0</v>
      </c>
      <c r="K379" s="287">
        <v>130</v>
      </c>
    </row>
    <row r="380" spans="1:11">
      <c r="A380" s="12"/>
      <c r="B380" s="279" t="s">
        <v>1093</v>
      </c>
      <c r="C380" s="280">
        <v>450</v>
      </c>
      <c r="D380" s="280">
        <v>300</v>
      </c>
      <c r="E380" s="280">
        <v>16</v>
      </c>
      <c r="F380" s="280">
        <v>19</v>
      </c>
      <c r="G380" s="280"/>
      <c r="H380" s="280"/>
      <c r="I380" s="282"/>
      <c r="J380" s="283">
        <f t="shared" si="12"/>
        <v>0</v>
      </c>
      <c r="K380" s="287">
        <v>141</v>
      </c>
    </row>
    <row r="381" spans="1:11">
      <c r="A381" s="12"/>
      <c r="B381" s="279" t="s">
        <v>1094</v>
      </c>
      <c r="C381" s="280">
        <v>450</v>
      </c>
      <c r="D381" s="280">
        <v>300</v>
      </c>
      <c r="E381" s="280">
        <v>16</v>
      </c>
      <c r="F381" s="280">
        <v>22.4</v>
      </c>
      <c r="G381" s="280"/>
      <c r="H381" s="280"/>
      <c r="I381" s="282"/>
      <c r="J381" s="283">
        <f t="shared" si="12"/>
        <v>0</v>
      </c>
      <c r="K381" s="287">
        <v>156</v>
      </c>
    </row>
    <row r="382" spans="1:11">
      <c r="A382" s="12"/>
      <c r="B382" s="279" t="s">
        <v>1095</v>
      </c>
      <c r="C382" s="280">
        <v>450</v>
      </c>
      <c r="D382" s="280">
        <v>300</v>
      </c>
      <c r="E382" s="280">
        <v>16</v>
      </c>
      <c r="F382" s="280">
        <v>25</v>
      </c>
      <c r="G382" s="280"/>
      <c r="H382" s="280"/>
      <c r="I382" s="282"/>
      <c r="J382" s="283">
        <f t="shared" si="12"/>
        <v>0</v>
      </c>
      <c r="K382" s="287">
        <v>168</v>
      </c>
    </row>
    <row r="383" spans="1:11">
      <c r="A383" s="12"/>
      <c r="B383" s="279" t="s">
        <v>1096</v>
      </c>
      <c r="C383" s="280">
        <v>450</v>
      </c>
      <c r="D383" s="280">
        <v>300</v>
      </c>
      <c r="E383" s="280">
        <v>19</v>
      </c>
      <c r="F383" s="280">
        <v>25</v>
      </c>
      <c r="G383" s="280"/>
      <c r="H383" s="280"/>
      <c r="I383" s="282"/>
      <c r="J383" s="283">
        <f t="shared" si="12"/>
        <v>0</v>
      </c>
      <c r="K383" s="287">
        <v>177</v>
      </c>
    </row>
    <row r="384" spans="1:11">
      <c r="A384" s="12"/>
      <c r="B384" s="279" t="s">
        <v>1097</v>
      </c>
      <c r="C384" s="280">
        <v>450</v>
      </c>
      <c r="D384" s="280">
        <v>300</v>
      </c>
      <c r="E384" s="280">
        <v>22.4</v>
      </c>
      <c r="F384" s="280">
        <v>25</v>
      </c>
      <c r="G384" s="280"/>
      <c r="H384" s="280"/>
      <c r="I384" s="282"/>
      <c r="J384" s="283">
        <f t="shared" si="12"/>
        <v>0</v>
      </c>
      <c r="K384" s="287">
        <v>188</v>
      </c>
    </row>
    <row r="385" spans="1:11">
      <c r="A385" s="12"/>
      <c r="B385" s="279" t="s">
        <v>1098</v>
      </c>
      <c r="C385" s="280">
        <v>450</v>
      </c>
      <c r="D385" s="280">
        <v>300</v>
      </c>
      <c r="E385" s="280">
        <v>19</v>
      </c>
      <c r="F385" s="280">
        <v>31.5</v>
      </c>
      <c r="G385" s="280"/>
      <c r="H385" s="280"/>
      <c r="I385" s="282"/>
      <c r="J385" s="283">
        <f t="shared" si="12"/>
        <v>0</v>
      </c>
      <c r="K385" s="287">
        <v>206</v>
      </c>
    </row>
    <row r="386" spans="1:11">
      <c r="A386" s="12"/>
      <c r="B386" s="279" t="s">
        <v>1099</v>
      </c>
      <c r="C386" s="280">
        <v>450</v>
      </c>
      <c r="D386" s="280">
        <v>300</v>
      </c>
      <c r="E386" s="280">
        <v>22.4</v>
      </c>
      <c r="F386" s="280">
        <v>31.5</v>
      </c>
      <c r="G386" s="280"/>
      <c r="H386" s="280"/>
      <c r="I386" s="282"/>
      <c r="J386" s="283">
        <f t="shared" si="12"/>
        <v>0</v>
      </c>
      <c r="K386" s="287">
        <v>216</v>
      </c>
    </row>
    <row r="387" spans="1:11">
      <c r="A387" s="12"/>
      <c r="B387" s="279" t="s">
        <v>1100</v>
      </c>
      <c r="C387" s="280">
        <v>500</v>
      </c>
      <c r="D387" s="280">
        <v>350</v>
      </c>
      <c r="E387" s="280">
        <v>12.5</v>
      </c>
      <c r="F387" s="280">
        <v>16</v>
      </c>
      <c r="G387" s="280"/>
      <c r="H387" s="280"/>
      <c r="I387" s="282"/>
      <c r="J387" s="283">
        <f t="shared" si="12"/>
        <v>0</v>
      </c>
      <c r="K387" s="287">
        <v>134</v>
      </c>
    </row>
    <row r="388" spans="1:11">
      <c r="A388" s="12"/>
      <c r="B388" s="279" t="s">
        <v>1101</v>
      </c>
      <c r="C388" s="280">
        <v>500</v>
      </c>
      <c r="D388" s="280">
        <v>350</v>
      </c>
      <c r="E388" s="280">
        <v>12.5</v>
      </c>
      <c r="F388" s="280">
        <v>19</v>
      </c>
      <c r="G388" s="280"/>
      <c r="H388" s="280"/>
      <c r="I388" s="282"/>
      <c r="J388" s="283">
        <f t="shared" ref="J388:J431" si="13">I388/1000</f>
        <v>0</v>
      </c>
      <c r="K388" s="287">
        <v>150</v>
      </c>
    </row>
    <row r="389" spans="1:11">
      <c r="A389" s="12"/>
      <c r="B389" s="279" t="s">
        <v>1102</v>
      </c>
      <c r="C389" s="280">
        <v>500</v>
      </c>
      <c r="D389" s="280">
        <v>350</v>
      </c>
      <c r="E389" s="280">
        <v>16</v>
      </c>
      <c r="F389" s="280">
        <v>19</v>
      </c>
      <c r="G389" s="280"/>
      <c r="H389" s="280"/>
      <c r="I389" s="282"/>
      <c r="J389" s="283">
        <f t="shared" si="13"/>
        <v>0</v>
      </c>
      <c r="K389" s="287">
        <v>162</v>
      </c>
    </row>
    <row r="390" spans="1:11">
      <c r="A390" s="12"/>
      <c r="B390" s="279" t="s">
        <v>1103</v>
      </c>
      <c r="C390" s="280">
        <v>500</v>
      </c>
      <c r="D390" s="280">
        <v>350</v>
      </c>
      <c r="E390" s="280">
        <v>16</v>
      </c>
      <c r="F390" s="280">
        <v>22.4</v>
      </c>
      <c r="G390" s="280"/>
      <c r="H390" s="280"/>
      <c r="I390" s="282"/>
      <c r="J390" s="283">
        <f t="shared" si="13"/>
        <v>0</v>
      </c>
      <c r="K390" s="287">
        <v>180</v>
      </c>
    </row>
    <row r="391" spans="1:11">
      <c r="A391" s="12"/>
      <c r="B391" s="279" t="s">
        <v>1104</v>
      </c>
      <c r="C391" s="280">
        <v>500</v>
      </c>
      <c r="D391" s="280">
        <v>350</v>
      </c>
      <c r="E391" s="280">
        <v>16</v>
      </c>
      <c r="F391" s="280">
        <v>25</v>
      </c>
      <c r="G391" s="280"/>
      <c r="H391" s="280"/>
      <c r="I391" s="282"/>
      <c r="J391" s="283">
        <f t="shared" si="13"/>
        <v>0</v>
      </c>
      <c r="K391" s="287">
        <v>194</v>
      </c>
    </row>
    <row r="392" spans="1:11">
      <c r="A392" s="12"/>
      <c r="B392" s="279" t="s">
        <v>1105</v>
      </c>
      <c r="C392" s="280">
        <v>500</v>
      </c>
      <c r="D392" s="280">
        <v>350</v>
      </c>
      <c r="E392" s="280">
        <v>19</v>
      </c>
      <c r="F392" s="280">
        <v>25</v>
      </c>
      <c r="G392" s="280"/>
      <c r="H392" s="280"/>
      <c r="I392" s="282"/>
      <c r="J392" s="283">
        <f t="shared" si="13"/>
        <v>0</v>
      </c>
      <c r="K392" s="287">
        <v>204</v>
      </c>
    </row>
    <row r="393" spans="1:11">
      <c r="A393" s="12"/>
      <c r="B393" s="279" t="s">
        <v>1106</v>
      </c>
      <c r="C393" s="280">
        <v>500</v>
      </c>
      <c r="D393" s="280">
        <v>350</v>
      </c>
      <c r="E393" s="280">
        <v>22.4</v>
      </c>
      <c r="F393" s="280">
        <v>25</v>
      </c>
      <c r="G393" s="280"/>
      <c r="H393" s="280"/>
      <c r="I393" s="282"/>
      <c r="J393" s="283">
        <f t="shared" si="13"/>
        <v>0</v>
      </c>
      <c r="K393" s="287">
        <v>217</v>
      </c>
    </row>
    <row r="394" spans="1:11">
      <c r="A394" s="12"/>
      <c r="B394" s="279" t="s">
        <v>1107</v>
      </c>
      <c r="C394" s="280">
        <v>500</v>
      </c>
      <c r="D394" s="280">
        <v>350</v>
      </c>
      <c r="E394" s="280">
        <v>19</v>
      </c>
      <c r="F394" s="280">
        <v>31.5</v>
      </c>
      <c r="G394" s="280"/>
      <c r="H394" s="280"/>
      <c r="I394" s="282"/>
      <c r="J394" s="283">
        <f t="shared" si="13"/>
        <v>0</v>
      </c>
      <c r="K394" s="287">
        <v>238</v>
      </c>
    </row>
    <row r="395" spans="1:11">
      <c r="A395" s="12"/>
      <c r="B395" s="279" t="s">
        <v>1108</v>
      </c>
      <c r="C395" s="280">
        <v>500</v>
      </c>
      <c r="D395" s="280">
        <v>350</v>
      </c>
      <c r="E395" s="280">
        <v>22.4</v>
      </c>
      <c r="F395" s="280">
        <v>31.5</v>
      </c>
      <c r="G395" s="280"/>
      <c r="H395" s="280"/>
      <c r="I395" s="282"/>
      <c r="J395" s="283">
        <f t="shared" si="13"/>
        <v>0</v>
      </c>
      <c r="K395" s="287">
        <v>250</v>
      </c>
    </row>
    <row r="396" spans="1:11">
      <c r="A396" s="12"/>
      <c r="B396" s="279" t="s">
        <v>1109</v>
      </c>
      <c r="C396" s="280">
        <v>500</v>
      </c>
      <c r="D396" s="280">
        <v>350</v>
      </c>
      <c r="E396" s="280">
        <v>25</v>
      </c>
      <c r="F396" s="280">
        <v>31.5</v>
      </c>
      <c r="G396" s="280"/>
      <c r="H396" s="280"/>
      <c r="I396" s="282"/>
      <c r="J396" s="283">
        <f t="shared" si="13"/>
        <v>0</v>
      </c>
      <c r="K396" s="287">
        <v>259</v>
      </c>
    </row>
    <row r="397" spans="1:11">
      <c r="A397" s="12"/>
      <c r="B397" s="279" t="s">
        <v>1110</v>
      </c>
      <c r="C397" s="280">
        <v>500</v>
      </c>
      <c r="D397" s="280">
        <v>350</v>
      </c>
      <c r="E397" s="280">
        <v>22.4</v>
      </c>
      <c r="F397" s="280">
        <v>37.5</v>
      </c>
      <c r="G397" s="280"/>
      <c r="H397" s="280"/>
      <c r="I397" s="282"/>
      <c r="J397" s="283">
        <f t="shared" si="13"/>
        <v>0</v>
      </c>
      <c r="K397" s="287">
        <v>281</v>
      </c>
    </row>
    <row r="398" spans="1:11">
      <c r="A398" s="12"/>
      <c r="B398" s="279" t="s">
        <v>1111</v>
      </c>
      <c r="C398" s="280">
        <v>500</v>
      </c>
      <c r="D398" s="280">
        <v>350</v>
      </c>
      <c r="E398" s="280">
        <v>22.4</v>
      </c>
      <c r="F398" s="280">
        <v>45</v>
      </c>
      <c r="G398" s="280"/>
      <c r="H398" s="280"/>
      <c r="I398" s="282"/>
      <c r="J398" s="283">
        <f t="shared" si="13"/>
        <v>0</v>
      </c>
      <c r="K398" s="287">
        <v>319</v>
      </c>
    </row>
    <row r="399" spans="1:11">
      <c r="A399" s="12"/>
      <c r="B399" s="279" t="s">
        <v>1112</v>
      </c>
      <c r="C399" s="280">
        <v>550</v>
      </c>
      <c r="D399" s="280">
        <v>400</v>
      </c>
      <c r="E399" s="280">
        <v>16</v>
      </c>
      <c r="F399" s="280">
        <v>19</v>
      </c>
      <c r="G399" s="280"/>
      <c r="H399" s="280"/>
      <c r="I399" s="282"/>
      <c r="J399" s="283">
        <f t="shared" si="13"/>
        <v>0</v>
      </c>
      <c r="K399" s="287">
        <v>184</v>
      </c>
    </row>
    <row r="400" spans="1:11">
      <c r="A400" s="12"/>
      <c r="B400" s="279" t="s">
        <v>1113</v>
      </c>
      <c r="C400" s="280">
        <v>550</v>
      </c>
      <c r="D400" s="280">
        <v>400</v>
      </c>
      <c r="E400" s="280">
        <v>16</v>
      </c>
      <c r="F400" s="280">
        <v>22.4</v>
      </c>
      <c r="G400" s="280"/>
      <c r="H400" s="280"/>
      <c r="I400" s="282"/>
      <c r="J400" s="283">
        <f t="shared" si="13"/>
        <v>0</v>
      </c>
      <c r="K400" s="287">
        <v>204</v>
      </c>
    </row>
    <row r="401" spans="1:11">
      <c r="A401" s="12"/>
      <c r="B401" s="279" t="s">
        <v>1114</v>
      </c>
      <c r="C401" s="280">
        <v>550</v>
      </c>
      <c r="D401" s="280">
        <v>400</v>
      </c>
      <c r="E401" s="280">
        <v>16</v>
      </c>
      <c r="F401" s="280">
        <v>25</v>
      </c>
      <c r="G401" s="280"/>
      <c r="H401" s="280"/>
      <c r="I401" s="282"/>
      <c r="J401" s="283">
        <f t="shared" si="13"/>
        <v>0</v>
      </c>
      <c r="K401" s="287">
        <v>220</v>
      </c>
    </row>
    <row r="402" spans="1:11">
      <c r="A402" s="12"/>
      <c r="B402" s="279" t="s">
        <v>1115</v>
      </c>
      <c r="C402" s="280">
        <v>550</v>
      </c>
      <c r="D402" s="280">
        <v>400</v>
      </c>
      <c r="E402" s="280">
        <v>19</v>
      </c>
      <c r="F402" s="280">
        <v>25</v>
      </c>
      <c r="G402" s="280"/>
      <c r="H402" s="280"/>
      <c r="I402" s="282"/>
      <c r="J402" s="283">
        <f t="shared" si="13"/>
        <v>0</v>
      </c>
      <c r="K402" s="287">
        <v>232</v>
      </c>
    </row>
    <row r="403" spans="1:11">
      <c r="A403" s="12"/>
      <c r="B403" s="279" t="s">
        <v>1116</v>
      </c>
      <c r="C403" s="280">
        <v>550</v>
      </c>
      <c r="D403" s="280">
        <v>400</v>
      </c>
      <c r="E403" s="280">
        <v>22.4</v>
      </c>
      <c r="F403" s="280">
        <v>25</v>
      </c>
      <c r="G403" s="280"/>
      <c r="H403" s="280"/>
      <c r="I403" s="282"/>
      <c r="J403" s="283">
        <f t="shared" si="13"/>
        <v>0</v>
      </c>
      <c r="K403" s="287">
        <v>245</v>
      </c>
    </row>
    <row r="404" spans="1:11">
      <c r="A404" s="12"/>
      <c r="B404" s="279" t="s">
        <v>1117</v>
      </c>
      <c r="C404" s="280">
        <v>550</v>
      </c>
      <c r="D404" s="280">
        <v>400</v>
      </c>
      <c r="E404" s="280">
        <v>19</v>
      </c>
      <c r="F404" s="280">
        <v>31.5</v>
      </c>
      <c r="G404" s="280"/>
      <c r="H404" s="280"/>
      <c r="I404" s="282"/>
      <c r="J404" s="283">
        <f t="shared" si="13"/>
        <v>0</v>
      </c>
      <c r="K404" s="287">
        <v>270</v>
      </c>
    </row>
    <row r="405" spans="1:11">
      <c r="A405" s="12"/>
      <c r="B405" s="279" t="s">
        <v>1118</v>
      </c>
      <c r="C405" s="280">
        <v>550</v>
      </c>
      <c r="D405" s="280">
        <v>400</v>
      </c>
      <c r="E405" s="280">
        <v>22.4</v>
      </c>
      <c r="F405" s="280">
        <v>31.5</v>
      </c>
      <c r="G405" s="280"/>
      <c r="H405" s="280"/>
      <c r="I405" s="282"/>
      <c r="J405" s="283">
        <f t="shared" si="13"/>
        <v>0</v>
      </c>
      <c r="K405" s="287">
        <v>283</v>
      </c>
    </row>
    <row r="406" spans="1:11">
      <c r="A406" s="12"/>
      <c r="B406" s="279" t="s">
        <v>1119</v>
      </c>
      <c r="C406" s="280">
        <v>550</v>
      </c>
      <c r="D406" s="280">
        <v>400</v>
      </c>
      <c r="E406" s="280">
        <v>25</v>
      </c>
      <c r="F406" s="280">
        <v>31.5</v>
      </c>
      <c r="G406" s="280"/>
      <c r="H406" s="280"/>
      <c r="I406" s="282"/>
      <c r="J406" s="283">
        <f t="shared" si="13"/>
        <v>0</v>
      </c>
      <c r="K406" s="287">
        <v>293</v>
      </c>
    </row>
    <row r="407" spans="1:11">
      <c r="A407" s="12"/>
      <c r="B407" s="279" t="s">
        <v>1120</v>
      </c>
      <c r="C407" s="280">
        <v>550</v>
      </c>
      <c r="D407" s="280">
        <v>400</v>
      </c>
      <c r="E407" s="280">
        <v>22.4</v>
      </c>
      <c r="F407" s="280">
        <v>37.5</v>
      </c>
      <c r="G407" s="280"/>
      <c r="H407" s="280"/>
      <c r="I407" s="282"/>
      <c r="J407" s="283">
        <f t="shared" si="13"/>
        <v>0</v>
      </c>
      <c r="K407" s="287">
        <v>319</v>
      </c>
    </row>
    <row r="408" spans="1:11">
      <c r="A408" s="12"/>
      <c r="B408" s="279" t="s">
        <v>1121</v>
      </c>
      <c r="C408" s="280">
        <v>550</v>
      </c>
      <c r="D408" s="280">
        <v>400</v>
      </c>
      <c r="E408" s="280">
        <v>25</v>
      </c>
      <c r="F408" s="280">
        <v>37.5</v>
      </c>
      <c r="G408" s="280"/>
      <c r="H408" s="280"/>
      <c r="I408" s="282"/>
      <c r="J408" s="283">
        <f t="shared" si="13"/>
        <v>0</v>
      </c>
      <c r="K408" s="287">
        <v>329</v>
      </c>
    </row>
    <row r="409" spans="1:11">
      <c r="A409" s="12"/>
      <c r="B409" s="279" t="s">
        <v>1122</v>
      </c>
      <c r="C409" s="280">
        <v>550</v>
      </c>
      <c r="D409" s="280">
        <v>400</v>
      </c>
      <c r="E409" s="280">
        <v>22.4</v>
      </c>
      <c r="F409" s="280">
        <v>45</v>
      </c>
      <c r="G409" s="280"/>
      <c r="H409" s="280"/>
      <c r="I409" s="282"/>
      <c r="J409" s="283">
        <f t="shared" si="13"/>
        <v>0</v>
      </c>
      <c r="K409" s="287">
        <v>363</v>
      </c>
    </row>
    <row r="410" spans="1:11">
      <c r="A410" s="12"/>
      <c r="B410" s="279" t="s">
        <v>1123</v>
      </c>
      <c r="C410" s="280">
        <v>550</v>
      </c>
      <c r="D410" s="280">
        <v>400</v>
      </c>
      <c r="E410" s="280">
        <v>25</v>
      </c>
      <c r="F410" s="280">
        <v>45</v>
      </c>
      <c r="G410" s="280"/>
      <c r="H410" s="280"/>
      <c r="I410" s="282"/>
      <c r="J410" s="283">
        <f t="shared" si="13"/>
        <v>0</v>
      </c>
      <c r="K410" s="287">
        <v>373</v>
      </c>
    </row>
    <row r="411" spans="1:11">
      <c r="A411" s="12"/>
      <c r="B411" s="279" t="s">
        <v>1124</v>
      </c>
      <c r="C411" s="280">
        <v>600</v>
      </c>
      <c r="D411" s="280">
        <v>400</v>
      </c>
      <c r="E411" s="280">
        <v>16</v>
      </c>
      <c r="F411" s="280">
        <v>19</v>
      </c>
      <c r="G411" s="280"/>
      <c r="H411" s="280"/>
      <c r="I411" s="282"/>
      <c r="J411" s="283">
        <f t="shared" si="13"/>
        <v>0</v>
      </c>
      <c r="K411" s="287">
        <v>190</v>
      </c>
    </row>
    <row r="412" spans="1:11">
      <c r="A412" s="12"/>
      <c r="B412" s="279" t="s">
        <v>1125</v>
      </c>
      <c r="C412" s="280">
        <v>600</v>
      </c>
      <c r="D412" s="280">
        <v>400</v>
      </c>
      <c r="E412" s="280">
        <v>16</v>
      </c>
      <c r="F412" s="280">
        <v>22.4</v>
      </c>
      <c r="G412" s="280"/>
      <c r="H412" s="280"/>
      <c r="I412" s="282"/>
      <c r="J412" s="283">
        <f t="shared" si="13"/>
        <v>0</v>
      </c>
      <c r="K412" s="287">
        <v>210</v>
      </c>
    </row>
    <row r="413" spans="1:11">
      <c r="A413" s="12"/>
      <c r="B413" s="279" t="s">
        <v>1126</v>
      </c>
      <c r="C413" s="280">
        <v>600</v>
      </c>
      <c r="D413" s="280">
        <v>400</v>
      </c>
      <c r="E413" s="280">
        <v>16</v>
      </c>
      <c r="F413" s="280">
        <v>25</v>
      </c>
      <c r="G413" s="280"/>
      <c r="H413" s="280"/>
      <c r="I413" s="282"/>
      <c r="J413" s="283">
        <f t="shared" si="13"/>
        <v>0</v>
      </c>
      <c r="K413" s="287">
        <v>226</v>
      </c>
    </row>
    <row r="414" spans="1:11">
      <c r="A414" s="12"/>
      <c r="B414" s="279" t="s">
        <v>1127</v>
      </c>
      <c r="C414" s="280">
        <v>600</v>
      </c>
      <c r="D414" s="280">
        <v>400</v>
      </c>
      <c r="E414" s="280">
        <v>19</v>
      </c>
      <c r="F414" s="280">
        <v>25</v>
      </c>
      <c r="G414" s="280"/>
      <c r="H414" s="280"/>
      <c r="I414" s="282"/>
      <c r="J414" s="283">
        <f t="shared" si="13"/>
        <v>0</v>
      </c>
      <c r="K414" s="287">
        <v>239</v>
      </c>
    </row>
    <row r="415" spans="1:11">
      <c r="A415" s="12"/>
      <c r="B415" s="279" t="s">
        <v>1128</v>
      </c>
      <c r="C415" s="280">
        <v>600</v>
      </c>
      <c r="D415" s="280">
        <v>400</v>
      </c>
      <c r="E415" s="280">
        <v>19</v>
      </c>
      <c r="F415" s="280">
        <v>31.5</v>
      </c>
      <c r="G415" s="280"/>
      <c r="H415" s="280"/>
      <c r="I415" s="282"/>
      <c r="J415" s="283">
        <f t="shared" si="13"/>
        <v>0</v>
      </c>
      <c r="K415" s="287">
        <v>278</v>
      </c>
    </row>
    <row r="416" spans="1:11">
      <c r="A416" s="12"/>
      <c r="B416" s="279" t="s">
        <v>1129</v>
      </c>
      <c r="C416" s="280">
        <v>600</v>
      </c>
      <c r="D416" s="280">
        <v>400</v>
      </c>
      <c r="E416" s="280">
        <v>22.4</v>
      </c>
      <c r="F416" s="280">
        <v>31.5</v>
      </c>
      <c r="G416" s="280"/>
      <c r="H416" s="280"/>
      <c r="I416" s="282"/>
      <c r="J416" s="283">
        <f t="shared" si="13"/>
        <v>0</v>
      </c>
      <c r="K416" s="287">
        <v>292</v>
      </c>
    </row>
    <row r="417" spans="1:11">
      <c r="A417" s="12"/>
      <c r="B417" s="279" t="s">
        <v>1130</v>
      </c>
      <c r="C417" s="280">
        <v>600</v>
      </c>
      <c r="D417" s="280">
        <v>400</v>
      </c>
      <c r="E417" s="280">
        <v>22.4</v>
      </c>
      <c r="F417" s="280">
        <v>37.5</v>
      </c>
      <c r="G417" s="280"/>
      <c r="H417" s="280"/>
      <c r="I417" s="282"/>
      <c r="J417" s="283">
        <f t="shared" si="13"/>
        <v>0</v>
      </c>
      <c r="K417" s="287">
        <v>328</v>
      </c>
    </row>
    <row r="418" spans="1:11">
      <c r="A418" s="12"/>
      <c r="B418" s="279" t="s">
        <v>1131</v>
      </c>
      <c r="C418" s="280">
        <v>600</v>
      </c>
      <c r="D418" s="280">
        <v>400</v>
      </c>
      <c r="E418" s="280">
        <v>25</v>
      </c>
      <c r="F418" s="280">
        <v>37.5</v>
      </c>
      <c r="G418" s="280"/>
      <c r="H418" s="280"/>
      <c r="I418" s="282"/>
      <c r="J418" s="283">
        <f t="shared" si="13"/>
        <v>0</v>
      </c>
      <c r="K418" s="287">
        <v>339</v>
      </c>
    </row>
    <row r="419" spans="1:11">
      <c r="A419" s="12"/>
      <c r="B419" s="279" t="s">
        <v>1132</v>
      </c>
      <c r="C419" s="280">
        <v>600</v>
      </c>
      <c r="D419" s="280">
        <v>400</v>
      </c>
      <c r="E419" s="280">
        <v>22.4</v>
      </c>
      <c r="F419" s="280">
        <v>45</v>
      </c>
      <c r="G419" s="280"/>
      <c r="H419" s="280"/>
      <c r="I419" s="282"/>
      <c r="J419" s="283">
        <f t="shared" si="13"/>
        <v>0</v>
      </c>
      <c r="K419" s="287">
        <v>372</v>
      </c>
    </row>
    <row r="420" spans="1:11">
      <c r="A420" s="12"/>
      <c r="B420" s="279" t="s">
        <v>1133</v>
      </c>
      <c r="C420" s="280">
        <v>600</v>
      </c>
      <c r="D420" s="280">
        <v>400</v>
      </c>
      <c r="E420" s="280">
        <v>25</v>
      </c>
      <c r="F420" s="280">
        <v>50</v>
      </c>
      <c r="G420" s="280"/>
      <c r="H420" s="280"/>
      <c r="I420" s="282"/>
      <c r="J420" s="283">
        <f t="shared" si="13"/>
        <v>0</v>
      </c>
      <c r="K420" s="287">
        <v>412</v>
      </c>
    </row>
    <row r="421" spans="1:11">
      <c r="A421" s="12"/>
      <c r="B421" s="279" t="s">
        <v>1134</v>
      </c>
      <c r="C421" s="280">
        <v>650</v>
      </c>
      <c r="D421" s="280">
        <v>450</v>
      </c>
      <c r="E421" s="280">
        <v>16</v>
      </c>
      <c r="F421" s="280">
        <v>19</v>
      </c>
      <c r="G421" s="280"/>
      <c r="H421" s="280"/>
      <c r="I421" s="282"/>
      <c r="J421" s="283">
        <f t="shared" si="13"/>
        <v>0</v>
      </c>
      <c r="K421" s="287">
        <v>211</v>
      </c>
    </row>
    <row r="422" spans="1:11">
      <c r="A422" s="12"/>
      <c r="B422" s="279" t="s">
        <v>1135</v>
      </c>
      <c r="C422" s="280">
        <v>650</v>
      </c>
      <c r="D422" s="280">
        <v>450</v>
      </c>
      <c r="E422" s="280">
        <v>16</v>
      </c>
      <c r="F422" s="280">
        <v>22.4</v>
      </c>
      <c r="G422" s="280"/>
      <c r="H422" s="280"/>
      <c r="I422" s="282"/>
      <c r="J422" s="283">
        <f t="shared" si="13"/>
        <v>0</v>
      </c>
      <c r="K422" s="287">
        <v>234</v>
      </c>
    </row>
    <row r="423" spans="1:11">
      <c r="A423" s="12"/>
      <c r="B423" s="279" t="s">
        <v>1136</v>
      </c>
      <c r="C423" s="280">
        <v>650</v>
      </c>
      <c r="D423" s="280">
        <v>450</v>
      </c>
      <c r="E423" s="280">
        <v>16</v>
      </c>
      <c r="F423" s="280">
        <v>25</v>
      </c>
      <c r="G423" s="280"/>
      <c r="H423" s="280"/>
      <c r="I423" s="282"/>
      <c r="J423" s="283">
        <f t="shared" si="13"/>
        <v>0</v>
      </c>
      <c r="K423" s="287">
        <v>252</v>
      </c>
    </row>
    <row r="424" spans="1:11">
      <c r="A424" s="12"/>
      <c r="B424" s="279" t="s">
        <v>1137</v>
      </c>
      <c r="C424" s="280">
        <v>650</v>
      </c>
      <c r="D424" s="280">
        <v>450</v>
      </c>
      <c r="E424" s="280">
        <v>19</v>
      </c>
      <c r="F424" s="280">
        <v>25</v>
      </c>
      <c r="G424" s="280"/>
      <c r="H424" s="280"/>
      <c r="I424" s="282"/>
      <c r="J424" s="283">
        <f t="shared" si="13"/>
        <v>0</v>
      </c>
      <c r="K424" s="287">
        <v>266</v>
      </c>
    </row>
    <row r="425" spans="1:11">
      <c r="A425" s="12"/>
      <c r="B425" s="279" t="s">
        <v>1138</v>
      </c>
      <c r="C425" s="280">
        <v>650</v>
      </c>
      <c r="D425" s="280">
        <v>450</v>
      </c>
      <c r="E425" s="280">
        <v>22.4</v>
      </c>
      <c r="F425" s="280">
        <v>25</v>
      </c>
      <c r="G425" s="280"/>
      <c r="H425" s="280"/>
      <c r="I425" s="282"/>
      <c r="J425" s="283">
        <f t="shared" si="13"/>
        <v>0</v>
      </c>
      <c r="K425" s="287">
        <v>282</v>
      </c>
    </row>
    <row r="426" spans="1:11">
      <c r="A426" s="12"/>
      <c r="B426" s="279" t="s">
        <v>1139</v>
      </c>
      <c r="C426" s="280">
        <v>650</v>
      </c>
      <c r="D426" s="280">
        <v>450</v>
      </c>
      <c r="E426" s="280">
        <v>19</v>
      </c>
      <c r="F426" s="280">
        <v>31.5</v>
      </c>
      <c r="G426" s="280"/>
      <c r="H426" s="280"/>
      <c r="I426" s="282"/>
      <c r="J426" s="283">
        <f t="shared" si="13"/>
        <v>0</v>
      </c>
      <c r="K426" s="287">
        <v>310</v>
      </c>
    </row>
    <row r="427" spans="1:11">
      <c r="A427" s="12"/>
      <c r="B427" s="279" t="s">
        <v>1140</v>
      </c>
      <c r="C427" s="280">
        <v>650</v>
      </c>
      <c r="D427" s="280">
        <v>450</v>
      </c>
      <c r="E427" s="280">
        <v>22.4</v>
      </c>
      <c r="F427" s="280">
        <v>31.5</v>
      </c>
      <c r="G427" s="280"/>
      <c r="H427" s="280"/>
      <c r="I427" s="282"/>
      <c r="J427" s="283">
        <f t="shared" si="13"/>
        <v>0</v>
      </c>
      <c r="K427" s="287">
        <v>326</v>
      </c>
    </row>
    <row r="428" spans="1:11">
      <c r="A428" s="12"/>
      <c r="B428" s="279" t="s">
        <v>1141</v>
      </c>
      <c r="C428" s="280">
        <v>650</v>
      </c>
      <c r="D428" s="280">
        <v>450</v>
      </c>
      <c r="E428" s="280">
        <v>19</v>
      </c>
      <c r="F428" s="280">
        <v>37.5</v>
      </c>
      <c r="G428" s="280"/>
      <c r="H428" s="280"/>
      <c r="I428" s="282"/>
      <c r="J428" s="283">
        <f t="shared" si="13"/>
        <v>0</v>
      </c>
      <c r="K428" s="287">
        <v>351</v>
      </c>
    </row>
    <row r="429" spans="1:11">
      <c r="A429" s="12"/>
      <c r="B429" s="279" t="s">
        <v>1142</v>
      </c>
      <c r="C429" s="280">
        <v>650</v>
      </c>
      <c r="D429" s="280">
        <v>450</v>
      </c>
      <c r="E429" s="280">
        <v>22.4</v>
      </c>
      <c r="F429" s="280">
        <v>37.5</v>
      </c>
      <c r="G429" s="280"/>
      <c r="H429" s="280"/>
      <c r="I429" s="282"/>
      <c r="J429" s="283">
        <f t="shared" si="13"/>
        <v>0</v>
      </c>
      <c r="K429" s="287">
        <v>366</v>
      </c>
    </row>
    <row r="430" spans="1:11">
      <c r="A430" s="12"/>
      <c r="B430" s="279" t="s">
        <v>1143</v>
      </c>
      <c r="C430" s="280">
        <v>650</v>
      </c>
      <c r="D430" s="280">
        <v>450</v>
      </c>
      <c r="E430" s="280">
        <v>22.4</v>
      </c>
      <c r="F430" s="280">
        <v>45</v>
      </c>
      <c r="G430" s="280"/>
      <c r="H430" s="280"/>
      <c r="I430" s="282"/>
      <c r="J430" s="283">
        <f t="shared" si="13"/>
        <v>0</v>
      </c>
      <c r="K430" s="287">
        <v>416</v>
      </c>
    </row>
    <row r="431" spans="1:11">
      <c r="A431" s="12"/>
      <c r="B431" s="279" t="s">
        <v>1144</v>
      </c>
      <c r="C431" s="280">
        <v>650</v>
      </c>
      <c r="D431" s="280">
        <v>450</v>
      </c>
      <c r="E431" s="280">
        <v>25</v>
      </c>
      <c r="F431" s="280">
        <v>50</v>
      </c>
      <c r="G431" s="280"/>
      <c r="H431" s="280"/>
      <c r="I431" s="282"/>
      <c r="J431" s="283">
        <f t="shared" si="13"/>
        <v>0</v>
      </c>
      <c r="K431" s="287">
        <v>461</v>
      </c>
    </row>
    <row r="432" spans="1:11">
      <c r="A432" s="12"/>
      <c r="B432" s="291" t="s">
        <v>1145</v>
      </c>
      <c r="C432" s="280">
        <v>662</v>
      </c>
      <c r="D432" s="280">
        <v>450</v>
      </c>
      <c r="E432" s="280">
        <v>19</v>
      </c>
      <c r="F432" s="280">
        <v>12.5</v>
      </c>
      <c r="G432" s="280">
        <v>700</v>
      </c>
      <c r="H432" s="280"/>
      <c r="I432" s="282"/>
      <c r="J432" s="283"/>
      <c r="K432" s="292">
        <v>199</v>
      </c>
    </row>
    <row r="433" spans="1:11">
      <c r="A433" s="12"/>
      <c r="B433" s="291" t="s">
        <v>1146</v>
      </c>
      <c r="C433" s="280">
        <v>662</v>
      </c>
      <c r="D433" s="280">
        <v>450</v>
      </c>
      <c r="E433" s="280">
        <v>19</v>
      </c>
      <c r="F433" s="280">
        <v>16</v>
      </c>
      <c r="G433" s="280">
        <v>700</v>
      </c>
      <c r="H433" s="280"/>
      <c r="I433" s="282"/>
      <c r="J433" s="283"/>
      <c r="K433" s="292">
        <v>217</v>
      </c>
    </row>
    <row r="434" spans="1:11">
      <c r="A434" s="12"/>
      <c r="B434" s="291" t="s">
        <v>1147</v>
      </c>
      <c r="C434" s="280">
        <v>650</v>
      </c>
      <c r="D434" s="280">
        <v>450</v>
      </c>
      <c r="E434" s="280">
        <v>25</v>
      </c>
      <c r="F434" s="280">
        <v>16</v>
      </c>
      <c r="G434" s="280">
        <v>700</v>
      </c>
      <c r="H434" s="280"/>
      <c r="I434" s="282"/>
      <c r="J434" s="283"/>
      <c r="K434" s="292">
        <v>258</v>
      </c>
    </row>
    <row r="435" spans="1:11">
      <c r="A435" s="12"/>
      <c r="B435" s="291" t="s">
        <v>1148</v>
      </c>
      <c r="C435" s="280">
        <v>650</v>
      </c>
      <c r="D435" s="280">
        <v>450</v>
      </c>
      <c r="E435" s="280">
        <v>25</v>
      </c>
      <c r="F435" s="280">
        <v>19</v>
      </c>
      <c r="G435" s="280">
        <v>700</v>
      </c>
      <c r="H435" s="280"/>
      <c r="I435" s="282"/>
      <c r="J435" s="283"/>
      <c r="K435" s="292">
        <v>274</v>
      </c>
    </row>
    <row r="436" spans="1:11">
      <c r="A436" s="12"/>
      <c r="B436" s="291" t="s">
        <v>1149</v>
      </c>
      <c r="C436" s="280">
        <v>637</v>
      </c>
      <c r="D436" s="280">
        <v>450</v>
      </c>
      <c r="E436" s="280">
        <v>31.5</v>
      </c>
      <c r="F436" s="280">
        <v>16</v>
      </c>
      <c r="G436" s="280">
        <v>700</v>
      </c>
      <c r="H436" s="280"/>
      <c r="I436" s="282"/>
      <c r="J436" s="283"/>
      <c r="K436" s="292">
        <v>303</v>
      </c>
    </row>
    <row r="437" spans="1:11">
      <c r="A437" s="12"/>
      <c r="B437" s="291" t="s">
        <v>1150</v>
      </c>
      <c r="C437" s="280">
        <v>637</v>
      </c>
      <c r="D437" s="280">
        <v>450</v>
      </c>
      <c r="E437" s="280">
        <v>31.5</v>
      </c>
      <c r="F437" s="280">
        <v>19</v>
      </c>
      <c r="G437" s="280">
        <v>700</v>
      </c>
      <c r="H437" s="280"/>
      <c r="I437" s="282"/>
      <c r="J437" s="283"/>
      <c r="K437" s="292">
        <v>318</v>
      </c>
    </row>
    <row r="438" spans="1:11">
      <c r="A438" s="12"/>
      <c r="B438" s="291" t="s">
        <v>1151</v>
      </c>
      <c r="C438" s="280">
        <v>700</v>
      </c>
      <c r="D438" s="280">
        <v>500</v>
      </c>
      <c r="E438" s="280">
        <v>25</v>
      </c>
      <c r="F438" s="280">
        <v>16</v>
      </c>
      <c r="G438" s="280">
        <v>750</v>
      </c>
      <c r="H438" s="280"/>
      <c r="I438" s="282"/>
      <c r="J438" s="283"/>
      <c r="K438" s="292">
        <v>384</v>
      </c>
    </row>
    <row r="439" spans="1:11">
      <c r="A439" s="12"/>
      <c r="B439" s="291" t="s">
        <v>1152</v>
      </c>
      <c r="C439" s="280">
        <v>700</v>
      </c>
      <c r="D439" s="280">
        <v>500</v>
      </c>
      <c r="E439" s="280">
        <v>25</v>
      </c>
      <c r="F439" s="280">
        <v>19</v>
      </c>
      <c r="G439" s="280">
        <v>750</v>
      </c>
      <c r="H439" s="280"/>
      <c r="I439" s="282"/>
      <c r="J439" s="283"/>
      <c r="K439" s="292">
        <v>301</v>
      </c>
    </row>
    <row r="440" spans="1:11">
      <c r="A440" s="12"/>
      <c r="B440" s="291" t="s">
        <v>1153</v>
      </c>
      <c r="C440" s="280">
        <v>687</v>
      </c>
      <c r="D440" s="280">
        <v>500</v>
      </c>
      <c r="E440" s="280">
        <v>31.5</v>
      </c>
      <c r="F440" s="280">
        <v>16</v>
      </c>
      <c r="G440" s="280">
        <v>750</v>
      </c>
      <c r="H440" s="280"/>
      <c r="I440" s="282"/>
      <c r="J440" s="283"/>
      <c r="K440" s="292">
        <v>334</v>
      </c>
    </row>
    <row r="441" spans="1:11">
      <c r="A441" s="12"/>
      <c r="B441" s="291" t="s">
        <v>1154</v>
      </c>
      <c r="C441" s="280">
        <v>687</v>
      </c>
      <c r="D441" s="280">
        <v>500</v>
      </c>
      <c r="E441" s="280">
        <v>31.5</v>
      </c>
      <c r="F441" s="280">
        <v>19</v>
      </c>
      <c r="G441" s="280">
        <v>750</v>
      </c>
      <c r="H441" s="280"/>
      <c r="I441" s="282"/>
      <c r="J441" s="283"/>
      <c r="K441" s="292">
        <v>350</v>
      </c>
    </row>
    <row r="442" spans="1:11">
      <c r="A442" s="12"/>
      <c r="B442" s="291" t="s">
        <v>1155</v>
      </c>
      <c r="C442" s="280">
        <v>755</v>
      </c>
      <c r="D442" s="280">
        <v>500</v>
      </c>
      <c r="E442" s="280">
        <v>22.4</v>
      </c>
      <c r="F442" s="280">
        <v>16</v>
      </c>
      <c r="G442" s="280">
        <v>800</v>
      </c>
      <c r="H442" s="280"/>
      <c r="I442" s="282"/>
      <c r="J442" s="283"/>
      <c r="K442" s="292">
        <v>271</v>
      </c>
    </row>
    <row r="443" spans="1:11">
      <c r="A443" s="12"/>
      <c r="B443" s="291" t="s">
        <v>1156</v>
      </c>
      <c r="C443" s="280">
        <v>750</v>
      </c>
      <c r="D443" s="280">
        <v>500</v>
      </c>
      <c r="E443" s="280">
        <v>25</v>
      </c>
      <c r="F443" s="280">
        <v>16</v>
      </c>
      <c r="G443" s="280">
        <v>800</v>
      </c>
      <c r="H443" s="280"/>
      <c r="I443" s="282"/>
      <c r="J443" s="283"/>
      <c r="K443" s="292">
        <v>290</v>
      </c>
    </row>
    <row r="444" spans="1:11">
      <c r="A444" s="12"/>
      <c r="B444" s="291" t="s">
        <v>1157</v>
      </c>
      <c r="C444" s="280">
        <v>750</v>
      </c>
      <c r="D444" s="280">
        <v>500</v>
      </c>
      <c r="E444" s="280">
        <v>25</v>
      </c>
      <c r="F444" s="280">
        <v>19</v>
      </c>
      <c r="G444" s="280">
        <v>800</v>
      </c>
      <c r="H444" s="280"/>
      <c r="I444" s="282"/>
      <c r="J444" s="283"/>
      <c r="K444" s="292">
        <v>308</v>
      </c>
    </row>
    <row r="445" spans="1:11">
      <c r="A445" s="12"/>
      <c r="B445" s="291" t="s">
        <v>1158</v>
      </c>
      <c r="C445" s="280">
        <v>737</v>
      </c>
      <c r="D445" s="280">
        <v>500</v>
      </c>
      <c r="E445" s="280">
        <v>31.5</v>
      </c>
      <c r="F445" s="280">
        <v>16</v>
      </c>
      <c r="G445" s="280">
        <v>800</v>
      </c>
      <c r="H445" s="280"/>
      <c r="I445" s="282"/>
      <c r="J445" s="283"/>
      <c r="K445" s="292">
        <v>340</v>
      </c>
    </row>
    <row r="446" spans="1:11">
      <c r="A446" s="12"/>
      <c r="B446" s="291" t="s">
        <v>1159</v>
      </c>
      <c r="C446" s="280">
        <v>737</v>
      </c>
      <c r="D446" s="280">
        <v>500</v>
      </c>
      <c r="E446" s="280">
        <v>31.5</v>
      </c>
      <c r="F446" s="280">
        <v>19</v>
      </c>
      <c r="G446" s="280">
        <v>800</v>
      </c>
      <c r="H446" s="280"/>
      <c r="I446" s="282"/>
      <c r="J446" s="283"/>
      <c r="K446" s="292">
        <v>367</v>
      </c>
    </row>
    <row r="447" spans="1:11">
      <c r="A447" s="12"/>
      <c r="B447" s="291" t="s">
        <v>1160</v>
      </c>
      <c r="C447" s="280">
        <v>800</v>
      </c>
      <c r="D447" s="280">
        <v>500</v>
      </c>
      <c r="E447" s="280">
        <v>25</v>
      </c>
      <c r="F447" s="280">
        <v>16</v>
      </c>
      <c r="G447" s="280">
        <v>850</v>
      </c>
      <c r="H447" s="280"/>
      <c r="I447" s="282"/>
      <c r="J447" s="283"/>
      <c r="K447" s="292">
        <v>297</v>
      </c>
    </row>
    <row r="448" spans="1:11">
      <c r="A448" s="12"/>
      <c r="B448" s="291" t="s">
        <v>1161</v>
      </c>
      <c r="C448" s="280">
        <v>800</v>
      </c>
      <c r="D448" s="280">
        <v>500</v>
      </c>
      <c r="E448" s="280">
        <v>25</v>
      </c>
      <c r="F448" s="280">
        <v>19</v>
      </c>
      <c r="G448" s="280">
        <v>850</v>
      </c>
      <c r="H448" s="280"/>
      <c r="I448" s="282"/>
      <c r="J448" s="283"/>
      <c r="K448" s="292">
        <v>316</v>
      </c>
    </row>
    <row r="449" spans="1:11">
      <c r="A449" s="12"/>
      <c r="B449" s="291" t="s">
        <v>1162</v>
      </c>
      <c r="C449" s="280">
        <v>787</v>
      </c>
      <c r="D449" s="280">
        <v>500</v>
      </c>
      <c r="E449" s="280">
        <v>31.5</v>
      </c>
      <c r="F449" s="280">
        <v>16</v>
      </c>
      <c r="G449" s="280">
        <v>850</v>
      </c>
      <c r="H449" s="280"/>
      <c r="I449" s="282"/>
      <c r="J449" s="283"/>
      <c r="K449" s="292">
        <v>346</v>
      </c>
    </row>
    <row r="450" spans="1:11">
      <c r="A450" s="12"/>
      <c r="B450" s="291" t="s">
        <v>1163</v>
      </c>
      <c r="C450" s="280">
        <v>787</v>
      </c>
      <c r="D450" s="280">
        <v>500</v>
      </c>
      <c r="E450" s="280">
        <v>31.5</v>
      </c>
      <c r="F450" s="280">
        <v>19</v>
      </c>
      <c r="G450" s="280">
        <v>850</v>
      </c>
      <c r="H450" s="280"/>
      <c r="I450" s="282"/>
      <c r="J450" s="283"/>
      <c r="K450" s="292">
        <v>365</v>
      </c>
    </row>
    <row r="451" spans="1:11">
      <c r="A451" s="12"/>
      <c r="B451" s="291" t="s">
        <v>1164</v>
      </c>
      <c r="C451" s="280">
        <v>850</v>
      </c>
      <c r="D451" s="280">
        <v>550</v>
      </c>
      <c r="E451" s="280">
        <v>25</v>
      </c>
      <c r="F451" s="280">
        <v>16</v>
      </c>
      <c r="G451" s="280">
        <v>900</v>
      </c>
      <c r="H451" s="280"/>
      <c r="I451" s="282"/>
      <c r="J451" s="283"/>
      <c r="K451" s="292">
        <v>323</v>
      </c>
    </row>
    <row r="452" spans="1:11">
      <c r="A452" s="12"/>
      <c r="B452" s="291" t="s">
        <v>1165</v>
      </c>
      <c r="C452" s="280">
        <v>850</v>
      </c>
      <c r="D452" s="280">
        <v>550</v>
      </c>
      <c r="E452" s="280">
        <v>25</v>
      </c>
      <c r="F452" s="280">
        <v>19</v>
      </c>
      <c r="G452" s="280">
        <v>900</v>
      </c>
      <c r="H452" s="280"/>
      <c r="I452" s="282"/>
      <c r="J452" s="283"/>
      <c r="K452" s="292">
        <v>343</v>
      </c>
    </row>
    <row r="453" spans="1:11">
      <c r="A453" s="12"/>
      <c r="B453" s="291" t="s">
        <v>1166</v>
      </c>
      <c r="C453" s="280">
        <v>837</v>
      </c>
      <c r="D453" s="280">
        <v>550</v>
      </c>
      <c r="E453" s="280">
        <v>31.5</v>
      </c>
      <c r="F453" s="280">
        <v>16</v>
      </c>
      <c r="G453" s="280">
        <v>900</v>
      </c>
      <c r="H453" s="280"/>
      <c r="I453" s="282"/>
      <c r="J453" s="283"/>
      <c r="K453" s="292">
        <v>377</v>
      </c>
    </row>
    <row r="454" spans="1:11">
      <c r="A454" s="12"/>
      <c r="B454" s="291" t="s">
        <v>1167</v>
      </c>
      <c r="C454" s="280">
        <v>837</v>
      </c>
      <c r="D454" s="280">
        <v>550</v>
      </c>
      <c r="E454" s="280">
        <v>31.5</v>
      </c>
      <c r="F454" s="280">
        <v>19</v>
      </c>
      <c r="G454" s="280">
        <v>900</v>
      </c>
      <c r="H454" s="280"/>
      <c r="I454" s="282"/>
      <c r="J454" s="283"/>
      <c r="K454" s="292">
        <v>397</v>
      </c>
    </row>
    <row r="455" spans="1:11">
      <c r="A455" s="12"/>
      <c r="B455" s="291" t="s">
        <v>1168</v>
      </c>
      <c r="C455" s="280">
        <v>900</v>
      </c>
      <c r="D455" s="280">
        <v>550</v>
      </c>
      <c r="E455" s="280">
        <v>25</v>
      </c>
      <c r="F455" s="280">
        <v>16</v>
      </c>
      <c r="G455" s="280">
        <v>950</v>
      </c>
      <c r="H455" s="280"/>
      <c r="I455" s="282"/>
      <c r="J455" s="283"/>
      <c r="K455" s="292">
        <v>329</v>
      </c>
    </row>
    <row r="456" spans="1:11">
      <c r="A456" s="12"/>
      <c r="B456" s="291" t="s">
        <v>1169</v>
      </c>
      <c r="C456" s="280">
        <v>900</v>
      </c>
      <c r="D456" s="280">
        <v>550</v>
      </c>
      <c r="E456" s="280">
        <v>25</v>
      </c>
      <c r="F456" s="280">
        <v>19</v>
      </c>
      <c r="G456" s="280">
        <v>950</v>
      </c>
      <c r="H456" s="280"/>
      <c r="I456" s="282"/>
      <c r="J456" s="283"/>
      <c r="K456" s="292">
        <v>350</v>
      </c>
    </row>
    <row r="457" spans="1:11">
      <c r="A457" s="12"/>
      <c r="B457" s="291" t="s">
        <v>1170</v>
      </c>
      <c r="C457" s="280">
        <v>887</v>
      </c>
      <c r="D457" s="280">
        <v>550</v>
      </c>
      <c r="E457" s="280">
        <v>31.5</v>
      </c>
      <c r="F457" s="280">
        <v>16</v>
      </c>
      <c r="G457" s="280">
        <v>950</v>
      </c>
      <c r="H457" s="280"/>
      <c r="I457" s="282"/>
      <c r="J457" s="283"/>
      <c r="K457" s="292">
        <v>383</v>
      </c>
    </row>
    <row r="458" spans="1:11">
      <c r="A458" s="12"/>
      <c r="B458" s="291" t="s">
        <v>1171</v>
      </c>
      <c r="C458" s="280">
        <v>887</v>
      </c>
      <c r="D458" s="280">
        <v>550</v>
      </c>
      <c r="E458" s="280">
        <v>31.5</v>
      </c>
      <c r="F458" s="280">
        <v>19</v>
      </c>
      <c r="G458" s="280">
        <v>950</v>
      </c>
      <c r="H458" s="280"/>
      <c r="I458" s="282"/>
      <c r="J458" s="283"/>
      <c r="K458" s="292">
        <v>404</v>
      </c>
    </row>
    <row r="459" spans="1:11">
      <c r="A459" s="12"/>
      <c r="B459" s="291" t="s">
        <v>1172</v>
      </c>
      <c r="C459" s="280">
        <v>950</v>
      </c>
      <c r="D459" s="280">
        <v>600</v>
      </c>
      <c r="E459" s="280">
        <v>25</v>
      </c>
      <c r="F459" s="280">
        <v>16</v>
      </c>
      <c r="G459" s="280">
        <v>1000</v>
      </c>
      <c r="H459" s="280"/>
      <c r="I459" s="282"/>
      <c r="J459" s="283"/>
      <c r="K459" s="292">
        <v>355</v>
      </c>
    </row>
    <row r="460" spans="1:11">
      <c r="A460" s="12"/>
      <c r="B460" s="291" t="s">
        <v>1173</v>
      </c>
      <c r="C460" s="280">
        <v>937</v>
      </c>
      <c r="D460" s="280">
        <v>600</v>
      </c>
      <c r="E460" s="280">
        <v>31.5</v>
      </c>
      <c r="F460" s="280">
        <v>16</v>
      </c>
      <c r="G460" s="280">
        <v>1000</v>
      </c>
      <c r="H460" s="280"/>
      <c r="I460" s="282"/>
      <c r="J460" s="283"/>
      <c r="K460" s="292">
        <v>414</v>
      </c>
    </row>
    <row r="461" spans="1:11">
      <c r="A461" s="12"/>
      <c r="B461" s="279" t="s">
        <v>1174</v>
      </c>
      <c r="C461" s="280">
        <v>200</v>
      </c>
      <c r="D461" s="280">
        <v>200</v>
      </c>
      <c r="E461" s="280">
        <v>6.3</v>
      </c>
      <c r="F461" s="280">
        <v>8</v>
      </c>
      <c r="G461" s="280"/>
      <c r="H461" s="280"/>
      <c r="I461" s="282"/>
      <c r="J461" s="283">
        <f t="shared" ref="J461:J524" si="14">I461/1000</f>
        <v>0</v>
      </c>
      <c r="K461" s="287">
        <v>34</v>
      </c>
    </row>
    <row r="462" spans="1:11">
      <c r="A462" s="86"/>
      <c r="B462" s="279" t="s">
        <v>1175</v>
      </c>
      <c r="C462" s="280">
        <v>200</v>
      </c>
      <c r="D462" s="280">
        <v>200</v>
      </c>
      <c r="E462" s="280">
        <v>6.3</v>
      </c>
      <c r="F462" s="280">
        <v>9.5</v>
      </c>
      <c r="G462" s="280"/>
      <c r="H462" s="280"/>
      <c r="I462" s="282"/>
      <c r="J462" s="283">
        <f t="shared" si="14"/>
        <v>0</v>
      </c>
      <c r="K462" s="287">
        <v>39</v>
      </c>
    </row>
    <row r="463" spans="1:11">
      <c r="A463" s="86"/>
      <c r="B463" s="279" t="s">
        <v>1176</v>
      </c>
      <c r="C463" s="280">
        <v>200</v>
      </c>
      <c r="D463" s="280">
        <v>200</v>
      </c>
      <c r="E463" s="280">
        <v>8</v>
      </c>
      <c r="F463" s="280">
        <v>9.5</v>
      </c>
      <c r="G463" s="280"/>
      <c r="H463" s="280"/>
      <c r="I463" s="282"/>
      <c r="J463" s="283">
        <f t="shared" si="14"/>
        <v>0</v>
      </c>
      <c r="K463" s="287">
        <v>41</v>
      </c>
    </row>
    <row r="464" spans="1:11">
      <c r="A464" s="86"/>
      <c r="B464" s="279" t="s">
        <v>1177</v>
      </c>
      <c r="C464" s="280">
        <v>200</v>
      </c>
      <c r="D464" s="280">
        <v>200</v>
      </c>
      <c r="E464" s="280">
        <v>8</v>
      </c>
      <c r="F464" s="280">
        <v>12.5</v>
      </c>
      <c r="G464" s="280"/>
      <c r="H464" s="280"/>
      <c r="I464" s="282"/>
      <c r="J464" s="283">
        <f t="shared" si="14"/>
        <v>0</v>
      </c>
      <c r="K464" s="287">
        <v>50</v>
      </c>
    </row>
    <row r="465" spans="1:11">
      <c r="A465" s="86"/>
      <c r="B465" s="279" t="s">
        <v>1178</v>
      </c>
      <c r="C465" s="280">
        <v>225</v>
      </c>
      <c r="D465" s="280">
        <v>225</v>
      </c>
      <c r="E465" s="280">
        <v>6.3</v>
      </c>
      <c r="F465" s="280">
        <v>8</v>
      </c>
      <c r="G465" s="280"/>
      <c r="H465" s="280"/>
      <c r="I465" s="282"/>
      <c r="J465" s="283">
        <f t="shared" si="14"/>
        <v>0</v>
      </c>
      <c r="K465" s="287">
        <v>39</v>
      </c>
    </row>
    <row r="466" spans="1:11">
      <c r="A466" s="86"/>
      <c r="B466" s="279" t="s">
        <v>1179</v>
      </c>
      <c r="C466" s="280">
        <v>225</v>
      </c>
      <c r="D466" s="280">
        <v>225</v>
      </c>
      <c r="E466" s="280">
        <v>6.3</v>
      </c>
      <c r="F466" s="280">
        <v>9.5</v>
      </c>
      <c r="G466" s="280"/>
      <c r="H466" s="280"/>
      <c r="I466" s="282"/>
      <c r="J466" s="283">
        <f t="shared" si="14"/>
        <v>0</v>
      </c>
      <c r="K466" s="287">
        <v>44</v>
      </c>
    </row>
    <row r="467" spans="1:11">
      <c r="A467" s="86"/>
      <c r="B467" s="279" t="s">
        <v>1180</v>
      </c>
      <c r="C467" s="280">
        <v>225</v>
      </c>
      <c r="D467" s="280">
        <v>225</v>
      </c>
      <c r="E467" s="280">
        <v>8</v>
      </c>
      <c r="F467" s="280">
        <v>9.5</v>
      </c>
      <c r="G467" s="280"/>
      <c r="H467" s="280"/>
      <c r="I467" s="282"/>
      <c r="J467" s="283">
        <f t="shared" si="14"/>
        <v>0</v>
      </c>
      <c r="K467" s="287">
        <v>46</v>
      </c>
    </row>
    <row r="468" spans="1:11">
      <c r="A468" s="86"/>
      <c r="B468" s="279" t="s">
        <v>1181</v>
      </c>
      <c r="C468" s="280">
        <v>225</v>
      </c>
      <c r="D468" s="280">
        <v>225</v>
      </c>
      <c r="E468" s="280">
        <v>8</v>
      </c>
      <c r="F468" s="280">
        <v>12.5</v>
      </c>
      <c r="G468" s="280"/>
      <c r="H468" s="280"/>
      <c r="I468" s="282"/>
      <c r="J468" s="283">
        <f t="shared" si="14"/>
        <v>0</v>
      </c>
      <c r="K468" s="287">
        <v>57</v>
      </c>
    </row>
    <row r="469" spans="1:11">
      <c r="A469" s="86"/>
      <c r="B469" s="279" t="s">
        <v>1182</v>
      </c>
      <c r="C469" s="280">
        <v>250</v>
      </c>
      <c r="D469" s="280">
        <v>250</v>
      </c>
      <c r="E469" s="280">
        <v>6.3</v>
      </c>
      <c r="F469" s="280">
        <v>8</v>
      </c>
      <c r="G469" s="280"/>
      <c r="H469" s="280"/>
      <c r="I469" s="282"/>
      <c r="J469" s="283">
        <f t="shared" si="14"/>
        <v>0</v>
      </c>
      <c r="K469" s="287">
        <v>43</v>
      </c>
    </row>
    <row r="470" spans="1:11">
      <c r="A470" s="86"/>
      <c r="B470" s="279" t="s">
        <v>1183</v>
      </c>
      <c r="C470" s="280">
        <v>250</v>
      </c>
      <c r="D470" s="280">
        <v>250</v>
      </c>
      <c r="E470" s="280">
        <v>8</v>
      </c>
      <c r="F470" s="280">
        <v>9.5</v>
      </c>
      <c r="G470" s="280"/>
      <c r="H470" s="280"/>
      <c r="I470" s="282"/>
      <c r="J470" s="283">
        <f t="shared" si="14"/>
        <v>0</v>
      </c>
      <c r="K470" s="287">
        <v>52</v>
      </c>
    </row>
    <row r="471" spans="1:11">
      <c r="A471" s="86"/>
      <c r="B471" s="279" t="s">
        <v>1184</v>
      </c>
      <c r="C471" s="280">
        <v>250</v>
      </c>
      <c r="D471" s="280">
        <v>250</v>
      </c>
      <c r="E471" s="280">
        <v>8</v>
      </c>
      <c r="F471" s="280">
        <v>12.5</v>
      </c>
      <c r="G471" s="280"/>
      <c r="H471" s="280"/>
      <c r="I471" s="282"/>
      <c r="J471" s="283">
        <f t="shared" si="14"/>
        <v>0</v>
      </c>
      <c r="K471" s="287">
        <v>63</v>
      </c>
    </row>
    <row r="472" spans="1:11">
      <c r="A472" s="86"/>
      <c r="B472" s="279" t="s">
        <v>1185</v>
      </c>
      <c r="C472" s="280">
        <v>250</v>
      </c>
      <c r="D472" s="280">
        <v>250</v>
      </c>
      <c r="E472" s="280">
        <v>9.5</v>
      </c>
      <c r="F472" s="280">
        <v>12.5</v>
      </c>
      <c r="G472" s="280"/>
      <c r="H472" s="280"/>
      <c r="I472" s="282"/>
      <c r="J472" s="283">
        <f t="shared" si="14"/>
        <v>0</v>
      </c>
      <c r="K472" s="287">
        <v>66</v>
      </c>
    </row>
    <row r="473" spans="1:11">
      <c r="A473" s="86"/>
      <c r="B473" s="279" t="s">
        <v>1186</v>
      </c>
      <c r="C473" s="280">
        <v>250</v>
      </c>
      <c r="D473" s="280">
        <v>250</v>
      </c>
      <c r="E473" s="280">
        <v>8</v>
      </c>
      <c r="F473" s="280">
        <v>16</v>
      </c>
      <c r="G473" s="280"/>
      <c r="H473" s="280"/>
      <c r="I473" s="282"/>
      <c r="J473" s="283">
        <f t="shared" si="14"/>
        <v>0</v>
      </c>
      <c r="K473" s="287">
        <v>76</v>
      </c>
    </row>
    <row r="474" spans="1:11">
      <c r="A474" s="86"/>
      <c r="B474" s="279" t="s">
        <v>1187</v>
      </c>
      <c r="C474" s="280">
        <v>250</v>
      </c>
      <c r="D474" s="280">
        <v>250</v>
      </c>
      <c r="E474" s="280">
        <v>9.5</v>
      </c>
      <c r="F474" s="280">
        <v>16</v>
      </c>
      <c r="G474" s="280"/>
      <c r="H474" s="280"/>
      <c r="I474" s="282"/>
      <c r="J474" s="283">
        <f t="shared" si="14"/>
        <v>0</v>
      </c>
      <c r="K474" s="287">
        <v>79</v>
      </c>
    </row>
    <row r="475" spans="1:11">
      <c r="A475" s="86"/>
      <c r="B475" s="279" t="s">
        <v>1188</v>
      </c>
      <c r="C475" s="280">
        <v>250</v>
      </c>
      <c r="D475" s="280">
        <v>250</v>
      </c>
      <c r="E475" s="280">
        <v>12.5</v>
      </c>
      <c r="F475" s="280">
        <v>16</v>
      </c>
      <c r="G475" s="280"/>
      <c r="H475" s="280"/>
      <c r="I475" s="282"/>
      <c r="J475" s="283">
        <f t="shared" si="14"/>
        <v>0</v>
      </c>
      <c r="K475" s="287">
        <v>84</v>
      </c>
    </row>
    <row r="476" spans="1:11">
      <c r="A476" s="86"/>
      <c r="B476" s="279" t="s">
        <v>1189</v>
      </c>
      <c r="C476" s="280">
        <v>250</v>
      </c>
      <c r="D476" s="280">
        <v>250</v>
      </c>
      <c r="E476" s="280">
        <v>9.5</v>
      </c>
      <c r="F476" s="280">
        <v>19</v>
      </c>
      <c r="G476" s="280"/>
      <c r="H476" s="280"/>
      <c r="I476" s="282"/>
      <c r="J476" s="283">
        <f t="shared" si="14"/>
        <v>0</v>
      </c>
      <c r="K476" s="287">
        <v>90</v>
      </c>
    </row>
    <row r="477" spans="1:11">
      <c r="A477" s="86"/>
      <c r="B477" s="279" t="s">
        <v>1190</v>
      </c>
      <c r="C477" s="280">
        <v>250</v>
      </c>
      <c r="D477" s="280">
        <v>250</v>
      </c>
      <c r="E477" s="280">
        <v>12.5</v>
      </c>
      <c r="F477" s="280">
        <v>19</v>
      </c>
      <c r="G477" s="280"/>
      <c r="H477" s="280"/>
      <c r="I477" s="282"/>
      <c r="J477" s="283">
        <f t="shared" si="14"/>
        <v>0</v>
      </c>
      <c r="K477" s="287">
        <v>95</v>
      </c>
    </row>
    <row r="478" spans="1:11">
      <c r="A478" s="86"/>
      <c r="B478" s="279" t="s">
        <v>1191</v>
      </c>
      <c r="C478" s="280">
        <v>250</v>
      </c>
      <c r="D478" s="280">
        <v>250</v>
      </c>
      <c r="E478" s="280">
        <v>12.5</v>
      </c>
      <c r="F478" s="280">
        <v>22.4</v>
      </c>
      <c r="G478" s="280"/>
      <c r="H478" s="280"/>
      <c r="I478" s="282"/>
      <c r="J478" s="283">
        <f t="shared" si="14"/>
        <v>0</v>
      </c>
      <c r="K478" s="287">
        <v>108</v>
      </c>
    </row>
    <row r="479" spans="1:11">
      <c r="A479" s="86"/>
      <c r="B479" s="279" t="s">
        <v>1192</v>
      </c>
      <c r="C479" s="280">
        <v>300</v>
      </c>
      <c r="D479" s="280">
        <v>300</v>
      </c>
      <c r="E479" s="280">
        <v>8</v>
      </c>
      <c r="F479" s="280">
        <v>9.5</v>
      </c>
      <c r="G479" s="280"/>
      <c r="H479" s="280"/>
      <c r="I479" s="282"/>
      <c r="J479" s="283">
        <f t="shared" si="14"/>
        <v>0</v>
      </c>
      <c r="K479" s="287">
        <v>62</v>
      </c>
    </row>
    <row r="480" spans="1:11">
      <c r="A480" s="86"/>
      <c r="B480" s="279" t="s">
        <v>1193</v>
      </c>
      <c r="C480" s="280">
        <v>300</v>
      </c>
      <c r="D480" s="280">
        <v>300</v>
      </c>
      <c r="E480" s="280">
        <v>8</v>
      </c>
      <c r="F480" s="280">
        <v>12.5</v>
      </c>
      <c r="G480" s="280"/>
      <c r="H480" s="280"/>
      <c r="I480" s="282"/>
      <c r="J480" s="283">
        <f t="shared" si="14"/>
        <v>0</v>
      </c>
      <c r="K480" s="287">
        <v>76</v>
      </c>
    </row>
    <row r="481" spans="1:11">
      <c r="A481" s="86"/>
      <c r="B481" s="279" t="s">
        <v>1194</v>
      </c>
      <c r="C481" s="280">
        <v>300</v>
      </c>
      <c r="D481" s="280">
        <v>300</v>
      </c>
      <c r="E481" s="280">
        <v>9.5</v>
      </c>
      <c r="F481" s="280">
        <v>16</v>
      </c>
      <c r="G481" s="280"/>
      <c r="H481" s="280"/>
      <c r="I481" s="282"/>
      <c r="J481" s="283">
        <f t="shared" si="14"/>
        <v>0</v>
      </c>
      <c r="K481" s="287">
        <v>95</v>
      </c>
    </row>
    <row r="482" spans="1:11">
      <c r="A482" s="86"/>
      <c r="B482" s="279" t="s">
        <v>1195</v>
      </c>
      <c r="C482" s="280">
        <v>300</v>
      </c>
      <c r="D482" s="280">
        <v>300</v>
      </c>
      <c r="E482" s="280">
        <v>12.5</v>
      </c>
      <c r="F482" s="280">
        <v>16</v>
      </c>
      <c r="G482" s="280"/>
      <c r="H482" s="280"/>
      <c r="I482" s="282"/>
      <c r="J482" s="283">
        <f t="shared" si="14"/>
        <v>0</v>
      </c>
      <c r="K482" s="287">
        <v>102</v>
      </c>
    </row>
    <row r="483" spans="1:11">
      <c r="A483" s="86"/>
      <c r="B483" s="279" t="s">
        <v>1196</v>
      </c>
      <c r="C483" s="280">
        <v>300</v>
      </c>
      <c r="D483" s="280">
        <v>300</v>
      </c>
      <c r="E483" s="280">
        <v>9.5</v>
      </c>
      <c r="F483" s="280">
        <v>19</v>
      </c>
      <c r="G483" s="280"/>
      <c r="H483" s="280"/>
      <c r="I483" s="282"/>
      <c r="J483" s="283">
        <f t="shared" si="14"/>
        <v>0</v>
      </c>
      <c r="K483" s="287">
        <v>109</v>
      </c>
    </row>
    <row r="484" spans="1:11">
      <c r="A484" s="86"/>
      <c r="B484" s="279" t="s">
        <v>1197</v>
      </c>
      <c r="C484" s="280">
        <v>300</v>
      </c>
      <c r="D484" s="280">
        <v>300</v>
      </c>
      <c r="E484" s="280">
        <v>12.5</v>
      </c>
      <c r="F484" s="280">
        <v>19</v>
      </c>
      <c r="G484" s="280"/>
      <c r="H484" s="280"/>
      <c r="I484" s="282"/>
      <c r="J484" s="283">
        <f t="shared" si="14"/>
        <v>0</v>
      </c>
      <c r="K484" s="287">
        <v>115</v>
      </c>
    </row>
    <row r="485" spans="1:11">
      <c r="A485" s="86"/>
      <c r="B485" s="279" t="s">
        <v>1198</v>
      </c>
      <c r="C485" s="280">
        <v>300</v>
      </c>
      <c r="D485" s="280">
        <v>300</v>
      </c>
      <c r="E485" s="280">
        <v>16</v>
      </c>
      <c r="F485" s="280">
        <v>19</v>
      </c>
      <c r="G485" s="280"/>
      <c r="H485" s="280"/>
      <c r="I485" s="282"/>
      <c r="J485" s="283">
        <f t="shared" si="14"/>
        <v>0</v>
      </c>
      <c r="K485" s="287">
        <v>122</v>
      </c>
    </row>
    <row r="486" spans="1:11">
      <c r="A486" s="86"/>
      <c r="B486" s="279" t="s">
        <v>1199</v>
      </c>
      <c r="C486" s="280">
        <v>300</v>
      </c>
      <c r="D486" s="280">
        <v>300</v>
      </c>
      <c r="E486" s="280">
        <v>12.5</v>
      </c>
      <c r="F486" s="280">
        <v>22.4</v>
      </c>
      <c r="G486" s="280"/>
      <c r="H486" s="280"/>
      <c r="I486" s="282"/>
      <c r="J486" s="283">
        <f t="shared" si="14"/>
        <v>0</v>
      </c>
      <c r="K486" s="287">
        <v>131</v>
      </c>
    </row>
    <row r="487" spans="1:11">
      <c r="A487" s="86"/>
      <c r="B487" s="279" t="s">
        <v>1200</v>
      </c>
      <c r="C487" s="280">
        <v>300</v>
      </c>
      <c r="D487" s="280">
        <v>300</v>
      </c>
      <c r="E487" s="280">
        <v>16</v>
      </c>
      <c r="F487" s="280">
        <v>22.4</v>
      </c>
      <c r="G487" s="280"/>
      <c r="H487" s="280"/>
      <c r="I487" s="282"/>
      <c r="J487" s="283">
        <f t="shared" si="14"/>
        <v>0</v>
      </c>
      <c r="K487" s="287">
        <v>138</v>
      </c>
    </row>
    <row r="488" spans="1:11">
      <c r="A488" s="86"/>
      <c r="B488" s="279" t="s">
        <v>1201</v>
      </c>
      <c r="C488" s="280">
        <v>300</v>
      </c>
      <c r="D488" s="280">
        <v>300</v>
      </c>
      <c r="E488" s="280">
        <v>16</v>
      </c>
      <c r="F488" s="280">
        <v>25</v>
      </c>
      <c r="G488" s="280"/>
      <c r="H488" s="280"/>
      <c r="I488" s="282"/>
      <c r="J488" s="283">
        <f t="shared" si="14"/>
        <v>0</v>
      </c>
      <c r="K488" s="287">
        <v>149</v>
      </c>
    </row>
    <row r="489" spans="1:11">
      <c r="A489" s="86"/>
      <c r="B489" s="279" t="s">
        <v>1202</v>
      </c>
      <c r="C489" s="280">
        <v>350</v>
      </c>
      <c r="D489" s="280">
        <v>350</v>
      </c>
      <c r="E489" s="280">
        <v>9.5</v>
      </c>
      <c r="F489" s="280">
        <v>12.5</v>
      </c>
      <c r="G489" s="280"/>
      <c r="H489" s="280"/>
      <c r="I489" s="282"/>
      <c r="J489" s="283">
        <f t="shared" si="14"/>
        <v>0</v>
      </c>
      <c r="K489" s="287">
        <v>93</v>
      </c>
    </row>
    <row r="490" spans="1:11">
      <c r="A490" s="86"/>
      <c r="B490" s="279" t="s">
        <v>1203</v>
      </c>
      <c r="C490" s="280">
        <v>350</v>
      </c>
      <c r="D490" s="280">
        <v>350</v>
      </c>
      <c r="E490" s="280">
        <v>9.5</v>
      </c>
      <c r="F490" s="280">
        <v>16</v>
      </c>
      <c r="G490" s="280"/>
      <c r="H490" s="280"/>
      <c r="I490" s="282"/>
      <c r="J490" s="283">
        <f t="shared" si="14"/>
        <v>0</v>
      </c>
      <c r="K490" s="287">
        <v>112</v>
      </c>
    </row>
    <row r="491" spans="1:11">
      <c r="A491" s="86"/>
      <c r="B491" s="279" t="s">
        <v>1204</v>
      </c>
      <c r="C491" s="280">
        <v>350</v>
      </c>
      <c r="D491" s="280">
        <v>350</v>
      </c>
      <c r="E491" s="280">
        <v>12.5</v>
      </c>
      <c r="F491" s="280">
        <v>16</v>
      </c>
      <c r="G491" s="280"/>
      <c r="H491" s="280"/>
      <c r="I491" s="282"/>
      <c r="J491" s="283">
        <f t="shared" si="14"/>
        <v>0</v>
      </c>
      <c r="K491" s="287">
        <v>119</v>
      </c>
    </row>
    <row r="492" spans="1:11">
      <c r="A492" s="86"/>
      <c r="B492" s="279" t="s">
        <v>1205</v>
      </c>
      <c r="C492" s="280">
        <v>350</v>
      </c>
      <c r="D492" s="280">
        <v>350</v>
      </c>
      <c r="E492" s="280">
        <v>9.5</v>
      </c>
      <c r="F492" s="280">
        <v>19</v>
      </c>
      <c r="G492" s="280"/>
      <c r="H492" s="280"/>
      <c r="I492" s="282"/>
      <c r="J492" s="283">
        <f t="shared" si="14"/>
        <v>0</v>
      </c>
      <c r="K492" s="287">
        <v>128</v>
      </c>
    </row>
    <row r="493" spans="1:11">
      <c r="A493" s="86"/>
      <c r="B493" s="279" t="s">
        <v>1206</v>
      </c>
      <c r="C493" s="280">
        <v>350</v>
      </c>
      <c r="D493" s="280">
        <v>350</v>
      </c>
      <c r="E493" s="280">
        <v>12.5</v>
      </c>
      <c r="F493" s="280">
        <v>19</v>
      </c>
      <c r="G493" s="280"/>
      <c r="H493" s="280"/>
      <c r="I493" s="282"/>
      <c r="J493" s="283">
        <f t="shared" si="14"/>
        <v>0</v>
      </c>
      <c r="K493" s="287">
        <v>135</v>
      </c>
    </row>
    <row r="494" spans="1:11">
      <c r="A494" s="86"/>
      <c r="B494" s="279" t="s">
        <v>1207</v>
      </c>
      <c r="C494" s="280">
        <v>350</v>
      </c>
      <c r="D494" s="280">
        <v>350</v>
      </c>
      <c r="E494" s="280">
        <v>16</v>
      </c>
      <c r="F494" s="280">
        <v>19</v>
      </c>
      <c r="G494" s="280"/>
      <c r="H494" s="280"/>
      <c r="I494" s="282"/>
      <c r="J494" s="283">
        <f t="shared" si="14"/>
        <v>0</v>
      </c>
      <c r="K494" s="287">
        <v>144</v>
      </c>
    </row>
    <row r="495" spans="1:11">
      <c r="A495" s="86"/>
      <c r="B495" s="279" t="s">
        <v>1208</v>
      </c>
      <c r="C495" s="280">
        <v>350</v>
      </c>
      <c r="D495" s="280">
        <v>350</v>
      </c>
      <c r="E495" s="280">
        <v>12.5</v>
      </c>
      <c r="F495" s="280">
        <v>22.4</v>
      </c>
      <c r="G495" s="280"/>
      <c r="H495" s="280"/>
      <c r="I495" s="282"/>
      <c r="J495" s="283">
        <f t="shared" si="14"/>
        <v>0</v>
      </c>
      <c r="K495" s="287">
        <v>153</v>
      </c>
    </row>
    <row r="496" spans="1:11">
      <c r="A496" s="86"/>
      <c r="B496" s="279" t="s">
        <v>1209</v>
      </c>
      <c r="C496" s="280">
        <v>350</v>
      </c>
      <c r="D496" s="280">
        <v>350</v>
      </c>
      <c r="E496" s="280">
        <v>16</v>
      </c>
      <c r="F496" s="280">
        <v>22.4</v>
      </c>
      <c r="G496" s="280"/>
      <c r="H496" s="280"/>
      <c r="I496" s="282"/>
      <c r="J496" s="283">
        <f t="shared" si="14"/>
        <v>0</v>
      </c>
      <c r="K496" s="287">
        <v>161</v>
      </c>
    </row>
    <row r="497" spans="1:11">
      <c r="A497" s="86"/>
      <c r="B497" s="279" t="s">
        <v>1210</v>
      </c>
      <c r="C497" s="280">
        <v>350</v>
      </c>
      <c r="D497" s="280">
        <v>350</v>
      </c>
      <c r="E497" s="280">
        <v>16</v>
      </c>
      <c r="F497" s="280">
        <v>25</v>
      </c>
      <c r="G497" s="280"/>
      <c r="H497" s="280"/>
      <c r="I497" s="282"/>
      <c r="J497" s="283">
        <f t="shared" si="14"/>
        <v>0</v>
      </c>
      <c r="K497" s="287">
        <v>175</v>
      </c>
    </row>
    <row r="498" spans="1:11">
      <c r="A498" s="86"/>
      <c r="B498" s="279" t="s">
        <v>1211</v>
      </c>
      <c r="C498" s="280">
        <v>350</v>
      </c>
      <c r="D498" s="280">
        <v>350</v>
      </c>
      <c r="E498" s="280">
        <v>19</v>
      </c>
      <c r="F498" s="280">
        <v>25</v>
      </c>
      <c r="G498" s="280"/>
      <c r="H498" s="280"/>
      <c r="I498" s="282"/>
      <c r="J498" s="283">
        <f t="shared" si="14"/>
        <v>0</v>
      </c>
      <c r="K498" s="287">
        <v>182</v>
      </c>
    </row>
    <row r="499" spans="1:11">
      <c r="A499" s="86"/>
      <c r="B499" s="279" t="s">
        <v>1212</v>
      </c>
      <c r="C499" s="280">
        <v>350</v>
      </c>
      <c r="D499" s="280">
        <v>350</v>
      </c>
      <c r="E499" s="280">
        <v>19</v>
      </c>
      <c r="F499" s="280">
        <v>31.5</v>
      </c>
      <c r="G499" s="280"/>
      <c r="H499" s="280"/>
      <c r="I499" s="282"/>
      <c r="J499" s="283">
        <f t="shared" si="14"/>
        <v>0</v>
      </c>
      <c r="K499" s="287">
        <v>216</v>
      </c>
    </row>
    <row r="500" spans="1:11">
      <c r="A500" s="86"/>
      <c r="B500" s="279" t="s">
        <v>1213</v>
      </c>
      <c r="C500" s="280">
        <v>400</v>
      </c>
      <c r="D500" s="280">
        <v>400</v>
      </c>
      <c r="E500" s="280">
        <v>9.5</v>
      </c>
      <c r="F500" s="280">
        <v>12.5</v>
      </c>
      <c r="G500" s="280"/>
      <c r="H500" s="280"/>
      <c r="I500" s="282"/>
      <c r="J500" s="283">
        <f t="shared" si="14"/>
        <v>0</v>
      </c>
      <c r="K500" s="287">
        <v>106</v>
      </c>
    </row>
    <row r="501" spans="1:11">
      <c r="A501" s="86"/>
      <c r="B501" s="279" t="s">
        <v>1214</v>
      </c>
      <c r="C501" s="280">
        <v>400</v>
      </c>
      <c r="D501" s="280">
        <v>400</v>
      </c>
      <c r="E501" s="280">
        <v>9.5</v>
      </c>
      <c r="F501" s="280">
        <v>16</v>
      </c>
      <c r="G501" s="280"/>
      <c r="H501" s="280"/>
      <c r="I501" s="282"/>
      <c r="J501" s="283">
        <f t="shared" si="14"/>
        <v>0</v>
      </c>
      <c r="K501" s="287">
        <v>128</v>
      </c>
    </row>
    <row r="502" spans="1:11">
      <c r="A502" s="86"/>
      <c r="B502" s="279" t="s">
        <v>1215</v>
      </c>
      <c r="C502" s="280">
        <v>400</v>
      </c>
      <c r="D502" s="280">
        <v>400</v>
      </c>
      <c r="E502" s="280">
        <v>12.5</v>
      </c>
      <c r="F502" s="280">
        <v>16</v>
      </c>
      <c r="G502" s="280"/>
      <c r="H502" s="280"/>
      <c r="I502" s="282"/>
      <c r="J502" s="283">
        <f t="shared" si="14"/>
        <v>0</v>
      </c>
      <c r="K502" s="287">
        <v>137</v>
      </c>
    </row>
    <row r="503" spans="1:11">
      <c r="A503" s="86"/>
      <c r="B503" s="279" t="s">
        <v>1216</v>
      </c>
      <c r="C503" s="280">
        <v>400</v>
      </c>
      <c r="D503" s="280">
        <v>400</v>
      </c>
      <c r="E503" s="280">
        <v>9.5</v>
      </c>
      <c r="F503" s="280">
        <v>19</v>
      </c>
      <c r="G503" s="280"/>
      <c r="H503" s="280"/>
      <c r="I503" s="282"/>
      <c r="J503" s="283">
        <f t="shared" si="14"/>
        <v>0</v>
      </c>
      <c r="K503" s="287">
        <v>146</v>
      </c>
    </row>
    <row r="504" spans="1:11">
      <c r="A504" s="86"/>
      <c r="B504" s="279" t="s">
        <v>1217</v>
      </c>
      <c r="C504" s="280">
        <v>400</v>
      </c>
      <c r="D504" s="280">
        <v>400</v>
      </c>
      <c r="E504" s="280">
        <v>12.5</v>
      </c>
      <c r="F504" s="280">
        <v>19</v>
      </c>
      <c r="G504" s="280"/>
      <c r="H504" s="280"/>
      <c r="I504" s="282"/>
      <c r="J504" s="283">
        <f t="shared" si="14"/>
        <v>0</v>
      </c>
      <c r="K504" s="287">
        <v>155</v>
      </c>
    </row>
    <row r="505" spans="1:11">
      <c r="A505" s="86"/>
      <c r="B505" s="279" t="s">
        <v>1218</v>
      </c>
      <c r="C505" s="280">
        <v>400</v>
      </c>
      <c r="D505" s="280">
        <v>400</v>
      </c>
      <c r="E505" s="280">
        <v>16</v>
      </c>
      <c r="F505" s="280">
        <v>19</v>
      </c>
      <c r="G505" s="280"/>
      <c r="H505" s="280"/>
      <c r="I505" s="282"/>
      <c r="J505" s="283">
        <f t="shared" si="14"/>
        <v>0</v>
      </c>
      <c r="K505" s="287">
        <v>165</v>
      </c>
    </row>
    <row r="506" spans="1:11">
      <c r="A506" s="86"/>
      <c r="B506" s="279" t="s">
        <v>1219</v>
      </c>
      <c r="C506" s="280">
        <v>400</v>
      </c>
      <c r="D506" s="280">
        <v>400</v>
      </c>
      <c r="E506" s="280">
        <v>12.5</v>
      </c>
      <c r="F506" s="280">
        <v>22.4</v>
      </c>
      <c r="G506" s="280"/>
      <c r="H506" s="280"/>
      <c r="I506" s="282"/>
      <c r="J506" s="283">
        <f t="shared" si="14"/>
        <v>0</v>
      </c>
      <c r="K506" s="287">
        <v>176</v>
      </c>
    </row>
    <row r="507" spans="1:11">
      <c r="A507" s="86"/>
      <c r="B507" s="279" t="s">
        <v>1220</v>
      </c>
      <c r="C507" s="280">
        <v>400</v>
      </c>
      <c r="D507" s="280">
        <v>400</v>
      </c>
      <c r="E507" s="280">
        <v>16</v>
      </c>
      <c r="F507" s="280">
        <v>22.4</v>
      </c>
      <c r="G507" s="280"/>
      <c r="H507" s="280"/>
      <c r="I507" s="282"/>
      <c r="J507" s="283">
        <f t="shared" si="14"/>
        <v>0</v>
      </c>
      <c r="K507" s="287">
        <v>185</v>
      </c>
    </row>
    <row r="508" spans="1:11">
      <c r="A508" s="86"/>
      <c r="B508" s="279" t="s">
        <v>1221</v>
      </c>
      <c r="C508" s="280">
        <v>400</v>
      </c>
      <c r="D508" s="280">
        <v>400</v>
      </c>
      <c r="E508" s="280">
        <v>16</v>
      </c>
      <c r="F508" s="280">
        <v>25</v>
      </c>
      <c r="G508" s="280"/>
      <c r="H508" s="280"/>
      <c r="I508" s="282"/>
      <c r="J508" s="283">
        <f t="shared" si="14"/>
        <v>0</v>
      </c>
      <c r="K508" s="287">
        <v>201</v>
      </c>
    </row>
    <row r="509" spans="1:11">
      <c r="A509" s="86"/>
      <c r="B509" s="279" t="s">
        <v>1222</v>
      </c>
      <c r="C509" s="280">
        <v>400</v>
      </c>
      <c r="D509" s="280">
        <v>400</v>
      </c>
      <c r="E509" s="280">
        <v>19</v>
      </c>
      <c r="F509" s="280">
        <v>25</v>
      </c>
      <c r="G509" s="280"/>
      <c r="H509" s="280"/>
      <c r="I509" s="282"/>
      <c r="J509" s="283">
        <f t="shared" si="14"/>
        <v>0</v>
      </c>
      <c r="K509" s="287">
        <v>209</v>
      </c>
    </row>
    <row r="510" spans="1:11">
      <c r="A510" s="86"/>
      <c r="B510" s="279" t="s">
        <v>1223</v>
      </c>
      <c r="C510" s="280">
        <v>400</v>
      </c>
      <c r="D510" s="280">
        <v>400</v>
      </c>
      <c r="E510" s="280">
        <v>19</v>
      </c>
      <c r="F510" s="280">
        <v>31.5</v>
      </c>
      <c r="G510" s="280"/>
      <c r="H510" s="280"/>
      <c r="I510" s="282"/>
      <c r="J510" s="283">
        <f t="shared" si="14"/>
        <v>0</v>
      </c>
      <c r="K510" s="287">
        <v>248</v>
      </c>
    </row>
    <row r="511" spans="1:11">
      <c r="A511" s="86"/>
      <c r="B511" s="279" t="s">
        <v>1224</v>
      </c>
      <c r="C511" s="280">
        <v>450</v>
      </c>
      <c r="D511" s="280">
        <v>450</v>
      </c>
      <c r="E511" s="280">
        <v>12.5</v>
      </c>
      <c r="F511" s="280">
        <v>16</v>
      </c>
      <c r="G511" s="280"/>
      <c r="H511" s="280"/>
      <c r="I511" s="282"/>
      <c r="J511" s="283">
        <f t="shared" si="14"/>
        <v>0</v>
      </c>
      <c r="K511" s="287">
        <v>154</v>
      </c>
    </row>
    <row r="512" spans="1:11">
      <c r="A512" s="86"/>
      <c r="B512" s="279" t="s">
        <v>1225</v>
      </c>
      <c r="C512" s="280">
        <v>450</v>
      </c>
      <c r="D512" s="280">
        <v>450</v>
      </c>
      <c r="E512" s="280">
        <v>12.5</v>
      </c>
      <c r="F512" s="280">
        <v>19</v>
      </c>
      <c r="G512" s="280"/>
      <c r="H512" s="280"/>
      <c r="I512" s="282"/>
      <c r="J512" s="283">
        <f t="shared" si="14"/>
        <v>0</v>
      </c>
      <c r="K512" s="287">
        <v>175</v>
      </c>
    </row>
    <row r="513" spans="1:11">
      <c r="A513" s="86"/>
      <c r="B513" s="279" t="s">
        <v>1226</v>
      </c>
      <c r="C513" s="280">
        <v>450</v>
      </c>
      <c r="D513" s="280">
        <v>450</v>
      </c>
      <c r="E513" s="280">
        <v>16</v>
      </c>
      <c r="F513" s="280">
        <v>19</v>
      </c>
      <c r="G513" s="280"/>
      <c r="H513" s="280"/>
      <c r="I513" s="282"/>
      <c r="J513" s="283">
        <f t="shared" si="14"/>
        <v>0</v>
      </c>
      <c r="K513" s="287">
        <v>186</v>
      </c>
    </row>
    <row r="514" spans="1:11">
      <c r="A514" s="86"/>
      <c r="B514" s="279" t="s">
        <v>1227</v>
      </c>
      <c r="C514" s="280">
        <v>450</v>
      </c>
      <c r="D514" s="280">
        <v>450</v>
      </c>
      <c r="E514" s="280">
        <v>12.5</v>
      </c>
      <c r="F514" s="280">
        <v>22.4</v>
      </c>
      <c r="G514" s="280"/>
      <c r="H514" s="280"/>
      <c r="I514" s="282"/>
      <c r="J514" s="283">
        <f t="shared" si="14"/>
        <v>0</v>
      </c>
      <c r="K514" s="287">
        <v>198</v>
      </c>
    </row>
    <row r="515" spans="1:11">
      <c r="A515" s="86"/>
      <c r="B515" s="279" t="s">
        <v>1228</v>
      </c>
      <c r="C515" s="280">
        <v>450</v>
      </c>
      <c r="D515" s="280">
        <v>450</v>
      </c>
      <c r="E515" s="280">
        <v>16</v>
      </c>
      <c r="F515" s="280">
        <v>22.4</v>
      </c>
      <c r="G515" s="280"/>
      <c r="H515" s="280"/>
      <c r="I515" s="282"/>
      <c r="J515" s="283">
        <f t="shared" si="14"/>
        <v>0</v>
      </c>
      <c r="K515" s="287">
        <v>209</v>
      </c>
    </row>
    <row r="516" spans="1:11">
      <c r="A516" s="86"/>
      <c r="B516" s="279" t="s">
        <v>1229</v>
      </c>
      <c r="C516" s="280">
        <v>450</v>
      </c>
      <c r="D516" s="280">
        <v>450</v>
      </c>
      <c r="E516" s="280">
        <v>16</v>
      </c>
      <c r="F516" s="280">
        <v>25</v>
      </c>
      <c r="G516" s="280"/>
      <c r="H516" s="280"/>
      <c r="I516" s="282"/>
      <c r="J516" s="283">
        <f t="shared" si="14"/>
        <v>0</v>
      </c>
      <c r="K516" s="287">
        <v>227</v>
      </c>
    </row>
    <row r="517" spans="1:11">
      <c r="A517" s="86"/>
      <c r="B517" s="279" t="s">
        <v>1230</v>
      </c>
      <c r="C517" s="280">
        <v>450</v>
      </c>
      <c r="D517" s="280">
        <v>450</v>
      </c>
      <c r="E517" s="280">
        <v>19</v>
      </c>
      <c r="F517" s="280">
        <v>25</v>
      </c>
      <c r="G517" s="280"/>
      <c r="H517" s="280"/>
      <c r="I517" s="282"/>
      <c r="J517" s="283">
        <f t="shared" si="14"/>
        <v>0</v>
      </c>
      <c r="K517" s="287">
        <v>236</v>
      </c>
    </row>
    <row r="518" spans="1:11">
      <c r="A518" s="86"/>
      <c r="B518" s="279" t="s">
        <v>1231</v>
      </c>
      <c r="C518" s="280">
        <v>450</v>
      </c>
      <c r="D518" s="280">
        <v>450</v>
      </c>
      <c r="E518" s="280">
        <v>19</v>
      </c>
      <c r="F518" s="280">
        <v>31.5</v>
      </c>
      <c r="G518" s="280"/>
      <c r="H518" s="280"/>
      <c r="I518" s="282"/>
      <c r="J518" s="283">
        <f t="shared" si="14"/>
        <v>0</v>
      </c>
      <c r="K518" s="287">
        <v>280</v>
      </c>
    </row>
    <row r="519" spans="1:11">
      <c r="A519" s="86"/>
      <c r="B519" s="279" t="s">
        <v>1232</v>
      </c>
      <c r="C519" s="280">
        <v>450</v>
      </c>
      <c r="D519" s="280">
        <v>450</v>
      </c>
      <c r="E519" s="280">
        <v>22.4</v>
      </c>
      <c r="F519" s="280">
        <v>31.5</v>
      </c>
      <c r="G519" s="280"/>
      <c r="H519" s="280"/>
      <c r="I519" s="282"/>
      <c r="J519" s="283">
        <f t="shared" si="14"/>
        <v>0</v>
      </c>
      <c r="K519" s="287">
        <v>291</v>
      </c>
    </row>
    <row r="520" spans="1:11">
      <c r="A520" s="86"/>
      <c r="B520" s="279" t="s">
        <v>1233</v>
      </c>
      <c r="C520" s="280">
        <v>450</v>
      </c>
      <c r="D520" s="280">
        <v>450</v>
      </c>
      <c r="E520" s="280">
        <v>19</v>
      </c>
      <c r="F520" s="280">
        <v>37.5</v>
      </c>
      <c r="G520" s="280"/>
      <c r="H520" s="280"/>
      <c r="I520" s="282"/>
      <c r="J520" s="283">
        <f t="shared" si="14"/>
        <v>0</v>
      </c>
      <c r="K520" s="287">
        <v>321</v>
      </c>
    </row>
    <row r="521" spans="1:11">
      <c r="A521" s="86"/>
      <c r="B521" s="279" t="s">
        <v>1234</v>
      </c>
      <c r="C521" s="280">
        <v>450</v>
      </c>
      <c r="D521" s="280">
        <v>450</v>
      </c>
      <c r="E521" s="280">
        <v>22.4</v>
      </c>
      <c r="F521" s="280">
        <v>37.5</v>
      </c>
      <c r="G521" s="280"/>
      <c r="H521" s="280"/>
      <c r="I521" s="282"/>
      <c r="J521" s="283">
        <f t="shared" si="14"/>
        <v>0</v>
      </c>
      <c r="K521" s="287">
        <v>331</v>
      </c>
    </row>
    <row r="522" spans="1:11">
      <c r="A522" s="86"/>
      <c r="B522" s="279" t="s">
        <v>1235</v>
      </c>
      <c r="C522" s="280">
        <v>500</v>
      </c>
      <c r="D522" s="280">
        <v>500</v>
      </c>
      <c r="E522" s="280">
        <v>12.5</v>
      </c>
      <c r="F522" s="280">
        <v>16</v>
      </c>
      <c r="G522" s="280"/>
      <c r="H522" s="280"/>
      <c r="I522" s="282"/>
      <c r="J522" s="283">
        <f t="shared" si="14"/>
        <v>0</v>
      </c>
      <c r="K522" s="287">
        <v>172</v>
      </c>
    </row>
    <row r="523" spans="1:11">
      <c r="A523" s="86"/>
      <c r="B523" s="279" t="s">
        <v>1236</v>
      </c>
      <c r="C523" s="280">
        <v>500</v>
      </c>
      <c r="D523" s="280">
        <v>500</v>
      </c>
      <c r="E523" s="280">
        <v>12.5</v>
      </c>
      <c r="F523" s="280">
        <v>19</v>
      </c>
      <c r="G523" s="280"/>
      <c r="H523" s="280"/>
      <c r="I523" s="282"/>
      <c r="J523" s="283">
        <f t="shared" si="14"/>
        <v>0</v>
      </c>
      <c r="K523" s="287">
        <v>194</v>
      </c>
    </row>
    <row r="524" spans="1:11">
      <c r="A524" s="86"/>
      <c r="B524" s="279" t="s">
        <v>1237</v>
      </c>
      <c r="C524" s="280">
        <v>500</v>
      </c>
      <c r="D524" s="280">
        <v>500</v>
      </c>
      <c r="E524" s="280">
        <v>16</v>
      </c>
      <c r="F524" s="280">
        <v>19</v>
      </c>
      <c r="G524" s="280"/>
      <c r="H524" s="280"/>
      <c r="I524" s="282"/>
      <c r="J524" s="283">
        <f t="shared" si="14"/>
        <v>0</v>
      </c>
      <c r="K524" s="287">
        <v>207</v>
      </c>
    </row>
    <row r="525" spans="1:11">
      <c r="A525" s="86"/>
      <c r="B525" s="279" t="s">
        <v>1238</v>
      </c>
      <c r="C525" s="280">
        <v>500</v>
      </c>
      <c r="D525" s="280">
        <v>500</v>
      </c>
      <c r="E525" s="280">
        <v>12.5</v>
      </c>
      <c r="F525" s="280">
        <v>22.4</v>
      </c>
      <c r="G525" s="280"/>
      <c r="H525" s="280"/>
      <c r="I525" s="282"/>
      <c r="J525" s="283">
        <f t="shared" ref="J525:J588" si="15">I525/1000</f>
        <v>0</v>
      </c>
      <c r="K525" s="287">
        <v>221</v>
      </c>
    </row>
    <row r="526" spans="1:11">
      <c r="A526" s="86"/>
      <c r="B526" s="279" t="s">
        <v>1239</v>
      </c>
      <c r="C526" s="280">
        <v>500</v>
      </c>
      <c r="D526" s="280">
        <v>500</v>
      </c>
      <c r="E526" s="280">
        <v>16</v>
      </c>
      <c r="F526" s="280">
        <v>22.4</v>
      </c>
      <c r="G526" s="280"/>
      <c r="H526" s="280"/>
      <c r="I526" s="282"/>
      <c r="J526" s="283">
        <f t="shared" si="15"/>
        <v>0</v>
      </c>
      <c r="K526" s="287">
        <v>233</v>
      </c>
    </row>
    <row r="527" spans="1:11">
      <c r="A527" s="86"/>
      <c r="B527" s="279" t="s">
        <v>1240</v>
      </c>
      <c r="C527" s="280">
        <v>500</v>
      </c>
      <c r="D527" s="280">
        <v>500</v>
      </c>
      <c r="E527" s="280">
        <v>16</v>
      </c>
      <c r="F527" s="280">
        <v>25</v>
      </c>
      <c r="G527" s="280"/>
      <c r="H527" s="280"/>
      <c r="I527" s="282"/>
      <c r="J527" s="283">
        <f t="shared" si="15"/>
        <v>0</v>
      </c>
      <c r="K527" s="287">
        <v>253</v>
      </c>
    </row>
    <row r="528" spans="1:11">
      <c r="A528" s="86"/>
      <c r="B528" s="279" t="s">
        <v>1241</v>
      </c>
      <c r="C528" s="280">
        <v>500</v>
      </c>
      <c r="D528" s="280">
        <v>500</v>
      </c>
      <c r="E528" s="280">
        <v>19</v>
      </c>
      <c r="F528" s="280">
        <v>25</v>
      </c>
      <c r="G528" s="280"/>
      <c r="H528" s="280"/>
      <c r="I528" s="282"/>
      <c r="J528" s="283">
        <f t="shared" si="15"/>
        <v>0</v>
      </c>
      <c r="K528" s="287">
        <v>263</v>
      </c>
    </row>
    <row r="529" spans="1:11">
      <c r="A529" s="86"/>
      <c r="B529" s="279" t="s">
        <v>1242</v>
      </c>
      <c r="C529" s="280">
        <v>500</v>
      </c>
      <c r="D529" s="280">
        <v>500</v>
      </c>
      <c r="E529" s="280">
        <v>19</v>
      </c>
      <c r="F529" s="280">
        <v>31.5</v>
      </c>
      <c r="G529" s="280"/>
      <c r="H529" s="280"/>
      <c r="I529" s="282"/>
      <c r="J529" s="283">
        <f t="shared" si="15"/>
        <v>0</v>
      </c>
      <c r="K529" s="287">
        <v>312</v>
      </c>
    </row>
    <row r="530" spans="1:11">
      <c r="A530" s="86"/>
      <c r="B530" s="279" t="s">
        <v>1243</v>
      </c>
      <c r="C530" s="280">
        <v>500</v>
      </c>
      <c r="D530" s="280">
        <v>500</v>
      </c>
      <c r="E530" s="280">
        <v>22.4</v>
      </c>
      <c r="F530" s="280">
        <v>31.5</v>
      </c>
      <c r="G530" s="280"/>
      <c r="H530" s="280"/>
      <c r="I530" s="282"/>
      <c r="J530" s="283">
        <f t="shared" si="15"/>
        <v>0</v>
      </c>
      <c r="K530" s="287">
        <v>324</v>
      </c>
    </row>
    <row r="531" spans="1:11">
      <c r="A531" s="86"/>
      <c r="B531" s="279" t="s">
        <v>1244</v>
      </c>
      <c r="C531" s="280">
        <v>500</v>
      </c>
      <c r="D531" s="280">
        <v>500</v>
      </c>
      <c r="E531" s="280">
        <v>25</v>
      </c>
      <c r="F531" s="280">
        <v>31.5</v>
      </c>
      <c r="G531" s="280"/>
      <c r="H531" s="280"/>
      <c r="I531" s="282"/>
      <c r="J531" s="283">
        <f t="shared" si="15"/>
        <v>0</v>
      </c>
      <c r="K531" s="287">
        <v>333</v>
      </c>
    </row>
    <row r="532" spans="1:11">
      <c r="A532" s="86"/>
      <c r="B532" s="279" t="s">
        <v>1245</v>
      </c>
      <c r="C532" s="280">
        <v>500</v>
      </c>
      <c r="D532" s="280">
        <v>500</v>
      </c>
      <c r="E532" s="280">
        <v>22.4</v>
      </c>
      <c r="F532" s="280">
        <v>37.5</v>
      </c>
      <c r="G532" s="280"/>
      <c r="H532" s="280"/>
      <c r="I532" s="282"/>
      <c r="J532" s="283">
        <f t="shared" si="15"/>
        <v>0</v>
      </c>
      <c r="K532" s="287">
        <v>369</v>
      </c>
    </row>
    <row r="533" spans="1:11">
      <c r="A533" s="86"/>
      <c r="B533" s="279" t="s">
        <v>1246</v>
      </c>
      <c r="C533" s="280">
        <v>500</v>
      </c>
      <c r="D533" s="280">
        <v>500</v>
      </c>
      <c r="E533" s="280">
        <v>25</v>
      </c>
      <c r="F533" s="280">
        <v>37.5</v>
      </c>
      <c r="G533" s="280"/>
      <c r="H533" s="280"/>
      <c r="I533" s="282"/>
      <c r="J533" s="283">
        <f t="shared" si="15"/>
        <v>0</v>
      </c>
      <c r="K533" s="287">
        <v>378</v>
      </c>
    </row>
    <row r="534" spans="1:11">
      <c r="A534" s="86"/>
      <c r="B534" s="279" t="s">
        <v>1247</v>
      </c>
      <c r="C534" s="280">
        <v>550</v>
      </c>
      <c r="D534" s="280">
        <v>550</v>
      </c>
      <c r="E534" s="280">
        <v>16</v>
      </c>
      <c r="F534" s="280">
        <v>19</v>
      </c>
      <c r="G534" s="280"/>
      <c r="H534" s="280"/>
      <c r="I534" s="282"/>
      <c r="J534" s="283">
        <f t="shared" si="15"/>
        <v>0</v>
      </c>
      <c r="K534" s="287">
        <v>228</v>
      </c>
    </row>
    <row r="535" spans="1:11">
      <c r="A535" s="86"/>
      <c r="B535" s="279" t="s">
        <v>1248</v>
      </c>
      <c r="C535" s="280">
        <v>550</v>
      </c>
      <c r="D535" s="280">
        <v>550</v>
      </c>
      <c r="E535" s="280">
        <v>16</v>
      </c>
      <c r="F535" s="280">
        <v>22.4</v>
      </c>
      <c r="G535" s="280"/>
      <c r="H535" s="280"/>
      <c r="I535" s="282"/>
      <c r="J535" s="283">
        <f t="shared" si="15"/>
        <v>0</v>
      </c>
      <c r="K535" s="287">
        <v>257</v>
      </c>
    </row>
    <row r="536" spans="1:11">
      <c r="A536" s="86"/>
      <c r="B536" s="279" t="s">
        <v>1249</v>
      </c>
      <c r="C536" s="280">
        <v>550</v>
      </c>
      <c r="D536" s="280">
        <v>550</v>
      </c>
      <c r="E536" s="280">
        <v>16</v>
      </c>
      <c r="F536" s="280">
        <v>25</v>
      </c>
      <c r="G536" s="280"/>
      <c r="H536" s="280"/>
      <c r="I536" s="282"/>
      <c r="J536" s="283">
        <f t="shared" si="15"/>
        <v>0</v>
      </c>
      <c r="K536" s="287">
        <v>279</v>
      </c>
    </row>
    <row r="537" spans="1:11">
      <c r="A537" s="86"/>
      <c r="B537" s="279" t="s">
        <v>1250</v>
      </c>
      <c r="C537" s="280">
        <v>550</v>
      </c>
      <c r="D537" s="280">
        <v>550</v>
      </c>
      <c r="E537" s="280">
        <v>19</v>
      </c>
      <c r="F537" s="280">
        <v>25</v>
      </c>
      <c r="G537" s="280"/>
      <c r="H537" s="280"/>
      <c r="I537" s="282"/>
      <c r="J537" s="283">
        <f t="shared" si="15"/>
        <v>0</v>
      </c>
      <c r="K537" s="287">
        <v>290</v>
      </c>
    </row>
    <row r="538" spans="1:11">
      <c r="A538" s="86"/>
      <c r="B538" s="279" t="s">
        <v>1251</v>
      </c>
      <c r="C538" s="280">
        <v>550</v>
      </c>
      <c r="D538" s="280">
        <v>550</v>
      </c>
      <c r="E538" s="280">
        <v>19</v>
      </c>
      <c r="F538" s="280">
        <v>31.5</v>
      </c>
      <c r="G538" s="280"/>
      <c r="H538" s="280"/>
      <c r="I538" s="282"/>
      <c r="J538" s="283">
        <f t="shared" si="15"/>
        <v>0</v>
      </c>
      <c r="K538" s="287">
        <v>345</v>
      </c>
    </row>
    <row r="539" spans="1:11">
      <c r="A539" s="86"/>
      <c r="B539" s="279" t="s">
        <v>1252</v>
      </c>
      <c r="C539" s="280">
        <v>550</v>
      </c>
      <c r="D539" s="280">
        <v>550</v>
      </c>
      <c r="E539" s="280">
        <v>22.4</v>
      </c>
      <c r="F539" s="280">
        <v>31.5</v>
      </c>
      <c r="G539" s="280"/>
      <c r="H539" s="280"/>
      <c r="I539" s="282"/>
      <c r="J539" s="283">
        <f t="shared" si="15"/>
        <v>0</v>
      </c>
      <c r="K539" s="287">
        <v>358</v>
      </c>
    </row>
    <row r="540" spans="1:11">
      <c r="A540" s="86"/>
      <c r="B540" s="279" t="s">
        <v>1253</v>
      </c>
      <c r="C540" s="280">
        <v>550</v>
      </c>
      <c r="D540" s="280">
        <v>550</v>
      </c>
      <c r="E540" s="280">
        <v>25</v>
      </c>
      <c r="F540" s="280">
        <v>31.5</v>
      </c>
      <c r="G540" s="280"/>
      <c r="H540" s="280"/>
      <c r="I540" s="282"/>
      <c r="J540" s="283">
        <f t="shared" si="15"/>
        <v>0</v>
      </c>
      <c r="K540" s="287">
        <v>368</v>
      </c>
    </row>
    <row r="541" spans="1:11">
      <c r="A541" s="86"/>
      <c r="B541" s="279" t="s">
        <v>1254</v>
      </c>
      <c r="C541" s="280">
        <v>550</v>
      </c>
      <c r="D541" s="280">
        <v>550</v>
      </c>
      <c r="E541" s="280">
        <v>19</v>
      </c>
      <c r="F541" s="280">
        <v>37.5</v>
      </c>
      <c r="G541" s="280"/>
      <c r="H541" s="280"/>
      <c r="I541" s="282"/>
      <c r="J541" s="283">
        <f t="shared" si="15"/>
        <v>0</v>
      </c>
      <c r="K541" s="287">
        <v>395</v>
      </c>
    </row>
    <row r="542" spans="1:11">
      <c r="A542" s="86"/>
      <c r="B542" s="279" t="s">
        <v>1255</v>
      </c>
      <c r="C542" s="280">
        <v>550</v>
      </c>
      <c r="D542" s="280">
        <v>550</v>
      </c>
      <c r="E542" s="280">
        <v>22.4</v>
      </c>
      <c r="F542" s="280">
        <v>37.5</v>
      </c>
      <c r="G542" s="280"/>
      <c r="H542" s="280"/>
      <c r="I542" s="282"/>
      <c r="J542" s="283">
        <f t="shared" si="15"/>
        <v>0</v>
      </c>
      <c r="K542" s="287">
        <v>407</v>
      </c>
    </row>
    <row r="543" spans="1:11">
      <c r="A543" s="86"/>
      <c r="B543" s="279" t="s">
        <v>1256</v>
      </c>
      <c r="C543" s="280">
        <v>550</v>
      </c>
      <c r="D543" s="280">
        <v>550</v>
      </c>
      <c r="E543" s="280">
        <v>25</v>
      </c>
      <c r="F543" s="280">
        <v>37.5</v>
      </c>
      <c r="G543" s="280"/>
      <c r="H543" s="280"/>
      <c r="I543" s="282"/>
      <c r="J543" s="283">
        <f t="shared" si="15"/>
        <v>0</v>
      </c>
      <c r="K543" s="287">
        <v>417</v>
      </c>
    </row>
    <row r="544" spans="1:11">
      <c r="A544" s="86"/>
      <c r="B544" s="279" t="s">
        <v>1257</v>
      </c>
      <c r="C544" s="280">
        <v>550</v>
      </c>
      <c r="D544" s="280">
        <v>550</v>
      </c>
      <c r="E544" s="280">
        <v>31.5</v>
      </c>
      <c r="F544" s="280">
        <v>37.5</v>
      </c>
      <c r="G544" s="280"/>
      <c r="H544" s="280"/>
      <c r="I544" s="282"/>
      <c r="J544" s="283">
        <f t="shared" si="15"/>
        <v>0</v>
      </c>
      <c r="K544" s="287">
        <v>441</v>
      </c>
    </row>
    <row r="545" spans="1:11">
      <c r="A545" s="86"/>
      <c r="B545" s="279" t="s">
        <v>1258</v>
      </c>
      <c r="C545" s="280">
        <v>550</v>
      </c>
      <c r="D545" s="280">
        <v>550</v>
      </c>
      <c r="E545" s="280">
        <v>31.5</v>
      </c>
      <c r="F545" s="280">
        <v>45</v>
      </c>
      <c r="G545" s="280"/>
      <c r="H545" s="280"/>
      <c r="I545" s="282"/>
      <c r="J545" s="283">
        <f t="shared" si="15"/>
        <v>0</v>
      </c>
      <c r="K545" s="287">
        <v>502</v>
      </c>
    </row>
    <row r="546" spans="1:11">
      <c r="A546" s="86"/>
      <c r="B546" s="279" t="s">
        <v>1259</v>
      </c>
      <c r="C546" s="280">
        <v>600</v>
      </c>
      <c r="D546" s="280">
        <v>600</v>
      </c>
      <c r="E546" s="280">
        <v>16</v>
      </c>
      <c r="F546" s="280">
        <v>19</v>
      </c>
      <c r="G546" s="280"/>
      <c r="H546" s="280"/>
      <c r="I546" s="282"/>
      <c r="J546" s="283">
        <f t="shared" si="15"/>
        <v>0</v>
      </c>
      <c r="K546" s="287">
        <v>250</v>
      </c>
    </row>
    <row r="547" spans="1:11">
      <c r="A547" s="86"/>
      <c r="B547" s="279" t="s">
        <v>1260</v>
      </c>
      <c r="C547" s="280">
        <v>600</v>
      </c>
      <c r="D547" s="280">
        <v>600</v>
      </c>
      <c r="E547" s="280">
        <v>16</v>
      </c>
      <c r="F547" s="280">
        <v>22.4</v>
      </c>
      <c r="G547" s="280"/>
      <c r="H547" s="280"/>
      <c r="I547" s="282"/>
      <c r="J547" s="283">
        <f t="shared" si="15"/>
        <v>0</v>
      </c>
      <c r="K547" s="287">
        <v>281</v>
      </c>
    </row>
    <row r="548" spans="1:11">
      <c r="A548" s="86"/>
      <c r="B548" s="279" t="s">
        <v>1261</v>
      </c>
      <c r="C548" s="280">
        <v>600</v>
      </c>
      <c r="D548" s="280">
        <v>600</v>
      </c>
      <c r="E548" s="280">
        <v>16</v>
      </c>
      <c r="F548" s="280">
        <v>25</v>
      </c>
      <c r="G548" s="280"/>
      <c r="H548" s="280"/>
      <c r="I548" s="282"/>
      <c r="J548" s="283">
        <f t="shared" si="15"/>
        <v>0</v>
      </c>
      <c r="K548" s="287">
        <v>305</v>
      </c>
    </row>
    <row r="549" spans="1:11">
      <c r="A549" s="86"/>
      <c r="B549" s="279" t="s">
        <v>1262</v>
      </c>
      <c r="C549" s="280">
        <v>600</v>
      </c>
      <c r="D549" s="280">
        <v>600</v>
      </c>
      <c r="E549" s="280">
        <v>19</v>
      </c>
      <c r="F549" s="280">
        <v>25</v>
      </c>
      <c r="G549" s="280"/>
      <c r="H549" s="280"/>
      <c r="I549" s="282"/>
      <c r="J549" s="283">
        <f t="shared" si="15"/>
        <v>0</v>
      </c>
      <c r="K549" s="287">
        <v>318</v>
      </c>
    </row>
    <row r="550" spans="1:11">
      <c r="A550" s="86"/>
      <c r="B550" s="279" t="s">
        <v>1263</v>
      </c>
      <c r="C550" s="280">
        <v>600</v>
      </c>
      <c r="D550" s="280">
        <v>600</v>
      </c>
      <c r="E550" s="280">
        <v>19</v>
      </c>
      <c r="F550" s="280">
        <v>31.5</v>
      </c>
      <c r="G550" s="280"/>
      <c r="H550" s="280"/>
      <c r="I550" s="282"/>
      <c r="J550" s="283">
        <f t="shared" si="15"/>
        <v>0</v>
      </c>
      <c r="K550" s="287">
        <v>377</v>
      </c>
    </row>
    <row r="551" spans="1:11">
      <c r="A551" s="86"/>
      <c r="B551" s="279" t="s">
        <v>1264</v>
      </c>
      <c r="C551" s="280">
        <v>600</v>
      </c>
      <c r="D551" s="280">
        <v>600</v>
      </c>
      <c r="E551" s="280">
        <v>22.4</v>
      </c>
      <c r="F551" s="280">
        <v>31.5</v>
      </c>
      <c r="G551" s="280"/>
      <c r="H551" s="280"/>
      <c r="I551" s="282"/>
      <c r="J551" s="283">
        <f t="shared" si="15"/>
        <v>0</v>
      </c>
      <c r="K551" s="287">
        <v>391</v>
      </c>
    </row>
    <row r="552" spans="1:11">
      <c r="A552" s="86"/>
      <c r="B552" s="279" t="s">
        <v>1265</v>
      </c>
      <c r="C552" s="280">
        <v>600</v>
      </c>
      <c r="D552" s="280">
        <v>600</v>
      </c>
      <c r="E552" s="280">
        <v>25</v>
      </c>
      <c r="F552" s="280">
        <v>31.5</v>
      </c>
      <c r="G552" s="280"/>
      <c r="H552" s="280"/>
      <c r="I552" s="282"/>
      <c r="J552" s="283">
        <f t="shared" si="15"/>
        <v>0</v>
      </c>
      <c r="K552" s="287">
        <v>402</v>
      </c>
    </row>
    <row r="553" spans="1:11">
      <c r="A553" s="86"/>
      <c r="B553" s="279" t="s">
        <v>1266</v>
      </c>
      <c r="C553" s="280">
        <v>600</v>
      </c>
      <c r="D553" s="280">
        <v>600</v>
      </c>
      <c r="E553" s="280">
        <v>19</v>
      </c>
      <c r="F553" s="280">
        <v>37.5</v>
      </c>
      <c r="G553" s="280"/>
      <c r="H553" s="280"/>
      <c r="I553" s="282"/>
      <c r="J553" s="283">
        <f t="shared" si="15"/>
        <v>0</v>
      </c>
      <c r="K553" s="287">
        <v>432</v>
      </c>
    </row>
    <row r="554" spans="1:11">
      <c r="A554" s="86"/>
      <c r="B554" s="279" t="s">
        <v>1267</v>
      </c>
      <c r="C554" s="280">
        <v>600</v>
      </c>
      <c r="D554" s="280">
        <v>600</v>
      </c>
      <c r="E554" s="280">
        <v>22.4</v>
      </c>
      <c r="F554" s="280">
        <v>37.5</v>
      </c>
      <c r="G554" s="280"/>
      <c r="H554" s="280"/>
      <c r="I554" s="282"/>
      <c r="J554" s="283">
        <f t="shared" si="15"/>
        <v>0</v>
      </c>
      <c r="K554" s="287">
        <v>446</v>
      </c>
    </row>
    <row r="555" spans="1:11">
      <c r="A555" s="86"/>
      <c r="B555" s="279" t="s">
        <v>1268</v>
      </c>
      <c r="C555" s="280">
        <v>600</v>
      </c>
      <c r="D555" s="280">
        <v>600</v>
      </c>
      <c r="E555" s="280">
        <v>25</v>
      </c>
      <c r="F555" s="280">
        <v>37.5</v>
      </c>
      <c r="G555" s="280"/>
      <c r="H555" s="280"/>
      <c r="I555" s="282"/>
      <c r="J555" s="283">
        <f t="shared" si="15"/>
        <v>0</v>
      </c>
      <c r="K555" s="287">
        <v>456</v>
      </c>
    </row>
    <row r="556" spans="1:11">
      <c r="A556" s="86"/>
      <c r="B556" s="279" t="s">
        <v>1269</v>
      </c>
      <c r="C556" s="280">
        <v>600</v>
      </c>
      <c r="D556" s="280">
        <v>600</v>
      </c>
      <c r="E556" s="280">
        <v>31.5</v>
      </c>
      <c r="F556" s="280">
        <v>37.5</v>
      </c>
      <c r="G556" s="280"/>
      <c r="H556" s="280"/>
      <c r="I556" s="282"/>
      <c r="J556" s="283">
        <f t="shared" si="15"/>
        <v>0</v>
      </c>
      <c r="K556" s="287">
        <v>483</v>
      </c>
    </row>
    <row r="557" spans="1:11">
      <c r="A557" s="86"/>
      <c r="B557" s="279" t="s">
        <v>1270</v>
      </c>
      <c r="C557" s="280">
        <v>600</v>
      </c>
      <c r="D557" s="280">
        <v>600</v>
      </c>
      <c r="E557" s="280">
        <v>31.5</v>
      </c>
      <c r="F557" s="280">
        <v>45</v>
      </c>
      <c r="G557" s="280"/>
      <c r="H557" s="280"/>
      <c r="I557" s="282"/>
      <c r="J557" s="283">
        <f t="shared" si="15"/>
        <v>0</v>
      </c>
      <c r="K557" s="287">
        <v>550</v>
      </c>
    </row>
    <row r="558" spans="1:11">
      <c r="A558" s="86"/>
      <c r="B558" s="279" t="s">
        <v>1271</v>
      </c>
      <c r="C558" s="280">
        <v>650</v>
      </c>
      <c r="D558" s="280">
        <v>650</v>
      </c>
      <c r="E558" s="280">
        <v>16</v>
      </c>
      <c r="F558" s="280">
        <v>22.4</v>
      </c>
      <c r="G558" s="280"/>
      <c r="H558" s="280"/>
      <c r="I558" s="282"/>
      <c r="J558" s="283">
        <f t="shared" si="15"/>
        <v>0</v>
      </c>
      <c r="K558" s="287">
        <v>305</v>
      </c>
    </row>
    <row r="559" spans="1:11">
      <c r="B559" s="279" t="s">
        <v>1272</v>
      </c>
      <c r="C559" s="280">
        <v>650</v>
      </c>
      <c r="D559" s="280">
        <v>650</v>
      </c>
      <c r="E559" s="280">
        <v>16</v>
      </c>
      <c r="F559" s="280">
        <v>25</v>
      </c>
      <c r="G559" s="280"/>
      <c r="H559" s="280"/>
      <c r="I559" s="282"/>
      <c r="J559" s="283">
        <f t="shared" si="15"/>
        <v>0</v>
      </c>
      <c r="K559" s="287">
        <v>330</v>
      </c>
    </row>
    <row r="560" spans="1:11">
      <c r="B560" s="279" t="s">
        <v>1273</v>
      </c>
      <c r="C560" s="280">
        <v>650</v>
      </c>
      <c r="D560" s="280">
        <v>650</v>
      </c>
      <c r="E560" s="280">
        <v>19</v>
      </c>
      <c r="F560" s="280">
        <v>25</v>
      </c>
      <c r="G560" s="280"/>
      <c r="H560" s="280"/>
      <c r="I560" s="282"/>
      <c r="J560" s="283">
        <f t="shared" si="15"/>
        <v>0</v>
      </c>
      <c r="K560" s="287">
        <v>345</v>
      </c>
    </row>
    <row r="561" spans="2:11">
      <c r="B561" s="279" t="s">
        <v>1274</v>
      </c>
      <c r="C561" s="280">
        <v>650</v>
      </c>
      <c r="D561" s="280">
        <v>650</v>
      </c>
      <c r="E561" s="280">
        <v>16</v>
      </c>
      <c r="F561" s="280">
        <v>31.5</v>
      </c>
      <c r="G561" s="280"/>
      <c r="H561" s="280"/>
      <c r="I561" s="282"/>
      <c r="J561" s="283">
        <f t="shared" si="15"/>
        <v>0</v>
      </c>
      <c r="K561" s="287">
        <v>395</v>
      </c>
    </row>
    <row r="562" spans="2:11">
      <c r="B562" s="279" t="s">
        <v>1275</v>
      </c>
      <c r="C562" s="280">
        <v>650</v>
      </c>
      <c r="D562" s="280">
        <v>650</v>
      </c>
      <c r="E562" s="280">
        <v>19</v>
      </c>
      <c r="F562" s="280">
        <v>31.5</v>
      </c>
      <c r="G562" s="280"/>
      <c r="H562" s="280"/>
      <c r="I562" s="282"/>
      <c r="J562" s="283">
        <f t="shared" si="15"/>
        <v>0</v>
      </c>
      <c r="K562" s="287">
        <v>409</v>
      </c>
    </row>
    <row r="563" spans="2:11">
      <c r="B563" s="279" t="s">
        <v>1276</v>
      </c>
      <c r="C563" s="280">
        <v>650</v>
      </c>
      <c r="D563" s="280">
        <v>650</v>
      </c>
      <c r="E563" s="280">
        <v>22.4</v>
      </c>
      <c r="F563" s="280">
        <v>31.5</v>
      </c>
      <c r="G563" s="280"/>
      <c r="H563" s="280"/>
      <c r="I563" s="282"/>
      <c r="J563" s="283">
        <f t="shared" si="15"/>
        <v>0</v>
      </c>
      <c r="K563" s="287">
        <v>425</v>
      </c>
    </row>
    <row r="564" spans="2:11">
      <c r="B564" s="279" t="s">
        <v>1277</v>
      </c>
      <c r="C564" s="280">
        <v>650</v>
      </c>
      <c r="D564" s="280">
        <v>650</v>
      </c>
      <c r="E564" s="280">
        <v>25</v>
      </c>
      <c r="F564" s="280">
        <v>31.5</v>
      </c>
      <c r="G564" s="280"/>
      <c r="H564" s="280"/>
      <c r="I564" s="282"/>
      <c r="J564" s="283">
        <f t="shared" si="15"/>
        <v>0</v>
      </c>
      <c r="K564" s="287">
        <v>437</v>
      </c>
    </row>
    <row r="565" spans="2:11">
      <c r="B565" s="279" t="s">
        <v>1278</v>
      </c>
      <c r="C565" s="280">
        <v>650</v>
      </c>
      <c r="D565" s="280">
        <v>650</v>
      </c>
      <c r="E565" s="280">
        <v>19</v>
      </c>
      <c r="F565" s="280">
        <v>37.5</v>
      </c>
      <c r="G565" s="280"/>
      <c r="H565" s="280"/>
      <c r="I565" s="282"/>
      <c r="J565" s="283">
        <f t="shared" si="15"/>
        <v>0</v>
      </c>
      <c r="K565" s="287">
        <v>468</v>
      </c>
    </row>
    <row r="566" spans="2:11">
      <c r="B566" s="279" t="s">
        <v>1279</v>
      </c>
      <c r="C566" s="280">
        <v>650</v>
      </c>
      <c r="D566" s="280">
        <v>650</v>
      </c>
      <c r="E566" s="280">
        <v>22.4</v>
      </c>
      <c r="F566" s="280">
        <v>37.5</v>
      </c>
      <c r="G566" s="280"/>
      <c r="H566" s="280"/>
      <c r="I566" s="282"/>
      <c r="J566" s="283">
        <f t="shared" si="15"/>
        <v>0</v>
      </c>
      <c r="K566" s="287">
        <v>484</v>
      </c>
    </row>
    <row r="567" spans="2:11">
      <c r="B567" s="279" t="s">
        <v>1280</v>
      </c>
      <c r="C567" s="280">
        <v>650</v>
      </c>
      <c r="D567" s="280">
        <v>650</v>
      </c>
      <c r="E567" s="280">
        <v>25</v>
      </c>
      <c r="F567" s="280">
        <v>37.5</v>
      </c>
      <c r="G567" s="280"/>
      <c r="H567" s="280"/>
      <c r="I567" s="282"/>
      <c r="J567" s="283">
        <f t="shared" si="15"/>
        <v>0</v>
      </c>
      <c r="K567" s="287">
        <v>496</v>
      </c>
    </row>
    <row r="568" spans="2:11">
      <c r="B568" s="279" t="s">
        <v>1281</v>
      </c>
      <c r="C568" s="280">
        <v>650</v>
      </c>
      <c r="D568" s="280">
        <v>650</v>
      </c>
      <c r="E568" s="280">
        <v>31.5</v>
      </c>
      <c r="F568" s="280">
        <v>37.5</v>
      </c>
      <c r="G568" s="280"/>
      <c r="H568" s="280"/>
      <c r="I568" s="282"/>
      <c r="J568" s="283">
        <f t="shared" si="15"/>
        <v>0</v>
      </c>
      <c r="K568" s="287">
        <v>525</v>
      </c>
    </row>
    <row r="569" spans="2:11">
      <c r="B569" s="279" t="s">
        <v>1282</v>
      </c>
      <c r="C569" s="280">
        <v>650</v>
      </c>
      <c r="D569" s="280">
        <v>650</v>
      </c>
      <c r="E569" s="280">
        <v>31.5</v>
      </c>
      <c r="F569" s="280">
        <v>45</v>
      </c>
      <c r="G569" s="280"/>
      <c r="H569" s="280"/>
      <c r="I569" s="282"/>
      <c r="J569" s="283">
        <f t="shared" si="15"/>
        <v>0</v>
      </c>
      <c r="K569" s="287">
        <v>598</v>
      </c>
    </row>
    <row r="570" spans="2:11">
      <c r="B570" s="279" t="s">
        <v>1283</v>
      </c>
      <c r="C570" s="280">
        <v>148</v>
      </c>
      <c r="D570" s="280">
        <v>100</v>
      </c>
      <c r="E570" s="280">
        <v>4.3</v>
      </c>
      <c r="F570" s="280">
        <v>4.9000000000000004</v>
      </c>
      <c r="G570" s="281">
        <v>139.4</v>
      </c>
      <c r="H570" s="280">
        <v>118</v>
      </c>
      <c r="I570" s="282">
        <f t="shared" ref="I570:I612" si="16">(2*C570)+(3*D570)-(2*E570)</f>
        <v>587.4</v>
      </c>
      <c r="J570" s="283">
        <f t="shared" si="15"/>
        <v>0.58739999999999992</v>
      </c>
      <c r="K570" s="284">
        <v>13</v>
      </c>
    </row>
    <row r="571" spans="2:11">
      <c r="B571" s="279" t="s">
        <v>1284</v>
      </c>
      <c r="C571" s="280">
        <v>153</v>
      </c>
      <c r="D571" s="280">
        <v>102</v>
      </c>
      <c r="E571" s="280">
        <v>5.8</v>
      </c>
      <c r="F571" s="280">
        <v>7.1</v>
      </c>
      <c r="G571" s="281">
        <v>141.4</v>
      </c>
      <c r="H571" s="280">
        <v>119</v>
      </c>
      <c r="I571" s="282">
        <f t="shared" si="16"/>
        <v>600.4</v>
      </c>
      <c r="J571" s="283">
        <f t="shared" si="15"/>
        <v>0.60039999999999993</v>
      </c>
      <c r="K571" s="284">
        <v>18.8</v>
      </c>
    </row>
    <row r="572" spans="2:11">
      <c r="B572" s="279" t="s">
        <v>1285</v>
      </c>
      <c r="C572" s="280">
        <v>152</v>
      </c>
      <c r="D572" s="280">
        <v>152</v>
      </c>
      <c r="E572" s="280">
        <v>5.8</v>
      </c>
      <c r="F572" s="280">
        <v>6.6</v>
      </c>
      <c r="G572" s="281">
        <v>140.4</v>
      </c>
      <c r="H572" s="280">
        <v>119</v>
      </c>
      <c r="I572" s="282">
        <f t="shared" si="16"/>
        <v>748.4</v>
      </c>
      <c r="J572" s="283">
        <f t="shared" si="15"/>
        <v>0.74839999999999995</v>
      </c>
      <c r="K572" s="284">
        <v>22.5</v>
      </c>
    </row>
    <row r="573" spans="2:11">
      <c r="B573" s="279" t="s">
        <v>1286</v>
      </c>
      <c r="C573" s="280">
        <v>160</v>
      </c>
      <c r="D573" s="280">
        <v>102</v>
      </c>
      <c r="E573" s="280">
        <v>6.6</v>
      </c>
      <c r="F573" s="280">
        <v>10.3</v>
      </c>
      <c r="G573" s="281">
        <v>146.80000000000001</v>
      </c>
      <c r="H573" s="280">
        <v>115</v>
      </c>
      <c r="I573" s="282">
        <f t="shared" si="16"/>
        <v>612.79999999999995</v>
      </c>
      <c r="J573" s="283">
        <f t="shared" si="15"/>
        <v>0.6127999999999999</v>
      </c>
      <c r="K573" s="284">
        <v>24</v>
      </c>
    </row>
    <row r="574" spans="2:11">
      <c r="B574" s="279" t="s">
        <v>1287</v>
      </c>
      <c r="C574" s="280">
        <v>157</v>
      </c>
      <c r="D574" s="280">
        <v>153</v>
      </c>
      <c r="E574" s="280">
        <v>6.6</v>
      </c>
      <c r="F574" s="280">
        <v>9.3000000000000007</v>
      </c>
      <c r="G574" s="281">
        <v>143.80000000000001</v>
      </c>
      <c r="H574" s="280">
        <v>118</v>
      </c>
      <c r="I574" s="282">
        <f t="shared" si="16"/>
        <v>759.8</v>
      </c>
      <c r="J574" s="283">
        <f t="shared" si="15"/>
        <v>0.75979999999999992</v>
      </c>
      <c r="K574" s="284">
        <v>29.8</v>
      </c>
    </row>
    <row r="575" spans="2:11">
      <c r="B575" s="279" t="s">
        <v>1288</v>
      </c>
      <c r="C575" s="280">
        <v>162</v>
      </c>
      <c r="D575" s="280">
        <v>154</v>
      </c>
      <c r="E575" s="280">
        <v>8.1</v>
      </c>
      <c r="F575" s="280">
        <v>11.6</v>
      </c>
      <c r="G575" s="281">
        <v>145.80000000000001</v>
      </c>
      <c r="H575" s="280">
        <v>119</v>
      </c>
      <c r="I575" s="282">
        <f t="shared" si="16"/>
        <v>769.8</v>
      </c>
      <c r="J575" s="283">
        <f t="shared" si="15"/>
        <v>0.76979999999999993</v>
      </c>
      <c r="K575" s="284">
        <v>37.1</v>
      </c>
    </row>
    <row r="576" spans="2:11">
      <c r="B576" s="279" t="s">
        <v>1289</v>
      </c>
      <c r="C576" s="280">
        <v>200</v>
      </c>
      <c r="D576" s="280">
        <v>100</v>
      </c>
      <c r="E576" s="280">
        <v>4.3</v>
      </c>
      <c r="F576" s="280">
        <v>5.2</v>
      </c>
      <c r="G576" s="281">
        <v>191.4</v>
      </c>
      <c r="H576" s="280">
        <v>170</v>
      </c>
      <c r="I576" s="282">
        <f t="shared" si="16"/>
        <v>691.4</v>
      </c>
      <c r="J576" s="283">
        <f t="shared" si="15"/>
        <v>0.69140000000000001</v>
      </c>
      <c r="K576" s="284">
        <v>15</v>
      </c>
    </row>
    <row r="577" spans="2:11">
      <c r="B577" s="279" t="s">
        <v>1290</v>
      </c>
      <c r="C577" s="280">
        <v>203</v>
      </c>
      <c r="D577" s="280">
        <v>102</v>
      </c>
      <c r="E577" s="280">
        <v>5.8</v>
      </c>
      <c r="F577" s="280">
        <v>6.5</v>
      </c>
      <c r="G577" s="281">
        <v>191.4</v>
      </c>
      <c r="H577" s="280">
        <v>170</v>
      </c>
      <c r="I577" s="282">
        <f t="shared" si="16"/>
        <v>700.4</v>
      </c>
      <c r="J577" s="283">
        <f t="shared" si="15"/>
        <v>0.70040000000000002</v>
      </c>
      <c r="K577" s="284">
        <v>19.3</v>
      </c>
    </row>
    <row r="578" spans="2:11">
      <c r="B578" s="279" t="s">
        <v>1291</v>
      </c>
      <c r="C578" s="280">
        <v>206</v>
      </c>
      <c r="D578" s="280">
        <v>102</v>
      </c>
      <c r="E578" s="280">
        <v>6.2</v>
      </c>
      <c r="F578" s="280">
        <v>8</v>
      </c>
      <c r="G578" s="281">
        <v>193.6</v>
      </c>
      <c r="H578" s="280">
        <v>170</v>
      </c>
      <c r="I578" s="282">
        <f t="shared" si="16"/>
        <v>705.6</v>
      </c>
      <c r="J578" s="283">
        <f t="shared" si="15"/>
        <v>0.7056</v>
      </c>
      <c r="K578" s="284">
        <v>22.5</v>
      </c>
    </row>
    <row r="579" spans="2:11">
      <c r="B579" s="279" t="s">
        <v>1292</v>
      </c>
      <c r="C579" s="280">
        <v>207</v>
      </c>
      <c r="D579" s="280">
        <v>133</v>
      </c>
      <c r="E579" s="280">
        <v>5.8</v>
      </c>
      <c r="F579" s="280">
        <v>8.4</v>
      </c>
      <c r="G579" s="281">
        <v>195.4</v>
      </c>
      <c r="H579" s="280">
        <v>170</v>
      </c>
      <c r="I579" s="282">
        <f t="shared" si="16"/>
        <v>801.4</v>
      </c>
      <c r="J579" s="283">
        <f t="shared" si="15"/>
        <v>0.8014</v>
      </c>
      <c r="K579" s="284">
        <v>26.6</v>
      </c>
    </row>
    <row r="580" spans="2:11">
      <c r="B580" s="279" t="s">
        <v>1293</v>
      </c>
      <c r="C580" s="280">
        <v>210</v>
      </c>
      <c r="D580" s="280">
        <v>134</v>
      </c>
      <c r="E580" s="280">
        <v>6.4</v>
      </c>
      <c r="F580" s="280">
        <v>10.199999999999999</v>
      </c>
      <c r="G580" s="281">
        <v>197.2</v>
      </c>
      <c r="H580" s="280">
        <v>170</v>
      </c>
      <c r="I580" s="282">
        <f t="shared" si="16"/>
        <v>809.2</v>
      </c>
      <c r="J580" s="283">
        <f t="shared" si="15"/>
        <v>0.80920000000000003</v>
      </c>
      <c r="K580" s="284">
        <v>31</v>
      </c>
    </row>
    <row r="581" spans="2:11">
      <c r="B581" s="279" t="s">
        <v>1294</v>
      </c>
      <c r="C581" s="280">
        <v>210</v>
      </c>
      <c r="D581" s="280">
        <v>134</v>
      </c>
      <c r="E581" s="280">
        <v>6.4</v>
      </c>
      <c r="F581" s="280">
        <v>10.199999999999999</v>
      </c>
      <c r="G581" s="281">
        <v>197.2</v>
      </c>
      <c r="H581" s="280">
        <v>170</v>
      </c>
      <c r="I581" s="282">
        <f t="shared" si="16"/>
        <v>809.2</v>
      </c>
      <c r="J581" s="283">
        <f t="shared" si="15"/>
        <v>0.80920000000000003</v>
      </c>
      <c r="K581" s="284">
        <v>31</v>
      </c>
    </row>
    <row r="582" spans="2:11">
      <c r="B582" s="279" t="s">
        <v>1295</v>
      </c>
      <c r="C582" s="280">
        <v>201</v>
      </c>
      <c r="D582" s="280">
        <v>165</v>
      </c>
      <c r="E582" s="280">
        <v>6.2</v>
      </c>
      <c r="F582" s="280">
        <v>10.199999999999999</v>
      </c>
      <c r="G582" s="281">
        <v>188.6</v>
      </c>
      <c r="H582" s="280">
        <v>161</v>
      </c>
      <c r="I582" s="282">
        <f t="shared" si="16"/>
        <v>884.6</v>
      </c>
      <c r="J582" s="283">
        <f t="shared" si="15"/>
        <v>0.88460000000000005</v>
      </c>
      <c r="K582" s="284">
        <v>35.9</v>
      </c>
    </row>
    <row r="583" spans="2:11">
      <c r="B583" s="279" t="s">
        <v>1296</v>
      </c>
      <c r="C583" s="280">
        <v>205</v>
      </c>
      <c r="D583" s="280">
        <v>166</v>
      </c>
      <c r="E583" s="280">
        <v>7.2</v>
      </c>
      <c r="F583" s="280">
        <v>11.8</v>
      </c>
      <c r="G583" s="281">
        <v>190.6</v>
      </c>
      <c r="H583" s="280">
        <v>157</v>
      </c>
      <c r="I583" s="282">
        <f t="shared" si="16"/>
        <v>893.6</v>
      </c>
      <c r="J583" s="283">
        <f t="shared" si="15"/>
        <v>0.89360000000000006</v>
      </c>
      <c r="K583" s="284">
        <v>41.7</v>
      </c>
    </row>
    <row r="584" spans="2:11">
      <c r="B584" s="279" t="s">
        <v>1297</v>
      </c>
      <c r="C584" s="280">
        <v>203</v>
      </c>
      <c r="D584" s="280">
        <v>203</v>
      </c>
      <c r="E584" s="280">
        <v>7.2</v>
      </c>
      <c r="F584" s="280">
        <v>11</v>
      </c>
      <c r="G584" s="281">
        <v>188.6</v>
      </c>
      <c r="H584" s="280">
        <v>161</v>
      </c>
      <c r="I584" s="282">
        <f t="shared" si="16"/>
        <v>1000.6</v>
      </c>
      <c r="J584" s="283">
        <f t="shared" si="15"/>
        <v>1.0005999999999999</v>
      </c>
      <c r="K584" s="284">
        <v>46.1</v>
      </c>
    </row>
    <row r="585" spans="2:11">
      <c r="B585" s="279" t="s">
        <v>1298</v>
      </c>
      <c r="C585" s="280">
        <v>206</v>
      </c>
      <c r="D585" s="280">
        <v>204</v>
      </c>
      <c r="E585" s="280">
        <v>7.9</v>
      </c>
      <c r="F585" s="280">
        <v>12.6</v>
      </c>
      <c r="G585" s="281">
        <v>190.2</v>
      </c>
      <c r="H585" s="280">
        <v>157</v>
      </c>
      <c r="I585" s="282">
        <f t="shared" si="16"/>
        <v>1008.2</v>
      </c>
      <c r="J585" s="283">
        <f t="shared" si="15"/>
        <v>1.0082</v>
      </c>
      <c r="K585" s="284">
        <v>52</v>
      </c>
    </row>
    <row r="586" spans="2:11">
      <c r="B586" s="279" t="s">
        <v>1299</v>
      </c>
      <c r="C586" s="280">
        <v>210</v>
      </c>
      <c r="D586" s="280">
        <v>205</v>
      </c>
      <c r="E586" s="280">
        <v>9.1</v>
      </c>
      <c r="F586" s="280">
        <v>14.2</v>
      </c>
      <c r="G586" s="281">
        <v>191.8</v>
      </c>
      <c r="H586" s="280">
        <v>158</v>
      </c>
      <c r="I586" s="282">
        <f t="shared" si="16"/>
        <v>1016.8</v>
      </c>
      <c r="J586" s="283">
        <f t="shared" si="15"/>
        <v>1.0167999999999999</v>
      </c>
      <c r="K586" s="284">
        <v>59</v>
      </c>
    </row>
    <row r="587" spans="2:11">
      <c r="B587" s="279" t="s">
        <v>1300</v>
      </c>
      <c r="C587" s="280">
        <v>216</v>
      </c>
      <c r="D587" s="280">
        <v>206</v>
      </c>
      <c r="E587" s="280">
        <v>10.199999999999999</v>
      </c>
      <c r="F587" s="280">
        <v>17.399999999999999</v>
      </c>
      <c r="G587" s="281">
        <v>195.6</v>
      </c>
      <c r="H587" s="280">
        <v>161</v>
      </c>
      <c r="I587" s="282">
        <f t="shared" si="16"/>
        <v>1029.5999999999999</v>
      </c>
      <c r="J587" s="283">
        <f t="shared" si="15"/>
        <v>1.0295999999999998</v>
      </c>
      <c r="K587" s="284">
        <v>71</v>
      </c>
    </row>
    <row r="588" spans="2:11">
      <c r="B588" s="279" t="s">
        <v>1301</v>
      </c>
      <c r="C588" s="280">
        <v>222</v>
      </c>
      <c r="D588" s="280">
        <v>209</v>
      </c>
      <c r="E588" s="280">
        <v>13</v>
      </c>
      <c r="F588" s="280">
        <v>20.6</v>
      </c>
      <c r="G588" s="281">
        <v>196</v>
      </c>
      <c r="H588" s="280">
        <v>157</v>
      </c>
      <c r="I588" s="282">
        <f t="shared" si="16"/>
        <v>1045</v>
      </c>
      <c r="J588" s="283">
        <f t="shared" si="15"/>
        <v>1.0449999999999999</v>
      </c>
      <c r="K588" s="284">
        <v>86</v>
      </c>
    </row>
    <row r="589" spans="2:11">
      <c r="B589" s="279" t="s">
        <v>1302</v>
      </c>
      <c r="C589" s="280">
        <v>264</v>
      </c>
      <c r="D589" s="280">
        <v>257</v>
      </c>
      <c r="E589" s="280">
        <v>11.9</v>
      </c>
      <c r="F589" s="280">
        <v>19.600000000000001</v>
      </c>
      <c r="G589" s="281">
        <v>240.2</v>
      </c>
      <c r="H589" s="280">
        <v>201</v>
      </c>
      <c r="I589" s="282">
        <f t="shared" si="16"/>
        <v>1275.2</v>
      </c>
      <c r="J589" s="283">
        <f t="shared" ref="J589:J652" si="17">I589/1000</f>
        <v>1.2752000000000001</v>
      </c>
      <c r="K589" s="284">
        <v>101</v>
      </c>
    </row>
    <row r="590" spans="2:11">
      <c r="B590" s="279" t="s">
        <v>1303</v>
      </c>
      <c r="C590" s="280">
        <v>269</v>
      </c>
      <c r="D590" s="280">
        <v>259</v>
      </c>
      <c r="E590" s="280">
        <v>13.5</v>
      </c>
      <c r="F590" s="280">
        <v>22.1</v>
      </c>
      <c r="G590" s="281">
        <v>242</v>
      </c>
      <c r="H590" s="280">
        <v>201</v>
      </c>
      <c r="I590" s="282">
        <f t="shared" si="16"/>
        <v>1288</v>
      </c>
      <c r="J590" s="283">
        <f t="shared" si="17"/>
        <v>1.288</v>
      </c>
      <c r="K590" s="284">
        <v>115</v>
      </c>
    </row>
    <row r="591" spans="2:11">
      <c r="B591" s="279" t="s">
        <v>1304</v>
      </c>
      <c r="C591" s="280">
        <v>251</v>
      </c>
      <c r="D591" s="280">
        <v>101</v>
      </c>
      <c r="E591" s="280">
        <v>4.8</v>
      </c>
      <c r="F591" s="280">
        <v>5.3</v>
      </c>
      <c r="G591" s="281">
        <v>241.4</v>
      </c>
      <c r="H591" s="280">
        <v>220</v>
      </c>
      <c r="I591" s="282">
        <f t="shared" si="16"/>
        <v>795.4</v>
      </c>
      <c r="J591" s="283">
        <f t="shared" si="17"/>
        <v>0.7954</v>
      </c>
      <c r="K591" s="284">
        <v>17.899999999999999</v>
      </c>
    </row>
    <row r="592" spans="2:11">
      <c r="B592" s="279" t="s">
        <v>1305</v>
      </c>
      <c r="C592" s="280">
        <v>251</v>
      </c>
      <c r="D592" s="280">
        <v>101</v>
      </c>
      <c r="E592" s="280">
        <v>4.8</v>
      </c>
      <c r="F592" s="280">
        <v>5.3</v>
      </c>
      <c r="G592" s="281">
        <v>241.4</v>
      </c>
      <c r="H592" s="280">
        <v>220</v>
      </c>
      <c r="I592" s="282">
        <f t="shared" si="16"/>
        <v>795.4</v>
      </c>
      <c r="J592" s="283">
        <f t="shared" si="17"/>
        <v>0.7954</v>
      </c>
      <c r="K592" s="284">
        <v>18</v>
      </c>
    </row>
    <row r="593" spans="2:11">
      <c r="B593" s="279" t="s">
        <v>1306</v>
      </c>
      <c r="C593" s="280">
        <v>254</v>
      </c>
      <c r="D593" s="280">
        <v>102</v>
      </c>
      <c r="E593" s="280">
        <v>5.8</v>
      </c>
      <c r="F593" s="280">
        <v>6.9</v>
      </c>
      <c r="G593" s="281">
        <v>242.4</v>
      </c>
      <c r="H593" s="280">
        <v>220</v>
      </c>
      <c r="I593" s="282">
        <f t="shared" si="16"/>
        <v>802.4</v>
      </c>
      <c r="J593" s="283">
        <f t="shared" si="17"/>
        <v>0.8024</v>
      </c>
      <c r="K593" s="284">
        <v>22.3</v>
      </c>
    </row>
    <row r="594" spans="2:11">
      <c r="B594" s="279" t="s">
        <v>1307</v>
      </c>
      <c r="C594" s="280">
        <v>257</v>
      </c>
      <c r="D594" s="280">
        <v>102</v>
      </c>
      <c r="E594" s="280">
        <v>6.1</v>
      </c>
      <c r="F594" s="280">
        <v>8.4</v>
      </c>
      <c r="G594" s="281">
        <v>244.8</v>
      </c>
      <c r="H594" s="280">
        <v>220</v>
      </c>
      <c r="I594" s="282">
        <f t="shared" si="16"/>
        <v>807.8</v>
      </c>
      <c r="J594" s="283">
        <f t="shared" si="17"/>
        <v>0.80779999999999996</v>
      </c>
      <c r="K594" s="284">
        <v>25.3</v>
      </c>
    </row>
    <row r="595" spans="2:11">
      <c r="B595" s="279" t="s">
        <v>1308</v>
      </c>
      <c r="C595" s="280">
        <v>260</v>
      </c>
      <c r="D595" s="280">
        <v>102</v>
      </c>
      <c r="E595" s="280">
        <v>6.4</v>
      </c>
      <c r="F595" s="280">
        <v>10</v>
      </c>
      <c r="G595" s="281">
        <v>247.2</v>
      </c>
      <c r="H595" s="280">
        <v>220</v>
      </c>
      <c r="I595" s="282">
        <f t="shared" si="16"/>
        <v>813.2</v>
      </c>
      <c r="J595" s="283">
        <f t="shared" si="17"/>
        <v>0.81320000000000003</v>
      </c>
      <c r="K595" s="284">
        <v>28.4</v>
      </c>
    </row>
    <row r="596" spans="2:11">
      <c r="B596" s="279" t="s">
        <v>1309</v>
      </c>
      <c r="C596" s="280">
        <v>258</v>
      </c>
      <c r="D596" s="280">
        <v>146</v>
      </c>
      <c r="E596" s="280">
        <v>6.1</v>
      </c>
      <c r="F596" s="280">
        <v>9.1</v>
      </c>
      <c r="G596" s="281">
        <v>245.8</v>
      </c>
      <c r="H596" s="280">
        <v>220</v>
      </c>
      <c r="I596" s="282">
        <f t="shared" si="16"/>
        <v>941.8</v>
      </c>
      <c r="J596" s="283">
        <f t="shared" si="17"/>
        <v>0.94179999999999997</v>
      </c>
      <c r="K596" s="284">
        <v>32.700000000000003</v>
      </c>
    </row>
    <row r="597" spans="2:11">
      <c r="B597" s="279" t="s">
        <v>1310</v>
      </c>
      <c r="C597" s="280">
        <v>262</v>
      </c>
      <c r="D597" s="280">
        <v>147</v>
      </c>
      <c r="E597" s="280">
        <v>6.6</v>
      </c>
      <c r="F597" s="280">
        <v>11.2</v>
      </c>
      <c r="G597" s="281">
        <v>248.8</v>
      </c>
      <c r="H597" s="280">
        <v>220</v>
      </c>
      <c r="I597" s="282">
        <f t="shared" si="16"/>
        <v>951.8</v>
      </c>
      <c r="J597" s="283">
        <f t="shared" si="17"/>
        <v>0.95179999999999998</v>
      </c>
      <c r="K597" s="284">
        <v>38.5</v>
      </c>
    </row>
    <row r="598" spans="2:11">
      <c r="B598" s="279" t="s">
        <v>1311</v>
      </c>
      <c r="C598" s="280">
        <v>266</v>
      </c>
      <c r="D598" s="280">
        <v>148</v>
      </c>
      <c r="E598" s="280">
        <v>7.6</v>
      </c>
      <c r="F598" s="280">
        <v>13</v>
      </c>
      <c r="G598" s="281">
        <v>250.8</v>
      </c>
      <c r="H598" s="280">
        <v>220</v>
      </c>
      <c r="I598" s="282">
        <f t="shared" si="16"/>
        <v>960.8</v>
      </c>
      <c r="J598" s="283">
        <f t="shared" si="17"/>
        <v>0.96079999999999999</v>
      </c>
      <c r="K598" s="284">
        <v>44.8</v>
      </c>
    </row>
    <row r="599" spans="2:11">
      <c r="B599" s="279" t="s">
        <v>1312</v>
      </c>
      <c r="C599" s="280">
        <v>246</v>
      </c>
      <c r="D599" s="280">
        <v>256</v>
      </c>
      <c r="E599" s="280">
        <v>10.5</v>
      </c>
      <c r="F599" s="280">
        <v>10.7</v>
      </c>
      <c r="G599" s="281">
        <v>225</v>
      </c>
      <c r="H599" s="280">
        <v>201</v>
      </c>
      <c r="I599" s="282">
        <f t="shared" si="16"/>
        <v>1239</v>
      </c>
      <c r="J599" s="283">
        <f t="shared" si="17"/>
        <v>1.2390000000000001</v>
      </c>
      <c r="K599" s="284">
        <v>62</v>
      </c>
    </row>
    <row r="600" spans="2:11">
      <c r="B600" s="279" t="s">
        <v>1313</v>
      </c>
      <c r="C600" s="280">
        <v>253</v>
      </c>
      <c r="D600" s="280">
        <v>254</v>
      </c>
      <c r="E600" s="280">
        <v>8.6</v>
      </c>
      <c r="F600" s="280">
        <v>14.2</v>
      </c>
      <c r="G600" s="281">
        <v>235.8</v>
      </c>
      <c r="H600" s="280">
        <v>201</v>
      </c>
      <c r="I600" s="282">
        <f t="shared" si="16"/>
        <v>1250.8</v>
      </c>
      <c r="J600" s="283">
        <f t="shared" si="17"/>
        <v>1.2507999999999999</v>
      </c>
      <c r="K600" s="284">
        <v>73</v>
      </c>
    </row>
    <row r="601" spans="2:11">
      <c r="B601" s="279" t="s">
        <v>1314</v>
      </c>
      <c r="C601" s="280">
        <v>256</v>
      </c>
      <c r="D601" s="280">
        <v>255</v>
      </c>
      <c r="E601" s="280">
        <v>9.4</v>
      </c>
      <c r="F601" s="280">
        <v>15.6</v>
      </c>
      <c r="G601" s="281">
        <v>237.2</v>
      </c>
      <c r="H601" s="280">
        <v>201</v>
      </c>
      <c r="I601" s="282">
        <f t="shared" si="16"/>
        <v>1258.2</v>
      </c>
      <c r="J601" s="283">
        <f t="shared" si="17"/>
        <v>1.2582</v>
      </c>
      <c r="K601" s="284">
        <v>80</v>
      </c>
    </row>
    <row r="602" spans="2:11">
      <c r="B602" s="279" t="s">
        <v>1315</v>
      </c>
      <c r="C602" s="280">
        <v>260</v>
      </c>
      <c r="D602" s="280">
        <v>256</v>
      </c>
      <c r="E602" s="280">
        <v>10.7</v>
      </c>
      <c r="F602" s="280">
        <v>17.3</v>
      </c>
      <c r="G602" s="281">
        <v>238.6</v>
      </c>
      <c r="H602" s="280">
        <v>201</v>
      </c>
      <c r="I602" s="282">
        <f t="shared" si="16"/>
        <v>1266.5999999999999</v>
      </c>
      <c r="J602" s="283">
        <f t="shared" si="17"/>
        <v>1.2665999999999999</v>
      </c>
      <c r="K602" s="284">
        <v>89</v>
      </c>
    </row>
    <row r="603" spans="2:11">
      <c r="B603" s="279" t="s">
        <v>1316</v>
      </c>
      <c r="C603" s="280">
        <v>311</v>
      </c>
      <c r="D603" s="280">
        <v>306</v>
      </c>
      <c r="E603" s="280">
        <v>10.9</v>
      </c>
      <c r="F603" s="280">
        <v>17</v>
      </c>
      <c r="G603" s="281">
        <v>289.2</v>
      </c>
      <c r="H603" s="280">
        <v>245</v>
      </c>
      <c r="I603" s="282">
        <f t="shared" si="16"/>
        <v>1518.2</v>
      </c>
      <c r="J603" s="283">
        <f t="shared" si="17"/>
        <v>1.5182</v>
      </c>
      <c r="K603" s="284">
        <v>107</v>
      </c>
    </row>
    <row r="604" spans="2:11">
      <c r="B604" s="279" t="s">
        <v>1317</v>
      </c>
      <c r="C604" s="280">
        <v>314</v>
      </c>
      <c r="D604" s="280">
        <v>307</v>
      </c>
      <c r="E604" s="280">
        <v>11.9</v>
      </c>
      <c r="F604" s="280">
        <v>18.7</v>
      </c>
      <c r="G604" s="281">
        <v>290.2</v>
      </c>
      <c r="H604" s="280">
        <v>245</v>
      </c>
      <c r="I604" s="282">
        <f t="shared" si="16"/>
        <v>1525.2</v>
      </c>
      <c r="J604" s="283">
        <f t="shared" si="17"/>
        <v>1.5252000000000001</v>
      </c>
      <c r="K604" s="284">
        <v>117</v>
      </c>
    </row>
    <row r="605" spans="2:11">
      <c r="B605" s="279" t="s">
        <v>1318</v>
      </c>
      <c r="C605" s="280">
        <v>303</v>
      </c>
      <c r="D605" s="280">
        <v>101</v>
      </c>
      <c r="E605" s="280">
        <v>5.0999999999999996</v>
      </c>
      <c r="F605" s="280">
        <v>5.7</v>
      </c>
      <c r="G605" s="281">
        <v>292.8</v>
      </c>
      <c r="H605" s="280">
        <v>272</v>
      </c>
      <c r="I605" s="282">
        <f t="shared" si="16"/>
        <v>898.8</v>
      </c>
      <c r="J605" s="283">
        <f t="shared" si="17"/>
        <v>0.89879999999999993</v>
      </c>
      <c r="K605" s="284">
        <v>21</v>
      </c>
    </row>
    <row r="606" spans="2:11">
      <c r="B606" s="279" t="s">
        <v>1319</v>
      </c>
      <c r="C606" s="280">
        <v>305</v>
      </c>
      <c r="D606" s="280">
        <v>101</v>
      </c>
      <c r="E606" s="280">
        <v>5.6</v>
      </c>
      <c r="F606" s="280">
        <v>6.7</v>
      </c>
      <c r="G606" s="281">
        <v>293.8</v>
      </c>
      <c r="H606" s="280">
        <v>272</v>
      </c>
      <c r="I606" s="282">
        <f t="shared" si="16"/>
        <v>901.8</v>
      </c>
      <c r="J606" s="283">
        <f t="shared" si="17"/>
        <v>0.90179999999999993</v>
      </c>
      <c r="K606" s="284">
        <v>23.8</v>
      </c>
    </row>
    <row r="607" spans="2:11">
      <c r="B607" s="279" t="s">
        <v>1320</v>
      </c>
      <c r="C607" s="280">
        <v>309</v>
      </c>
      <c r="D607" s="280">
        <v>102</v>
      </c>
      <c r="E607" s="280">
        <v>6</v>
      </c>
      <c r="F607" s="280">
        <v>8.9</v>
      </c>
      <c r="G607" s="281">
        <v>297</v>
      </c>
      <c r="H607" s="280">
        <v>271</v>
      </c>
      <c r="I607" s="282">
        <f t="shared" si="16"/>
        <v>912</v>
      </c>
      <c r="J607" s="283">
        <f t="shared" si="17"/>
        <v>0.91200000000000003</v>
      </c>
      <c r="K607" s="284">
        <v>28</v>
      </c>
    </row>
    <row r="608" spans="2:11">
      <c r="B608" s="279" t="s">
        <v>1321</v>
      </c>
      <c r="C608" s="280">
        <v>309</v>
      </c>
      <c r="D608" s="280">
        <v>102</v>
      </c>
      <c r="E608" s="280">
        <v>6</v>
      </c>
      <c r="F608" s="280">
        <v>8.9</v>
      </c>
      <c r="G608" s="281">
        <v>297</v>
      </c>
      <c r="H608" s="280">
        <v>271</v>
      </c>
      <c r="I608" s="282">
        <f t="shared" si="16"/>
        <v>912</v>
      </c>
      <c r="J608" s="283">
        <f t="shared" si="17"/>
        <v>0.91200000000000003</v>
      </c>
      <c r="K608" s="284">
        <v>28.3</v>
      </c>
    </row>
    <row r="609" spans="2:11">
      <c r="B609" s="279" t="s">
        <v>1322</v>
      </c>
      <c r="C609" s="280">
        <v>313</v>
      </c>
      <c r="D609" s="280">
        <v>102</v>
      </c>
      <c r="E609" s="280">
        <v>6.6</v>
      </c>
      <c r="F609" s="280">
        <v>10.8</v>
      </c>
      <c r="G609" s="281">
        <v>299.8</v>
      </c>
      <c r="H609" s="280">
        <v>271</v>
      </c>
      <c r="I609" s="282">
        <f t="shared" si="16"/>
        <v>918.8</v>
      </c>
      <c r="J609" s="283">
        <f t="shared" si="17"/>
        <v>0.91879999999999995</v>
      </c>
      <c r="K609" s="284">
        <v>32.700000000000003</v>
      </c>
    </row>
    <row r="610" spans="2:11">
      <c r="B610" s="279" t="s">
        <v>1323</v>
      </c>
      <c r="C610" s="280">
        <v>310</v>
      </c>
      <c r="D610" s="280">
        <v>165</v>
      </c>
      <c r="E610" s="280">
        <v>5.8</v>
      </c>
      <c r="F610" s="280">
        <v>9.6999999999999993</v>
      </c>
      <c r="G610" s="281">
        <v>298.39999999999998</v>
      </c>
      <c r="H610" s="280">
        <v>271</v>
      </c>
      <c r="I610" s="282">
        <f t="shared" si="16"/>
        <v>1103.4000000000001</v>
      </c>
      <c r="J610" s="283">
        <f t="shared" si="17"/>
        <v>1.1034000000000002</v>
      </c>
      <c r="K610" s="284">
        <v>38.700000000000003</v>
      </c>
    </row>
    <row r="611" spans="2:11">
      <c r="B611" s="279" t="s">
        <v>1324</v>
      </c>
      <c r="C611" s="280">
        <v>313</v>
      </c>
      <c r="D611" s="280">
        <v>166</v>
      </c>
      <c r="E611" s="280">
        <v>6.6</v>
      </c>
      <c r="F611" s="280">
        <v>11.2</v>
      </c>
      <c r="G611" s="281">
        <v>299.8</v>
      </c>
      <c r="H611" s="280">
        <v>271</v>
      </c>
      <c r="I611" s="282">
        <f t="shared" si="16"/>
        <v>1110.8</v>
      </c>
      <c r="J611" s="283">
        <f t="shared" si="17"/>
        <v>1.1108</v>
      </c>
      <c r="K611" s="284">
        <v>44.5</v>
      </c>
    </row>
    <row r="612" spans="2:11">
      <c r="B612" s="279" t="s">
        <v>1325</v>
      </c>
      <c r="C612" s="280">
        <v>317</v>
      </c>
      <c r="D612" s="280">
        <v>167</v>
      </c>
      <c r="E612" s="280">
        <v>7.6</v>
      </c>
      <c r="F612" s="280">
        <v>13.2</v>
      </c>
      <c r="G612" s="281">
        <v>301.8</v>
      </c>
      <c r="H612" s="280">
        <v>271</v>
      </c>
      <c r="I612" s="282">
        <f t="shared" si="16"/>
        <v>1119.8</v>
      </c>
      <c r="J612" s="283">
        <f t="shared" si="17"/>
        <v>1.1197999999999999</v>
      </c>
      <c r="K612" s="284">
        <v>52</v>
      </c>
    </row>
    <row r="613" spans="2:11">
      <c r="B613" s="279" t="s">
        <v>1326</v>
      </c>
      <c r="C613" s="280">
        <v>306</v>
      </c>
      <c r="D613" s="280">
        <v>254</v>
      </c>
      <c r="E613" s="280">
        <v>8.8000000000000007</v>
      </c>
      <c r="F613" s="280">
        <v>14.6</v>
      </c>
      <c r="G613" s="281"/>
      <c r="H613" s="280"/>
      <c r="I613" s="282"/>
      <c r="J613" s="283">
        <f t="shared" si="17"/>
        <v>0</v>
      </c>
      <c r="K613" s="284">
        <v>79</v>
      </c>
    </row>
    <row r="614" spans="2:11">
      <c r="B614" s="279" t="s">
        <v>1327</v>
      </c>
      <c r="C614" s="280">
        <v>308</v>
      </c>
      <c r="D614" s="280">
        <v>305</v>
      </c>
      <c r="E614" s="280">
        <v>9.9</v>
      </c>
      <c r="F614" s="280">
        <v>15.4</v>
      </c>
      <c r="G614" s="281">
        <v>288.2</v>
      </c>
      <c r="H614" s="280">
        <v>245</v>
      </c>
      <c r="I614" s="282">
        <f t="shared" ref="I614:I661" si="18">(2*C614)+(3*D614)-(2*E614)</f>
        <v>1511.2</v>
      </c>
      <c r="J614" s="283">
        <f t="shared" si="17"/>
        <v>1.5112000000000001</v>
      </c>
      <c r="K614" s="284">
        <v>97</v>
      </c>
    </row>
    <row r="615" spans="2:11">
      <c r="B615" s="279" t="s">
        <v>1328</v>
      </c>
      <c r="C615" s="280">
        <v>341</v>
      </c>
      <c r="D615" s="280">
        <v>315</v>
      </c>
      <c r="E615" s="280">
        <v>20.100000000000001</v>
      </c>
      <c r="F615" s="280">
        <v>31.8</v>
      </c>
      <c r="G615" s="281"/>
      <c r="H615" s="280"/>
      <c r="I615" s="282">
        <f t="shared" si="18"/>
        <v>1586.8</v>
      </c>
      <c r="J615" s="283">
        <f t="shared" si="17"/>
        <v>1.5868</v>
      </c>
      <c r="K615" s="284">
        <v>202</v>
      </c>
    </row>
    <row r="616" spans="2:11">
      <c r="B616" s="279" t="s">
        <v>1329</v>
      </c>
      <c r="C616" s="280">
        <v>357</v>
      </c>
      <c r="D616" s="280">
        <v>255</v>
      </c>
      <c r="E616" s="280">
        <v>10.5</v>
      </c>
      <c r="F616" s="280">
        <v>18.3</v>
      </c>
      <c r="G616" s="281">
        <v>336</v>
      </c>
      <c r="H616" s="280">
        <v>286</v>
      </c>
      <c r="I616" s="282">
        <f t="shared" si="18"/>
        <v>1458</v>
      </c>
      <c r="J616" s="283">
        <f t="shared" si="17"/>
        <v>1.458</v>
      </c>
      <c r="K616" s="284">
        <v>101</v>
      </c>
    </row>
    <row r="617" spans="2:11">
      <c r="B617" s="279" t="s">
        <v>1330</v>
      </c>
      <c r="C617" s="280">
        <v>360</v>
      </c>
      <c r="D617" s="280">
        <v>256</v>
      </c>
      <c r="E617" s="280">
        <v>11.4</v>
      </c>
      <c r="F617" s="280">
        <v>19.899999999999999</v>
      </c>
      <c r="G617" s="281">
        <v>337.2</v>
      </c>
      <c r="H617" s="280">
        <v>288</v>
      </c>
      <c r="I617" s="282">
        <f t="shared" si="18"/>
        <v>1465.2</v>
      </c>
      <c r="J617" s="283">
        <f t="shared" si="17"/>
        <v>1.4652000000000001</v>
      </c>
      <c r="K617" s="284">
        <v>110</v>
      </c>
    </row>
    <row r="618" spans="2:11">
      <c r="B618" s="279" t="s">
        <v>1331</v>
      </c>
      <c r="C618" s="280">
        <v>363</v>
      </c>
      <c r="D618" s="280">
        <v>257</v>
      </c>
      <c r="E618" s="280">
        <v>13</v>
      </c>
      <c r="F618" s="280">
        <v>21.7</v>
      </c>
      <c r="G618" s="281">
        <v>337</v>
      </c>
      <c r="H618" s="280">
        <v>288</v>
      </c>
      <c r="I618" s="282">
        <f t="shared" si="18"/>
        <v>1471</v>
      </c>
      <c r="J618" s="283">
        <f t="shared" si="17"/>
        <v>1.4710000000000001</v>
      </c>
      <c r="K618" s="284">
        <v>122</v>
      </c>
    </row>
    <row r="619" spans="2:11">
      <c r="B619" s="279" t="s">
        <v>1332</v>
      </c>
      <c r="C619" s="280">
        <v>349</v>
      </c>
      <c r="D619" s="280">
        <v>127</v>
      </c>
      <c r="E619" s="280">
        <v>5.8</v>
      </c>
      <c r="F619" s="280">
        <v>8.5</v>
      </c>
      <c r="G619" s="281">
        <v>337.4</v>
      </c>
      <c r="H619" s="280">
        <v>308</v>
      </c>
      <c r="I619" s="282">
        <f t="shared" si="18"/>
        <v>1067.4000000000001</v>
      </c>
      <c r="J619" s="283">
        <f t="shared" si="17"/>
        <v>1.0674000000000001</v>
      </c>
      <c r="K619" s="284">
        <v>32.9</v>
      </c>
    </row>
    <row r="620" spans="2:11">
      <c r="B620" s="279" t="s">
        <v>1333</v>
      </c>
      <c r="C620" s="280">
        <v>349</v>
      </c>
      <c r="D620" s="280">
        <v>127</v>
      </c>
      <c r="E620" s="280">
        <v>5.8</v>
      </c>
      <c r="F620" s="280">
        <v>8.5</v>
      </c>
      <c r="G620" s="281">
        <v>337.4</v>
      </c>
      <c r="H620" s="280">
        <v>308</v>
      </c>
      <c r="I620" s="282">
        <f t="shared" si="18"/>
        <v>1067.4000000000001</v>
      </c>
      <c r="J620" s="283">
        <f t="shared" si="17"/>
        <v>1.0674000000000001</v>
      </c>
      <c r="K620" s="284">
        <v>33</v>
      </c>
    </row>
    <row r="621" spans="2:11">
      <c r="B621" s="279" t="s">
        <v>1334</v>
      </c>
      <c r="C621" s="280">
        <v>353</v>
      </c>
      <c r="D621" s="280">
        <v>128</v>
      </c>
      <c r="E621" s="280">
        <v>6.5</v>
      </c>
      <c r="F621" s="280">
        <v>10.7</v>
      </c>
      <c r="G621" s="281">
        <v>340</v>
      </c>
      <c r="H621" s="280">
        <v>308</v>
      </c>
      <c r="I621" s="282">
        <f t="shared" si="18"/>
        <v>1077</v>
      </c>
      <c r="J621" s="283">
        <f t="shared" si="17"/>
        <v>1.077</v>
      </c>
      <c r="K621" s="284">
        <v>39</v>
      </c>
    </row>
    <row r="622" spans="2:11">
      <c r="B622" s="279" t="s">
        <v>1335</v>
      </c>
      <c r="C622" s="280">
        <v>352</v>
      </c>
      <c r="D622" s="280">
        <v>171</v>
      </c>
      <c r="E622" s="280">
        <v>6.9</v>
      </c>
      <c r="F622" s="280">
        <v>9.8000000000000007</v>
      </c>
      <c r="G622" s="281">
        <v>338.2</v>
      </c>
      <c r="H622" s="280">
        <v>308</v>
      </c>
      <c r="I622" s="282">
        <f t="shared" si="18"/>
        <v>1203.2</v>
      </c>
      <c r="J622" s="283">
        <f t="shared" si="17"/>
        <v>1.2032</v>
      </c>
      <c r="K622" s="284">
        <v>44</v>
      </c>
    </row>
    <row r="623" spans="2:11">
      <c r="B623" s="279" t="s">
        <v>1336</v>
      </c>
      <c r="C623" s="280">
        <v>355</v>
      </c>
      <c r="D623" s="280">
        <v>171</v>
      </c>
      <c r="E623" s="280">
        <v>7.2</v>
      </c>
      <c r="F623" s="280">
        <v>11.6</v>
      </c>
      <c r="G623" s="281">
        <v>340.6</v>
      </c>
      <c r="H623" s="280">
        <v>308</v>
      </c>
      <c r="I623" s="282">
        <f t="shared" si="18"/>
        <v>1208.5999999999999</v>
      </c>
      <c r="J623" s="283">
        <f t="shared" si="17"/>
        <v>1.2085999999999999</v>
      </c>
      <c r="K623" s="284">
        <v>51</v>
      </c>
    </row>
    <row r="624" spans="2:11">
      <c r="B624" s="279" t="s">
        <v>1337</v>
      </c>
      <c r="C624" s="280">
        <v>358</v>
      </c>
      <c r="D624" s="280">
        <v>172</v>
      </c>
      <c r="E624" s="280">
        <v>7.9</v>
      </c>
      <c r="F624" s="280">
        <v>13.1</v>
      </c>
      <c r="G624" s="281">
        <v>342.2</v>
      </c>
      <c r="H624" s="280">
        <v>308</v>
      </c>
      <c r="I624" s="282">
        <f t="shared" si="18"/>
        <v>1216.2</v>
      </c>
      <c r="J624" s="283">
        <f t="shared" si="17"/>
        <v>1.2161999999999999</v>
      </c>
      <c r="K624" s="284">
        <v>57.8</v>
      </c>
    </row>
    <row r="625" spans="2:11">
      <c r="B625" s="279" t="s">
        <v>1338</v>
      </c>
      <c r="C625" s="280">
        <v>347</v>
      </c>
      <c r="D625" s="280">
        <v>203</v>
      </c>
      <c r="E625" s="280">
        <v>7.7</v>
      </c>
      <c r="F625" s="280">
        <v>13.5</v>
      </c>
      <c r="G625" s="281">
        <v>331.6</v>
      </c>
      <c r="H625" s="280">
        <v>288</v>
      </c>
      <c r="I625" s="282">
        <f t="shared" si="18"/>
        <v>1287.5999999999999</v>
      </c>
      <c r="J625" s="283">
        <f t="shared" si="17"/>
        <v>1.2875999999999999</v>
      </c>
      <c r="K625" s="284">
        <v>64</v>
      </c>
    </row>
    <row r="626" spans="2:11">
      <c r="B626" s="279" t="s">
        <v>1339</v>
      </c>
      <c r="C626" s="280">
        <v>350</v>
      </c>
      <c r="D626" s="280">
        <v>204</v>
      </c>
      <c r="E626" s="280">
        <v>8.6</v>
      </c>
      <c r="F626" s="280">
        <v>15.1</v>
      </c>
      <c r="G626" s="281">
        <v>332.8</v>
      </c>
      <c r="H626" s="280">
        <v>288</v>
      </c>
      <c r="I626" s="282">
        <f t="shared" si="18"/>
        <v>1294.8</v>
      </c>
      <c r="J626" s="283">
        <f t="shared" si="17"/>
        <v>1.2948</v>
      </c>
      <c r="K626" s="284">
        <v>72</v>
      </c>
    </row>
    <row r="627" spans="2:11">
      <c r="B627" s="279" t="s">
        <v>1340</v>
      </c>
      <c r="C627" s="280">
        <v>354</v>
      </c>
      <c r="D627" s="280">
        <v>205</v>
      </c>
      <c r="E627" s="280">
        <v>9.4</v>
      </c>
      <c r="F627" s="280">
        <v>16.8</v>
      </c>
      <c r="G627" s="281">
        <v>335.2</v>
      </c>
      <c r="H627" s="280">
        <v>288</v>
      </c>
      <c r="I627" s="282">
        <f t="shared" si="18"/>
        <v>1304.2</v>
      </c>
      <c r="J627" s="283">
        <f t="shared" si="17"/>
        <v>1.3042</v>
      </c>
      <c r="K627" s="284">
        <v>79</v>
      </c>
    </row>
    <row r="628" spans="2:11">
      <c r="B628" s="279" t="s">
        <v>1341</v>
      </c>
      <c r="C628" s="280">
        <v>353</v>
      </c>
      <c r="D628" s="280">
        <v>254</v>
      </c>
      <c r="E628" s="280">
        <v>9.5</v>
      </c>
      <c r="F628" s="280">
        <v>16.399999999999999</v>
      </c>
      <c r="G628" s="281">
        <v>334</v>
      </c>
      <c r="H628" s="280">
        <v>288</v>
      </c>
      <c r="I628" s="282">
        <f t="shared" si="18"/>
        <v>1449</v>
      </c>
      <c r="J628" s="283">
        <f t="shared" si="17"/>
        <v>1.4490000000000001</v>
      </c>
      <c r="K628" s="284">
        <v>91</v>
      </c>
    </row>
    <row r="629" spans="2:11">
      <c r="B629" s="279" t="s">
        <v>1342</v>
      </c>
      <c r="C629" s="280">
        <v>399</v>
      </c>
      <c r="D629" s="280">
        <v>140</v>
      </c>
      <c r="E629" s="280">
        <v>6.4</v>
      </c>
      <c r="F629" s="280">
        <v>8.8000000000000007</v>
      </c>
      <c r="G629" s="281">
        <v>386.2</v>
      </c>
      <c r="H629" s="280">
        <v>357</v>
      </c>
      <c r="I629" s="282">
        <f t="shared" si="18"/>
        <v>1205.2</v>
      </c>
      <c r="J629" s="283">
        <f t="shared" si="17"/>
        <v>1.2052</v>
      </c>
      <c r="K629" s="284">
        <v>38.799999999999997</v>
      </c>
    </row>
    <row r="630" spans="2:11">
      <c r="B630" s="279" t="s">
        <v>1343</v>
      </c>
      <c r="C630" s="280">
        <v>399</v>
      </c>
      <c r="D630" s="280">
        <v>140</v>
      </c>
      <c r="E630" s="280">
        <v>6.4</v>
      </c>
      <c r="F630" s="280">
        <v>8.8000000000000007</v>
      </c>
      <c r="G630" s="281">
        <v>386.2</v>
      </c>
      <c r="H630" s="280">
        <v>357</v>
      </c>
      <c r="I630" s="282">
        <f t="shared" si="18"/>
        <v>1205.2</v>
      </c>
      <c r="J630" s="283">
        <f t="shared" si="17"/>
        <v>1.2052</v>
      </c>
      <c r="K630" s="284">
        <v>39</v>
      </c>
    </row>
    <row r="631" spans="2:11">
      <c r="B631" s="279" t="s">
        <v>1344</v>
      </c>
      <c r="C631" s="280">
        <v>403</v>
      </c>
      <c r="D631" s="280">
        <v>140</v>
      </c>
      <c r="E631" s="280">
        <v>7</v>
      </c>
      <c r="F631" s="280">
        <v>11.2</v>
      </c>
      <c r="G631" s="281">
        <v>389</v>
      </c>
      <c r="H631" s="280">
        <v>357</v>
      </c>
      <c r="I631" s="282">
        <f t="shared" si="18"/>
        <v>1212</v>
      </c>
      <c r="J631" s="283">
        <f t="shared" si="17"/>
        <v>1.212</v>
      </c>
      <c r="K631" s="284">
        <v>46</v>
      </c>
    </row>
    <row r="632" spans="2:11">
      <c r="B632" s="279" t="s">
        <v>1345</v>
      </c>
      <c r="C632" s="280">
        <v>403</v>
      </c>
      <c r="D632" s="280">
        <v>140</v>
      </c>
      <c r="E632" s="280">
        <v>7</v>
      </c>
      <c r="F632" s="280">
        <v>11.2</v>
      </c>
      <c r="G632" s="281">
        <v>389</v>
      </c>
      <c r="H632" s="280">
        <v>357</v>
      </c>
      <c r="I632" s="282">
        <f t="shared" si="18"/>
        <v>1212</v>
      </c>
      <c r="J632" s="283">
        <f t="shared" si="17"/>
        <v>1.212</v>
      </c>
      <c r="K632" s="284">
        <v>46.1</v>
      </c>
    </row>
    <row r="633" spans="2:11">
      <c r="B633" s="279" t="s">
        <v>1346</v>
      </c>
      <c r="C633" s="280">
        <v>403</v>
      </c>
      <c r="D633" s="280">
        <v>177</v>
      </c>
      <c r="E633" s="280">
        <v>7.5</v>
      </c>
      <c r="F633" s="280">
        <v>10.9</v>
      </c>
      <c r="G633" s="281">
        <v>388</v>
      </c>
      <c r="H633" s="280">
        <v>357</v>
      </c>
      <c r="I633" s="282">
        <f t="shared" si="18"/>
        <v>1322</v>
      </c>
      <c r="J633" s="283">
        <f t="shared" si="17"/>
        <v>1.3220000000000001</v>
      </c>
      <c r="K633" s="284">
        <v>53</v>
      </c>
    </row>
    <row r="634" spans="2:11">
      <c r="B634" s="279" t="s">
        <v>1347</v>
      </c>
      <c r="C634" s="280">
        <v>407</v>
      </c>
      <c r="D634" s="280">
        <v>178</v>
      </c>
      <c r="E634" s="280">
        <v>7.7</v>
      </c>
      <c r="F634" s="280">
        <v>12.8</v>
      </c>
      <c r="G634" s="281">
        <v>391.6</v>
      </c>
      <c r="H634" s="280">
        <v>357</v>
      </c>
      <c r="I634" s="282">
        <f t="shared" si="18"/>
        <v>1332.6</v>
      </c>
      <c r="J634" s="283">
        <f t="shared" si="17"/>
        <v>1.3326</v>
      </c>
      <c r="K634" s="284">
        <v>60</v>
      </c>
    </row>
    <row r="635" spans="2:11">
      <c r="B635" s="279" t="s">
        <v>1348</v>
      </c>
      <c r="C635" s="280">
        <v>410</v>
      </c>
      <c r="D635" s="280">
        <v>179</v>
      </c>
      <c r="E635" s="280">
        <v>8.8000000000000007</v>
      </c>
      <c r="F635" s="280">
        <v>14.4</v>
      </c>
      <c r="G635" s="281">
        <v>392.4</v>
      </c>
      <c r="H635" s="280">
        <v>357</v>
      </c>
      <c r="I635" s="282">
        <f t="shared" si="18"/>
        <v>1339.4</v>
      </c>
      <c r="J635" s="283">
        <f t="shared" si="17"/>
        <v>1.3394000000000001</v>
      </c>
      <c r="K635" s="284">
        <v>67</v>
      </c>
    </row>
    <row r="636" spans="2:11">
      <c r="B636" s="279" t="s">
        <v>1349</v>
      </c>
      <c r="C636" s="280">
        <v>413</v>
      </c>
      <c r="D636" s="280">
        <v>180</v>
      </c>
      <c r="E636" s="280">
        <v>9.6999999999999993</v>
      </c>
      <c r="F636" s="280">
        <v>16</v>
      </c>
      <c r="G636" s="281">
        <v>393.6</v>
      </c>
      <c r="H636" s="280">
        <v>357</v>
      </c>
      <c r="I636" s="282">
        <f t="shared" si="18"/>
        <v>1346.6</v>
      </c>
      <c r="J636" s="283">
        <f t="shared" si="17"/>
        <v>1.3466</v>
      </c>
      <c r="K636" s="284">
        <v>75</v>
      </c>
    </row>
    <row r="637" spans="2:11">
      <c r="B637" s="279" t="s">
        <v>1350</v>
      </c>
      <c r="C637" s="280">
        <v>417</v>
      </c>
      <c r="D637" s="280">
        <v>181</v>
      </c>
      <c r="E637" s="280">
        <v>10.9</v>
      </c>
      <c r="F637" s="280">
        <v>18.2</v>
      </c>
      <c r="G637" s="281">
        <v>395.2</v>
      </c>
      <c r="H637" s="280">
        <v>357</v>
      </c>
      <c r="I637" s="282">
        <f t="shared" si="18"/>
        <v>1355.2</v>
      </c>
      <c r="J637" s="283">
        <f t="shared" si="17"/>
        <v>1.3552</v>
      </c>
      <c r="K637" s="284">
        <v>85</v>
      </c>
    </row>
    <row r="638" spans="2:11">
      <c r="B638" s="279" t="s">
        <v>1351</v>
      </c>
      <c r="C638" s="280">
        <v>469</v>
      </c>
      <c r="D638" s="280">
        <v>194</v>
      </c>
      <c r="E638" s="280">
        <v>12.6</v>
      </c>
      <c r="F638" s="280">
        <v>20.6</v>
      </c>
      <c r="G638" s="281">
        <v>443.8</v>
      </c>
      <c r="H638" s="280">
        <v>404</v>
      </c>
      <c r="I638" s="282">
        <f t="shared" si="18"/>
        <v>1494.8</v>
      </c>
      <c r="J638" s="283">
        <f t="shared" si="17"/>
        <v>1.4947999999999999</v>
      </c>
      <c r="K638" s="284">
        <v>106</v>
      </c>
    </row>
    <row r="639" spans="2:11">
      <c r="B639" s="279" t="s">
        <v>1352</v>
      </c>
      <c r="C639" s="280">
        <v>450</v>
      </c>
      <c r="D639" s="280">
        <v>152</v>
      </c>
      <c r="E639" s="280">
        <v>7.6</v>
      </c>
      <c r="F639" s="280">
        <v>10.8</v>
      </c>
      <c r="G639" s="281">
        <v>434.8</v>
      </c>
      <c r="H639" s="280">
        <v>404</v>
      </c>
      <c r="I639" s="282">
        <f t="shared" si="18"/>
        <v>1340.8</v>
      </c>
      <c r="J639" s="283">
        <f t="shared" si="17"/>
        <v>1.3408</v>
      </c>
      <c r="K639" s="284">
        <v>52</v>
      </c>
    </row>
    <row r="640" spans="2:11">
      <c r="B640" s="279" t="s">
        <v>1353</v>
      </c>
      <c r="C640" s="280">
        <v>455</v>
      </c>
      <c r="D640" s="280">
        <v>153</v>
      </c>
      <c r="E640" s="280">
        <v>8</v>
      </c>
      <c r="F640" s="280">
        <v>13.3</v>
      </c>
      <c r="G640" s="281">
        <v>439</v>
      </c>
      <c r="H640" s="280">
        <v>404</v>
      </c>
      <c r="I640" s="282">
        <f t="shared" si="18"/>
        <v>1353</v>
      </c>
      <c r="J640" s="283">
        <f t="shared" si="17"/>
        <v>1.353</v>
      </c>
      <c r="K640" s="284">
        <v>60</v>
      </c>
    </row>
    <row r="641" spans="2:11">
      <c r="B641" s="279" t="s">
        <v>1354</v>
      </c>
      <c r="C641" s="280">
        <v>459</v>
      </c>
      <c r="D641" s="280">
        <v>154</v>
      </c>
      <c r="E641" s="280">
        <v>9.1</v>
      </c>
      <c r="F641" s="280">
        <v>15.4</v>
      </c>
      <c r="G641" s="281">
        <v>440.8</v>
      </c>
      <c r="H641" s="280">
        <v>404</v>
      </c>
      <c r="I641" s="282">
        <f t="shared" si="18"/>
        <v>1361.8</v>
      </c>
      <c r="J641" s="283">
        <f t="shared" si="17"/>
        <v>1.3617999999999999</v>
      </c>
      <c r="K641" s="284">
        <v>68</v>
      </c>
    </row>
    <row r="642" spans="2:11">
      <c r="B642" s="279" t="s">
        <v>1355</v>
      </c>
      <c r="C642" s="280">
        <v>457</v>
      </c>
      <c r="D642" s="280">
        <v>190</v>
      </c>
      <c r="E642" s="280">
        <v>9</v>
      </c>
      <c r="F642" s="280">
        <v>14.5</v>
      </c>
      <c r="G642" s="281">
        <v>439</v>
      </c>
      <c r="H642" s="280">
        <v>404</v>
      </c>
      <c r="I642" s="282">
        <f t="shared" si="18"/>
        <v>1466</v>
      </c>
      <c r="J642" s="283">
        <f t="shared" si="17"/>
        <v>1.466</v>
      </c>
      <c r="K642" s="284">
        <v>74</v>
      </c>
    </row>
    <row r="643" spans="2:11">
      <c r="B643" s="279" t="s">
        <v>1356</v>
      </c>
      <c r="C643" s="280">
        <v>460</v>
      </c>
      <c r="D643" s="280">
        <v>191</v>
      </c>
      <c r="E643" s="280">
        <v>9.9</v>
      </c>
      <c r="F643" s="280">
        <v>16</v>
      </c>
      <c r="G643" s="281">
        <v>440.2</v>
      </c>
      <c r="H643" s="280">
        <v>404</v>
      </c>
      <c r="I643" s="282">
        <f t="shared" si="18"/>
        <v>1473.2</v>
      </c>
      <c r="J643" s="283">
        <f t="shared" si="17"/>
        <v>1.4732000000000001</v>
      </c>
      <c r="K643" s="284">
        <v>82</v>
      </c>
    </row>
    <row r="644" spans="2:11">
      <c r="B644" s="279" t="s">
        <v>1357</v>
      </c>
      <c r="C644" s="280">
        <v>463</v>
      </c>
      <c r="D644" s="280">
        <v>192</v>
      </c>
      <c r="E644" s="280">
        <v>10.5</v>
      </c>
      <c r="F644" s="280">
        <v>17.7</v>
      </c>
      <c r="G644" s="281">
        <v>442</v>
      </c>
      <c r="H644" s="280">
        <v>404</v>
      </c>
      <c r="I644" s="282">
        <f t="shared" si="18"/>
        <v>1481</v>
      </c>
      <c r="J644" s="283">
        <f t="shared" si="17"/>
        <v>1.4810000000000001</v>
      </c>
      <c r="K644" s="284">
        <v>89</v>
      </c>
    </row>
    <row r="645" spans="2:11">
      <c r="B645" s="279" t="s">
        <v>1358</v>
      </c>
      <c r="C645" s="280">
        <v>466</v>
      </c>
      <c r="D645" s="280">
        <v>193</v>
      </c>
      <c r="E645" s="280">
        <v>11.4</v>
      </c>
      <c r="F645" s="280">
        <v>19</v>
      </c>
      <c r="G645" s="281">
        <v>443.2</v>
      </c>
      <c r="H645" s="280">
        <v>404</v>
      </c>
      <c r="I645" s="282">
        <f t="shared" si="18"/>
        <v>1488.2</v>
      </c>
      <c r="J645" s="283">
        <f t="shared" si="17"/>
        <v>1.4882</v>
      </c>
      <c r="K645" s="284">
        <v>97</v>
      </c>
    </row>
    <row r="646" spans="2:11">
      <c r="B646" s="279" t="s">
        <v>1359</v>
      </c>
      <c r="C646" s="280">
        <v>537</v>
      </c>
      <c r="D646" s="280">
        <v>210</v>
      </c>
      <c r="E646" s="280">
        <v>10.9</v>
      </c>
      <c r="F646" s="280">
        <v>17.399999999999999</v>
      </c>
      <c r="G646" s="281">
        <v>515.20000000000005</v>
      </c>
      <c r="H646" s="280">
        <v>470</v>
      </c>
      <c r="I646" s="282">
        <f t="shared" si="18"/>
        <v>1682.2</v>
      </c>
      <c r="J646" s="283">
        <f t="shared" si="17"/>
        <v>1.6822000000000001</v>
      </c>
      <c r="K646" s="284">
        <v>101</v>
      </c>
    </row>
    <row r="647" spans="2:11">
      <c r="B647" s="279" t="s">
        <v>1360</v>
      </c>
      <c r="C647" s="280">
        <v>539</v>
      </c>
      <c r="D647" s="280">
        <v>211</v>
      </c>
      <c r="E647" s="280">
        <v>11.6</v>
      </c>
      <c r="F647" s="280">
        <v>18.8</v>
      </c>
      <c r="G647" s="281">
        <v>515.79999999999995</v>
      </c>
      <c r="H647" s="280">
        <v>469</v>
      </c>
      <c r="I647" s="282">
        <f t="shared" si="18"/>
        <v>1687.8</v>
      </c>
      <c r="J647" s="283">
        <f t="shared" si="17"/>
        <v>1.6878</v>
      </c>
      <c r="K647" s="284">
        <v>109</v>
      </c>
    </row>
    <row r="648" spans="2:11">
      <c r="B648" s="279" t="s">
        <v>1361</v>
      </c>
      <c r="C648" s="280">
        <v>525</v>
      </c>
      <c r="D648" s="280">
        <v>165</v>
      </c>
      <c r="E648" s="280">
        <v>8.9</v>
      </c>
      <c r="F648" s="280">
        <v>11.4</v>
      </c>
      <c r="G648" s="281">
        <v>507.2</v>
      </c>
      <c r="H648" s="280">
        <v>478</v>
      </c>
      <c r="I648" s="282">
        <f t="shared" si="18"/>
        <v>1527.2</v>
      </c>
      <c r="J648" s="283">
        <f t="shared" si="17"/>
        <v>1.5272000000000001</v>
      </c>
      <c r="K648" s="284">
        <v>66</v>
      </c>
    </row>
    <row r="649" spans="2:11">
      <c r="B649" s="279" t="s">
        <v>1362</v>
      </c>
      <c r="C649" s="280">
        <v>524</v>
      </c>
      <c r="D649" s="280">
        <v>207</v>
      </c>
      <c r="E649" s="280">
        <v>9</v>
      </c>
      <c r="F649" s="280">
        <v>10.9</v>
      </c>
      <c r="G649" s="281">
        <v>506</v>
      </c>
      <c r="H649" s="280">
        <v>478</v>
      </c>
      <c r="I649" s="282">
        <f t="shared" si="18"/>
        <v>1651</v>
      </c>
      <c r="J649" s="283">
        <f t="shared" si="17"/>
        <v>1.651</v>
      </c>
      <c r="K649" s="284">
        <v>72</v>
      </c>
    </row>
    <row r="650" spans="2:11">
      <c r="B650" s="279" t="s">
        <v>1363</v>
      </c>
      <c r="C650" s="280">
        <v>529</v>
      </c>
      <c r="D650" s="280">
        <v>166</v>
      </c>
      <c r="E650" s="280">
        <v>9.6999999999999993</v>
      </c>
      <c r="F650" s="280">
        <v>13.6</v>
      </c>
      <c r="G650" s="281">
        <v>509.6</v>
      </c>
      <c r="H650" s="280">
        <v>478</v>
      </c>
      <c r="I650" s="282">
        <f t="shared" si="18"/>
        <v>1536.6</v>
      </c>
      <c r="J650" s="283">
        <f t="shared" si="17"/>
        <v>1.5366</v>
      </c>
      <c r="K650" s="284">
        <v>74</v>
      </c>
    </row>
    <row r="651" spans="2:11">
      <c r="B651" s="279" t="s">
        <v>1364</v>
      </c>
      <c r="C651" s="280">
        <v>528</v>
      </c>
      <c r="D651" s="280">
        <v>209</v>
      </c>
      <c r="E651" s="280">
        <v>9.5</v>
      </c>
      <c r="F651" s="280">
        <v>13.3</v>
      </c>
      <c r="G651" s="281">
        <v>509</v>
      </c>
      <c r="H651" s="280">
        <v>477</v>
      </c>
      <c r="I651" s="282">
        <f t="shared" si="18"/>
        <v>1664</v>
      </c>
      <c r="J651" s="283">
        <f t="shared" si="17"/>
        <v>1.6639999999999999</v>
      </c>
      <c r="K651" s="284">
        <v>82</v>
      </c>
    </row>
    <row r="652" spans="2:11">
      <c r="B652" s="279" t="s">
        <v>1365</v>
      </c>
      <c r="C652" s="280">
        <v>535</v>
      </c>
      <c r="D652" s="280">
        <v>166</v>
      </c>
      <c r="E652" s="280">
        <v>10.3</v>
      </c>
      <c r="F652" s="280">
        <v>16.5</v>
      </c>
      <c r="G652" s="281">
        <v>514.4</v>
      </c>
      <c r="H652" s="280">
        <v>478</v>
      </c>
      <c r="I652" s="282">
        <f t="shared" si="18"/>
        <v>1547.4</v>
      </c>
      <c r="J652" s="283">
        <f t="shared" si="17"/>
        <v>1.5474000000000001</v>
      </c>
      <c r="K652" s="284">
        <v>85</v>
      </c>
    </row>
    <row r="653" spans="2:11">
      <c r="B653" s="279" t="s">
        <v>1366</v>
      </c>
      <c r="C653" s="280">
        <v>533</v>
      </c>
      <c r="D653" s="280">
        <v>209</v>
      </c>
      <c r="E653" s="280">
        <v>10.199999999999999</v>
      </c>
      <c r="F653" s="280">
        <v>15.6</v>
      </c>
      <c r="G653" s="281">
        <v>512.6</v>
      </c>
      <c r="H653" s="280">
        <v>478</v>
      </c>
      <c r="I653" s="282">
        <f t="shared" si="18"/>
        <v>1672.6</v>
      </c>
      <c r="J653" s="283">
        <f t="shared" ref="J653:J661" si="19">I653/1000</f>
        <v>1.6725999999999999</v>
      </c>
      <c r="K653" s="284">
        <v>92</v>
      </c>
    </row>
    <row r="654" spans="2:11">
      <c r="B654" s="279" t="s">
        <v>1359</v>
      </c>
      <c r="C654" s="280">
        <v>537</v>
      </c>
      <c r="D654" s="280">
        <v>210</v>
      </c>
      <c r="E654" s="280">
        <v>10.9</v>
      </c>
      <c r="F654" s="280">
        <v>17.399999999999999</v>
      </c>
      <c r="G654" s="281">
        <v>502</v>
      </c>
      <c r="H654" s="280">
        <v>470</v>
      </c>
      <c r="I654" s="282">
        <f t="shared" si="18"/>
        <v>1682.2</v>
      </c>
      <c r="J654" s="283">
        <f t="shared" si="19"/>
        <v>1.6822000000000001</v>
      </c>
      <c r="K654" s="284">
        <v>101</v>
      </c>
    </row>
    <row r="655" spans="2:11">
      <c r="B655" s="279" t="s">
        <v>1360</v>
      </c>
      <c r="C655" s="280">
        <v>539</v>
      </c>
      <c r="D655" s="280">
        <v>211</v>
      </c>
      <c r="E655" s="280">
        <v>11.6</v>
      </c>
      <c r="F655" s="280">
        <v>18.8</v>
      </c>
      <c r="G655" s="281">
        <v>501</v>
      </c>
      <c r="H655" s="280">
        <v>469</v>
      </c>
      <c r="I655" s="282">
        <f t="shared" si="18"/>
        <v>1687.8</v>
      </c>
      <c r="J655" s="283">
        <f t="shared" si="19"/>
        <v>1.6878</v>
      </c>
      <c r="K655" s="284">
        <v>109</v>
      </c>
    </row>
    <row r="656" spans="2:11">
      <c r="B656" s="279" t="s">
        <v>1367</v>
      </c>
      <c r="C656" s="280">
        <v>603</v>
      </c>
      <c r="D656" s="280">
        <v>228</v>
      </c>
      <c r="E656" s="280">
        <v>10.5</v>
      </c>
      <c r="F656" s="280">
        <v>14.9</v>
      </c>
      <c r="G656" s="281">
        <v>582</v>
      </c>
      <c r="H656" s="280">
        <v>541</v>
      </c>
      <c r="I656" s="282">
        <f t="shared" si="18"/>
        <v>1869</v>
      </c>
      <c r="J656" s="283">
        <f t="shared" si="19"/>
        <v>1.869</v>
      </c>
      <c r="K656" s="284">
        <v>101</v>
      </c>
    </row>
    <row r="657" spans="2:11">
      <c r="B657" s="279" t="s">
        <v>1368</v>
      </c>
      <c r="C657" s="280">
        <v>608</v>
      </c>
      <c r="D657" s="280">
        <v>228</v>
      </c>
      <c r="E657" s="280">
        <v>11.2</v>
      </c>
      <c r="F657" s="280">
        <v>17.3</v>
      </c>
      <c r="G657" s="281">
        <v>585.6</v>
      </c>
      <c r="H657" s="280">
        <v>541</v>
      </c>
      <c r="I657" s="282">
        <f t="shared" si="18"/>
        <v>1877.6</v>
      </c>
      <c r="J657" s="283">
        <f t="shared" si="19"/>
        <v>1.8775999999999999</v>
      </c>
      <c r="K657" s="284">
        <v>113</v>
      </c>
    </row>
    <row r="658" spans="2:11">
      <c r="B658" s="279" t="s">
        <v>1369</v>
      </c>
      <c r="C658" s="280">
        <v>612</v>
      </c>
      <c r="D658" s="280">
        <v>229</v>
      </c>
      <c r="E658" s="280">
        <v>11.9</v>
      </c>
      <c r="F658" s="280">
        <v>19.600000000000001</v>
      </c>
      <c r="G658" s="281">
        <v>588.20000000000005</v>
      </c>
      <c r="H658" s="280">
        <v>541</v>
      </c>
      <c r="I658" s="282">
        <f t="shared" si="18"/>
        <v>1887.2</v>
      </c>
      <c r="J658" s="283">
        <f t="shared" si="19"/>
        <v>1.8872</v>
      </c>
      <c r="K658" s="284">
        <v>125</v>
      </c>
    </row>
    <row r="659" spans="2:11">
      <c r="B659" s="279" t="s">
        <v>1370</v>
      </c>
      <c r="C659" s="280">
        <v>617</v>
      </c>
      <c r="D659" s="280">
        <v>230</v>
      </c>
      <c r="E659" s="280">
        <v>13.1</v>
      </c>
      <c r="F659" s="280">
        <v>22.2</v>
      </c>
      <c r="G659" s="281">
        <v>590.79999999999995</v>
      </c>
      <c r="H659" s="280">
        <v>541</v>
      </c>
      <c r="I659" s="282">
        <f t="shared" si="18"/>
        <v>1897.8</v>
      </c>
      <c r="J659" s="283">
        <f t="shared" si="19"/>
        <v>1.8977999999999999</v>
      </c>
      <c r="K659" s="284">
        <v>140</v>
      </c>
    </row>
    <row r="660" spans="2:11">
      <c r="B660" s="279" t="s">
        <v>1371</v>
      </c>
      <c r="C660" s="280">
        <v>611</v>
      </c>
      <c r="D660" s="280">
        <v>324</v>
      </c>
      <c r="E660" s="280">
        <v>12.7</v>
      </c>
      <c r="F660" s="280">
        <v>19</v>
      </c>
      <c r="G660" s="281">
        <v>585.6</v>
      </c>
      <c r="H660" s="280">
        <v>541</v>
      </c>
      <c r="I660" s="282">
        <f t="shared" si="18"/>
        <v>2168.6</v>
      </c>
      <c r="J660" s="283">
        <f t="shared" si="19"/>
        <v>2.1686000000000001</v>
      </c>
      <c r="K660" s="284">
        <v>155</v>
      </c>
    </row>
    <row r="661" spans="2:11" ht="15.75" thickBot="1">
      <c r="B661" s="293" t="s">
        <v>1372</v>
      </c>
      <c r="C661" s="294">
        <v>616</v>
      </c>
      <c r="D661" s="294">
        <v>325</v>
      </c>
      <c r="E661" s="294">
        <v>14</v>
      </c>
      <c r="F661" s="294">
        <v>21.6</v>
      </c>
      <c r="G661" s="295">
        <v>588</v>
      </c>
      <c r="H661" s="294"/>
      <c r="I661" s="296">
        <f t="shared" si="18"/>
        <v>2179</v>
      </c>
      <c r="J661" s="297">
        <f t="shared" si="19"/>
        <v>2.1789999999999998</v>
      </c>
      <c r="K661" s="298">
        <v>174</v>
      </c>
    </row>
  </sheetData>
  <mergeCells count="1">
    <mergeCell ref="B2:K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02016-10ED-43F8-9099-3D5812128778}">
  <dimension ref="A1:AC91"/>
  <sheetViews>
    <sheetView workbookViewId="0">
      <selection activeCell="J13" sqref="J13"/>
    </sheetView>
  </sheetViews>
  <sheetFormatPr defaultRowHeight="15"/>
  <cols>
    <col min="1" max="1" width="20.5703125" style="351" customWidth="1"/>
    <col min="2" max="2" width="10.42578125" style="351" customWidth="1"/>
    <col min="3" max="8" width="7.85546875" style="351" customWidth="1"/>
    <col min="9" max="9" width="8" style="351" customWidth="1"/>
    <col min="10" max="10" width="16" style="351" customWidth="1"/>
    <col min="11" max="20" width="7" style="351" customWidth="1"/>
    <col min="21" max="23" width="9.85546875" style="351" customWidth="1"/>
    <col min="24" max="25" width="7" style="351" customWidth="1"/>
    <col min="26" max="26" width="15" style="351" customWidth="1"/>
    <col min="27" max="27" width="21.42578125" style="351" customWidth="1"/>
    <col min="28" max="29" width="16.42578125" style="351" customWidth="1"/>
  </cols>
  <sheetData>
    <row r="1" spans="1:29" ht="16.5" thickTop="1">
      <c r="A1" s="806" t="s">
        <v>772</v>
      </c>
      <c r="B1" s="808" t="s">
        <v>1373</v>
      </c>
      <c r="C1" s="810" t="s">
        <v>18</v>
      </c>
      <c r="D1" s="812" t="s">
        <v>19</v>
      </c>
      <c r="E1" s="814" t="s">
        <v>1374</v>
      </c>
      <c r="F1" s="814"/>
      <c r="G1" s="812" t="s">
        <v>1375</v>
      </c>
      <c r="H1" s="812" t="s">
        <v>1376</v>
      </c>
      <c r="I1" s="812" t="s">
        <v>0</v>
      </c>
      <c r="J1" s="301" t="s">
        <v>1377</v>
      </c>
      <c r="K1" s="815" t="s">
        <v>1378</v>
      </c>
      <c r="L1" s="816"/>
      <c r="M1" s="816"/>
      <c r="N1" s="816"/>
      <c r="O1" s="816" t="s">
        <v>1379</v>
      </c>
      <c r="P1" s="816"/>
      <c r="Q1" s="816"/>
      <c r="R1" s="816"/>
      <c r="S1" s="804" t="s">
        <v>1380</v>
      </c>
      <c r="T1" s="804" t="s">
        <v>1381</v>
      </c>
      <c r="U1" s="817" t="s">
        <v>1382</v>
      </c>
      <c r="V1" s="818"/>
      <c r="W1" s="815"/>
      <c r="X1" s="804" t="s">
        <v>1383</v>
      </c>
      <c r="Y1" s="804"/>
      <c r="Z1" s="819" t="s">
        <v>1384</v>
      </c>
      <c r="AA1" s="302" t="s">
        <v>1385</v>
      </c>
      <c r="AB1" s="302" t="s">
        <v>1385</v>
      </c>
      <c r="AC1" s="821" t="s">
        <v>772</v>
      </c>
    </row>
    <row r="2" spans="1:29" ht="15.75">
      <c r="A2" s="807"/>
      <c r="B2" s="809"/>
      <c r="C2" s="811"/>
      <c r="D2" s="813"/>
      <c r="E2" s="303" t="s">
        <v>4</v>
      </c>
      <c r="F2" s="303" t="s">
        <v>5</v>
      </c>
      <c r="G2" s="813"/>
      <c r="H2" s="813"/>
      <c r="I2" s="813"/>
      <c r="J2" s="304" t="s">
        <v>1386</v>
      </c>
      <c r="K2" s="305" t="s">
        <v>1387</v>
      </c>
      <c r="L2" s="306" t="s">
        <v>1388</v>
      </c>
      <c r="M2" s="306" t="s">
        <v>1389</v>
      </c>
      <c r="N2" s="306" t="s">
        <v>1390</v>
      </c>
      <c r="O2" s="306" t="s">
        <v>1391</v>
      </c>
      <c r="P2" s="306" t="s">
        <v>1392</v>
      </c>
      <c r="Q2" s="306" t="s">
        <v>1393</v>
      </c>
      <c r="R2" s="306" t="s">
        <v>1394</v>
      </c>
      <c r="S2" s="805"/>
      <c r="T2" s="805"/>
      <c r="U2" s="307" t="s">
        <v>1395</v>
      </c>
      <c r="V2" s="307" t="s">
        <v>1396</v>
      </c>
      <c r="W2" s="307" t="s">
        <v>1397</v>
      </c>
      <c r="X2" s="805"/>
      <c r="Y2" s="805"/>
      <c r="Z2" s="820"/>
      <c r="AA2" s="308" t="s">
        <v>1398</v>
      </c>
      <c r="AB2" s="308" t="s">
        <v>1399</v>
      </c>
      <c r="AC2" s="822"/>
    </row>
    <row r="3" spans="1:29" ht="16.5" thickBot="1">
      <c r="A3" s="309" t="s">
        <v>1400</v>
      </c>
      <c r="B3" s="310" t="s">
        <v>1401</v>
      </c>
      <c r="C3" s="311" t="s">
        <v>1402</v>
      </c>
      <c r="D3" s="312" t="s">
        <v>1402</v>
      </c>
      <c r="E3" s="312" t="s">
        <v>1402</v>
      </c>
      <c r="F3" s="312" t="s">
        <v>1402</v>
      </c>
      <c r="G3" s="312" t="s">
        <v>1402</v>
      </c>
      <c r="H3" s="312" t="s">
        <v>1402</v>
      </c>
      <c r="I3" s="312" t="s">
        <v>1403</v>
      </c>
      <c r="J3" s="313" t="s">
        <v>1404</v>
      </c>
      <c r="K3" s="305" t="s">
        <v>1405</v>
      </c>
      <c r="L3" s="306" t="s">
        <v>1406</v>
      </c>
      <c r="M3" s="306" t="s">
        <v>1404</v>
      </c>
      <c r="N3" s="306" t="s">
        <v>1406</v>
      </c>
      <c r="O3" s="306" t="s">
        <v>1405</v>
      </c>
      <c r="P3" s="306" t="s">
        <v>1406</v>
      </c>
      <c r="Q3" s="306" t="s">
        <v>1404</v>
      </c>
      <c r="R3" s="306" t="s">
        <v>1406</v>
      </c>
      <c r="S3" s="306" t="s">
        <v>1404</v>
      </c>
      <c r="T3" s="306" t="s">
        <v>1405</v>
      </c>
      <c r="U3" s="306" t="s">
        <v>1407</v>
      </c>
      <c r="V3" s="306" t="s">
        <v>1408</v>
      </c>
      <c r="W3" s="306" t="s">
        <v>1409</v>
      </c>
      <c r="X3" s="307" t="s">
        <v>1410</v>
      </c>
      <c r="Y3" s="307" t="s">
        <v>1411</v>
      </c>
      <c r="Z3" s="306" t="s">
        <v>1403</v>
      </c>
      <c r="AA3" s="314" t="s">
        <v>5</v>
      </c>
      <c r="AB3" s="314" t="s">
        <v>5</v>
      </c>
      <c r="AC3" s="315" t="s">
        <v>1400</v>
      </c>
    </row>
    <row r="4" spans="1:29" ht="15.75">
      <c r="A4" s="316" t="s">
        <v>28</v>
      </c>
      <c r="B4" s="317">
        <v>13</v>
      </c>
      <c r="C4" s="318">
        <v>148</v>
      </c>
      <c r="D4" s="319">
        <v>100</v>
      </c>
      <c r="E4" s="320">
        <v>4.3</v>
      </c>
      <c r="F4" s="320">
        <v>4.9000000000000004</v>
      </c>
      <c r="G4" s="319">
        <v>138</v>
      </c>
      <c r="H4" s="319">
        <v>118</v>
      </c>
      <c r="I4" s="320">
        <v>16.600000000000001</v>
      </c>
      <c r="J4" s="321">
        <v>67</v>
      </c>
      <c r="K4" s="322">
        <v>635</v>
      </c>
      <c r="L4" s="323">
        <v>85.8</v>
      </c>
      <c r="M4" s="324">
        <v>6.18</v>
      </c>
      <c r="N4" s="325">
        <v>96.4</v>
      </c>
      <c r="O4" s="326">
        <v>82</v>
      </c>
      <c r="P4" s="323">
        <v>16.399999999999999</v>
      </c>
      <c r="Q4" s="324">
        <v>2.2200000000000002</v>
      </c>
      <c r="R4" s="324">
        <v>25.5</v>
      </c>
      <c r="S4" s="324">
        <v>2.6</v>
      </c>
      <c r="T4" s="324">
        <v>1.72</v>
      </c>
      <c r="U4" s="324">
        <v>10.199999999999999</v>
      </c>
      <c r="V4" s="324">
        <v>27.49</v>
      </c>
      <c r="W4" s="324">
        <v>1</v>
      </c>
      <c r="X4" s="327">
        <v>4.181</v>
      </c>
      <c r="Y4" s="324">
        <v>0.67</v>
      </c>
      <c r="Z4" s="328">
        <f>AA4/2.1</f>
        <v>6.6666666666666661</v>
      </c>
      <c r="AA4" s="324">
        <v>14</v>
      </c>
      <c r="AB4" s="329">
        <v>11.2</v>
      </c>
      <c r="AC4" s="330" t="s">
        <v>28</v>
      </c>
    </row>
    <row r="5" spans="1:29" ht="15.75">
      <c r="A5" s="331" t="s">
        <v>29</v>
      </c>
      <c r="B5" s="317">
        <v>18</v>
      </c>
      <c r="C5" s="332">
        <v>153</v>
      </c>
      <c r="D5" s="333">
        <v>102</v>
      </c>
      <c r="E5" s="334">
        <v>5.8</v>
      </c>
      <c r="F5" s="334">
        <v>7.1</v>
      </c>
      <c r="G5" s="333">
        <v>139</v>
      </c>
      <c r="H5" s="333">
        <v>119</v>
      </c>
      <c r="I5" s="335">
        <v>23.4</v>
      </c>
      <c r="J5" s="336">
        <v>69</v>
      </c>
      <c r="K5" s="337">
        <v>939</v>
      </c>
      <c r="L5" s="334">
        <v>122.8</v>
      </c>
      <c r="M5" s="338">
        <v>6.34</v>
      </c>
      <c r="N5" s="339">
        <v>139.4</v>
      </c>
      <c r="O5" s="340">
        <v>126</v>
      </c>
      <c r="P5" s="334">
        <v>24.7</v>
      </c>
      <c r="Q5" s="338">
        <v>2.3199999999999998</v>
      </c>
      <c r="R5" s="338">
        <v>38.5</v>
      </c>
      <c r="S5" s="338">
        <v>2.69</v>
      </c>
      <c r="T5" s="338">
        <v>4.34</v>
      </c>
      <c r="U5" s="338">
        <v>7.18</v>
      </c>
      <c r="V5" s="338">
        <v>20.48</v>
      </c>
      <c r="W5" s="338">
        <v>1</v>
      </c>
      <c r="X5" s="333">
        <v>6.6829999999999998</v>
      </c>
      <c r="Y5" s="338">
        <v>0.69</v>
      </c>
      <c r="Z5" s="341">
        <f t="shared" ref="Z5:Z68" si="0">AA5/2.1</f>
        <v>13.333333333333332</v>
      </c>
      <c r="AA5" s="338">
        <v>28</v>
      </c>
      <c r="AB5" s="342">
        <v>22.4</v>
      </c>
      <c r="AC5" s="343" t="s">
        <v>29</v>
      </c>
    </row>
    <row r="6" spans="1:29" ht="15.75">
      <c r="A6" s="316" t="s">
        <v>30</v>
      </c>
      <c r="B6" s="317">
        <v>22.5</v>
      </c>
      <c r="C6" s="344">
        <v>152</v>
      </c>
      <c r="D6" s="327">
        <v>152</v>
      </c>
      <c r="E6" s="323">
        <v>5.8</v>
      </c>
      <c r="F6" s="323">
        <v>6.6</v>
      </c>
      <c r="G6" s="327">
        <v>139</v>
      </c>
      <c r="H6" s="327">
        <v>119</v>
      </c>
      <c r="I6" s="323">
        <v>29</v>
      </c>
      <c r="J6" s="345">
        <v>88</v>
      </c>
      <c r="K6" s="322">
        <v>1229</v>
      </c>
      <c r="L6" s="323">
        <v>161.69999999999999</v>
      </c>
      <c r="M6" s="324">
        <v>6.51</v>
      </c>
      <c r="N6" s="325">
        <v>179.6</v>
      </c>
      <c r="O6" s="326">
        <v>387</v>
      </c>
      <c r="P6" s="323">
        <v>50.9</v>
      </c>
      <c r="Q6" s="324">
        <v>3.65</v>
      </c>
      <c r="R6" s="324">
        <v>77.900000000000006</v>
      </c>
      <c r="S6" s="324">
        <v>4.0999999999999996</v>
      </c>
      <c r="T6" s="324">
        <v>4.75</v>
      </c>
      <c r="U6" s="324">
        <v>11.52</v>
      </c>
      <c r="V6" s="324">
        <v>20.48</v>
      </c>
      <c r="W6" s="324">
        <v>1</v>
      </c>
      <c r="X6" s="327">
        <v>20.417000000000002</v>
      </c>
      <c r="Y6" s="324">
        <v>0.88</v>
      </c>
      <c r="Z6" s="328">
        <f t="shared" si="0"/>
        <v>15.714285714285714</v>
      </c>
      <c r="AA6" s="324">
        <v>33</v>
      </c>
      <c r="AB6" s="329">
        <v>26.4</v>
      </c>
      <c r="AC6" s="330" t="s">
        <v>30</v>
      </c>
    </row>
    <row r="7" spans="1:29" ht="15.75">
      <c r="A7" s="331" t="s">
        <v>31</v>
      </c>
      <c r="B7" s="317">
        <v>24</v>
      </c>
      <c r="C7" s="332">
        <v>160</v>
      </c>
      <c r="D7" s="333">
        <v>102</v>
      </c>
      <c r="E7" s="334">
        <v>6.6</v>
      </c>
      <c r="F7" s="334">
        <v>10.3</v>
      </c>
      <c r="G7" s="333">
        <v>139</v>
      </c>
      <c r="H7" s="333">
        <v>115</v>
      </c>
      <c r="I7" s="334">
        <v>31.5</v>
      </c>
      <c r="J7" s="336">
        <v>69</v>
      </c>
      <c r="K7" s="337">
        <v>1384</v>
      </c>
      <c r="L7" s="334">
        <v>173</v>
      </c>
      <c r="M7" s="338">
        <v>6.63</v>
      </c>
      <c r="N7" s="339">
        <v>197.6</v>
      </c>
      <c r="O7" s="340">
        <v>183</v>
      </c>
      <c r="P7" s="334">
        <v>35.9</v>
      </c>
      <c r="Q7" s="338">
        <v>2.41</v>
      </c>
      <c r="R7" s="338">
        <v>55.8</v>
      </c>
      <c r="S7" s="338">
        <v>2.73</v>
      </c>
      <c r="T7" s="338">
        <v>11.08</v>
      </c>
      <c r="U7" s="338">
        <v>4.95</v>
      </c>
      <c r="V7" s="338">
        <v>17.48</v>
      </c>
      <c r="W7" s="338">
        <v>1</v>
      </c>
      <c r="X7" s="333">
        <v>10.206</v>
      </c>
      <c r="Y7" s="338">
        <v>0.69</v>
      </c>
      <c r="Z7" s="341">
        <f t="shared" si="0"/>
        <v>20.952380952380953</v>
      </c>
      <c r="AA7" s="338">
        <v>44</v>
      </c>
      <c r="AB7" s="342">
        <v>35.200000000000003</v>
      </c>
      <c r="AC7" s="343" t="s">
        <v>31</v>
      </c>
    </row>
    <row r="8" spans="1:29" ht="15.75">
      <c r="A8" s="316" t="s">
        <v>32</v>
      </c>
      <c r="B8" s="317">
        <v>29.8</v>
      </c>
      <c r="C8" s="344">
        <v>157</v>
      </c>
      <c r="D8" s="327">
        <v>153</v>
      </c>
      <c r="E8" s="323">
        <v>6.6</v>
      </c>
      <c r="F8" s="323">
        <v>9.3000000000000007</v>
      </c>
      <c r="G8" s="327">
        <v>138</v>
      </c>
      <c r="H8" s="327">
        <v>118</v>
      </c>
      <c r="I8" s="323">
        <v>38.5</v>
      </c>
      <c r="J8" s="345">
        <v>90</v>
      </c>
      <c r="K8" s="322">
        <v>1739</v>
      </c>
      <c r="L8" s="323">
        <v>221.5</v>
      </c>
      <c r="M8" s="324">
        <v>6.72</v>
      </c>
      <c r="N8" s="325">
        <v>247.5</v>
      </c>
      <c r="O8" s="326">
        <v>556</v>
      </c>
      <c r="P8" s="323">
        <v>72.599999999999994</v>
      </c>
      <c r="Q8" s="324">
        <v>3.8</v>
      </c>
      <c r="R8" s="324">
        <v>110.8</v>
      </c>
      <c r="S8" s="324">
        <v>4.18</v>
      </c>
      <c r="T8" s="324">
        <v>10.95</v>
      </c>
      <c r="U8" s="324">
        <v>8.23</v>
      </c>
      <c r="V8" s="324">
        <v>17.940000000000001</v>
      </c>
      <c r="W8" s="324">
        <v>1</v>
      </c>
      <c r="X8" s="327">
        <v>30.277000000000001</v>
      </c>
      <c r="Y8" s="324">
        <v>0.9</v>
      </c>
      <c r="Z8" s="328">
        <f t="shared" si="0"/>
        <v>25.238095238095237</v>
      </c>
      <c r="AA8" s="324">
        <v>53</v>
      </c>
      <c r="AB8" s="329">
        <v>42.4</v>
      </c>
      <c r="AC8" s="330" t="s">
        <v>32</v>
      </c>
    </row>
    <row r="9" spans="1:29" ht="15.75">
      <c r="A9" s="331" t="s">
        <v>33</v>
      </c>
      <c r="B9" s="317">
        <v>37.1</v>
      </c>
      <c r="C9" s="332">
        <v>162</v>
      </c>
      <c r="D9" s="333">
        <v>154</v>
      </c>
      <c r="E9" s="334">
        <v>8.1</v>
      </c>
      <c r="F9" s="334">
        <v>11.6</v>
      </c>
      <c r="G9" s="333">
        <v>139</v>
      </c>
      <c r="H9" s="333">
        <v>119</v>
      </c>
      <c r="I9" s="334">
        <v>47.8</v>
      </c>
      <c r="J9" s="336">
        <v>91</v>
      </c>
      <c r="K9" s="337">
        <v>2244</v>
      </c>
      <c r="L9" s="334">
        <v>277</v>
      </c>
      <c r="M9" s="338">
        <v>6.85</v>
      </c>
      <c r="N9" s="339">
        <v>313.5</v>
      </c>
      <c r="O9" s="340">
        <v>707</v>
      </c>
      <c r="P9" s="334">
        <v>91.8</v>
      </c>
      <c r="Q9" s="338">
        <v>3.84</v>
      </c>
      <c r="R9" s="338">
        <v>140.4</v>
      </c>
      <c r="S9" s="338">
        <v>4.22</v>
      </c>
      <c r="T9" s="338">
        <v>20.58</v>
      </c>
      <c r="U9" s="338">
        <v>6.64</v>
      </c>
      <c r="V9" s="338">
        <v>14.67</v>
      </c>
      <c r="W9" s="338">
        <v>1</v>
      </c>
      <c r="X9" s="333">
        <v>39.93</v>
      </c>
      <c r="Y9" s="338">
        <v>0.91</v>
      </c>
      <c r="Z9" s="341">
        <f t="shared" si="0"/>
        <v>34.285714285714285</v>
      </c>
      <c r="AA9" s="338">
        <v>72</v>
      </c>
      <c r="AB9" s="342">
        <v>57.6</v>
      </c>
      <c r="AC9" s="343" t="s">
        <v>33</v>
      </c>
    </row>
    <row r="10" spans="1:29" ht="15.75">
      <c r="A10" s="316" t="s">
        <v>34</v>
      </c>
      <c r="B10" s="317">
        <v>15</v>
      </c>
      <c r="C10" s="344">
        <v>200</v>
      </c>
      <c r="D10" s="327">
        <v>100</v>
      </c>
      <c r="E10" s="323">
        <v>4.3</v>
      </c>
      <c r="F10" s="323">
        <v>5.2</v>
      </c>
      <c r="G10" s="327">
        <v>190</v>
      </c>
      <c r="H10" s="327">
        <v>170</v>
      </c>
      <c r="I10" s="323">
        <v>19.399999999999999</v>
      </c>
      <c r="J10" s="345">
        <v>77</v>
      </c>
      <c r="K10" s="322">
        <v>1305</v>
      </c>
      <c r="L10" s="323">
        <v>130.5</v>
      </c>
      <c r="M10" s="324">
        <v>8.1999999999999993</v>
      </c>
      <c r="N10" s="325">
        <v>147.9</v>
      </c>
      <c r="O10" s="326">
        <v>87</v>
      </c>
      <c r="P10" s="323">
        <v>17.399999999999999</v>
      </c>
      <c r="Q10" s="324">
        <v>2.12</v>
      </c>
      <c r="R10" s="324">
        <v>27.3</v>
      </c>
      <c r="S10" s="324">
        <v>2.5499999999999998</v>
      </c>
      <c r="T10" s="324">
        <v>2.0499999999999998</v>
      </c>
      <c r="U10" s="324">
        <v>9.6199999999999992</v>
      </c>
      <c r="V10" s="324">
        <v>39.44</v>
      </c>
      <c r="W10" s="324">
        <v>0.95</v>
      </c>
      <c r="X10" s="327">
        <v>8.2219999999999995</v>
      </c>
      <c r="Y10" s="324">
        <v>0.77</v>
      </c>
      <c r="Z10" s="328">
        <f t="shared" si="0"/>
        <v>7.6190476190476186</v>
      </c>
      <c r="AA10" s="324">
        <v>16</v>
      </c>
      <c r="AB10" s="329">
        <v>12.8</v>
      </c>
      <c r="AC10" s="330" t="s">
        <v>34</v>
      </c>
    </row>
    <row r="11" spans="1:29" ht="15.75">
      <c r="A11" s="331" t="s">
        <v>35</v>
      </c>
      <c r="B11" s="317">
        <v>19.3</v>
      </c>
      <c r="C11" s="332">
        <v>203</v>
      </c>
      <c r="D11" s="333">
        <v>102</v>
      </c>
      <c r="E11" s="334">
        <v>5.8</v>
      </c>
      <c r="F11" s="334">
        <v>6.5</v>
      </c>
      <c r="G11" s="333">
        <v>190</v>
      </c>
      <c r="H11" s="333">
        <v>170</v>
      </c>
      <c r="I11" s="334">
        <v>25.1</v>
      </c>
      <c r="J11" s="336">
        <v>79</v>
      </c>
      <c r="K11" s="337">
        <v>1686</v>
      </c>
      <c r="L11" s="334">
        <v>166.1</v>
      </c>
      <c r="M11" s="338">
        <v>8.19</v>
      </c>
      <c r="N11" s="339">
        <v>190.6</v>
      </c>
      <c r="O11" s="340">
        <v>116</v>
      </c>
      <c r="P11" s="334">
        <v>22.7</v>
      </c>
      <c r="Q11" s="338">
        <v>2.14</v>
      </c>
      <c r="R11" s="338">
        <v>35.9</v>
      </c>
      <c r="S11" s="338">
        <v>2.59</v>
      </c>
      <c r="T11" s="338">
        <v>4.0199999999999996</v>
      </c>
      <c r="U11" s="338">
        <v>7.85</v>
      </c>
      <c r="V11" s="338">
        <v>29.31</v>
      </c>
      <c r="W11" s="338">
        <v>1</v>
      </c>
      <c r="X11" s="333">
        <v>11.098000000000001</v>
      </c>
      <c r="Y11" s="338">
        <v>0.79</v>
      </c>
      <c r="Z11" s="341">
        <f t="shared" si="0"/>
        <v>13.333333333333332</v>
      </c>
      <c r="AA11" s="338">
        <v>28</v>
      </c>
      <c r="AB11" s="342">
        <v>22.4</v>
      </c>
      <c r="AC11" s="343" t="s">
        <v>35</v>
      </c>
    </row>
    <row r="12" spans="1:29" ht="15.75">
      <c r="A12" s="316" t="s">
        <v>36</v>
      </c>
      <c r="B12" s="317">
        <v>22.5</v>
      </c>
      <c r="C12" s="344">
        <v>206</v>
      </c>
      <c r="D12" s="327">
        <v>102</v>
      </c>
      <c r="E12" s="323">
        <v>6.2</v>
      </c>
      <c r="F12" s="323">
        <v>8</v>
      </c>
      <c r="G12" s="327">
        <v>190</v>
      </c>
      <c r="H12" s="327">
        <v>170</v>
      </c>
      <c r="I12" s="323">
        <v>29</v>
      </c>
      <c r="J12" s="345">
        <v>79</v>
      </c>
      <c r="K12" s="322">
        <v>2029</v>
      </c>
      <c r="L12" s="323">
        <v>197</v>
      </c>
      <c r="M12" s="324">
        <v>8.3699999999999992</v>
      </c>
      <c r="N12" s="325">
        <v>225.5</v>
      </c>
      <c r="O12" s="326">
        <v>142</v>
      </c>
      <c r="P12" s="323">
        <v>27.9</v>
      </c>
      <c r="Q12" s="324">
        <v>2.2200000000000002</v>
      </c>
      <c r="R12" s="324">
        <v>43.9</v>
      </c>
      <c r="S12" s="324">
        <v>2.63</v>
      </c>
      <c r="T12" s="324">
        <v>6.18</v>
      </c>
      <c r="U12" s="324">
        <v>6.38</v>
      </c>
      <c r="V12" s="324">
        <v>27.42</v>
      </c>
      <c r="W12" s="324">
        <v>1</v>
      </c>
      <c r="X12" s="327">
        <v>13.868</v>
      </c>
      <c r="Y12" s="324">
        <v>0.79</v>
      </c>
      <c r="Z12" s="328">
        <f t="shared" si="0"/>
        <v>17.142857142857142</v>
      </c>
      <c r="AA12" s="324">
        <v>36</v>
      </c>
      <c r="AB12" s="329">
        <v>28.8</v>
      </c>
      <c r="AC12" s="330" t="s">
        <v>36</v>
      </c>
    </row>
    <row r="13" spans="1:29" ht="15.75">
      <c r="A13" s="331" t="s">
        <v>37</v>
      </c>
      <c r="B13" s="317">
        <v>26.6</v>
      </c>
      <c r="C13" s="332">
        <v>207</v>
      </c>
      <c r="D13" s="333">
        <v>133</v>
      </c>
      <c r="E13" s="334">
        <v>5.8</v>
      </c>
      <c r="F13" s="334">
        <v>8.4</v>
      </c>
      <c r="G13" s="333">
        <v>190</v>
      </c>
      <c r="H13" s="333">
        <v>170</v>
      </c>
      <c r="I13" s="334">
        <v>34.200000000000003</v>
      </c>
      <c r="J13" s="336">
        <v>92</v>
      </c>
      <c r="K13" s="337">
        <v>2611</v>
      </c>
      <c r="L13" s="334">
        <v>252.3</v>
      </c>
      <c r="M13" s="338">
        <v>8.73</v>
      </c>
      <c r="N13" s="339">
        <v>282.3</v>
      </c>
      <c r="O13" s="340">
        <v>330</v>
      </c>
      <c r="P13" s="334">
        <v>49.6</v>
      </c>
      <c r="Q13" s="338">
        <v>3.1</v>
      </c>
      <c r="R13" s="338">
        <v>76.3</v>
      </c>
      <c r="S13" s="338">
        <v>3.54</v>
      </c>
      <c r="T13" s="338">
        <v>7.65</v>
      </c>
      <c r="U13" s="338">
        <v>7.92</v>
      </c>
      <c r="V13" s="338">
        <v>29.34</v>
      </c>
      <c r="W13" s="338">
        <v>1</v>
      </c>
      <c r="X13" s="333">
        <v>32.476999999999997</v>
      </c>
      <c r="Y13" s="338">
        <v>0.92</v>
      </c>
      <c r="Z13" s="341">
        <f t="shared" si="0"/>
        <v>20.476190476190474</v>
      </c>
      <c r="AA13" s="338">
        <v>43</v>
      </c>
      <c r="AB13" s="342">
        <v>34.4</v>
      </c>
      <c r="AC13" s="343" t="s">
        <v>37</v>
      </c>
    </row>
    <row r="14" spans="1:29" ht="15.75">
      <c r="A14" s="316" t="s">
        <v>38</v>
      </c>
      <c r="B14" s="317">
        <v>31.3</v>
      </c>
      <c r="C14" s="344">
        <v>210</v>
      </c>
      <c r="D14" s="327">
        <v>134</v>
      </c>
      <c r="E14" s="323">
        <v>6.4</v>
      </c>
      <c r="F14" s="323">
        <v>10.199999999999999</v>
      </c>
      <c r="G14" s="327">
        <v>190</v>
      </c>
      <c r="H14" s="327">
        <v>170</v>
      </c>
      <c r="I14" s="323">
        <v>40.299999999999997</v>
      </c>
      <c r="J14" s="345">
        <v>93</v>
      </c>
      <c r="K14" s="322">
        <v>3168</v>
      </c>
      <c r="L14" s="323">
        <v>301.7</v>
      </c>
      <c r="M14" s="324">
        <v>8.86</v>
      </c>
      <c r="N14" s="325">
        <v>338.6</v>
      </c>
      <c r="O14" s="326">
        <v>410</v>
      </c>
      <c r="P14" s="323">
        <v>61.2</v>
      </c>
      <c r="Q14" s="324">
        <v>3.19</v>
      </c>
      <c r="R14" s="324">
        <v>94</v>
      </c>
      <c r="S14" s="324">
        <v>3.6</v>
      </c>
      <c r="T14" s="324">
        <v>12.59</v>
      </c>
      <c r="U14" s="324">
        <v>6.57</v>
      </c>
      <c r="V14" s="324">
        <v>26.5</v>
      </c>
      <c r="W14" s="324">
        <v>1</v>
      </c>
      <c r="X14" s="327">
        <v>40.822000000000003</v>
      </c>
      <c r="Y14" s="324">
        <v>0.93</v>
      </c>
      <c r="Z14" s="328">
        <f t="shared" si="0"/>
        <v>26.666666666666664</v>
      </c>
      <c r="AA14" s="324">
        <v>56</v>
      </c>
      <c r="AB14" s="329">
        <v>44.8</v>
      </c>
      <c r="AC14" s="330" t="s">
        <v>38</v>
      </c>
    </row>
    <row r="15" spans="1:29" ht="15.75">
      <c r="A15" s="331" t="s">
        <v>39</v>
      </c>
      <c r="B15" s="317">
        <v>35.9</v>
      </c>
      <c r="C15" s="332">
        <v>201</v>
      </c>
      <c r="D15" s="333">
        <v>165</v>
      </c>
      <c r="E15" s="334">
        <v>6.2</v>
      </c>
      <c r="F15" s="334">
        <v>10.199999999999999</v>
      </c>
      <c r="G15" s="333">
        <v>181</v>
      </c>
      <c r="H15" s="333">
        <v>161</v>
      </c>
      <c r="I15" s="334">
        <v>45.7</v>
      </c>
      <c r="J15" s="336">
        <v>103</v>
      </c>
      <c r="K15" s="337">
        <v>3437</v>
      </c>
      <c r="L15" s="334">
        <v>342</v>
      </c>
      <c r="M15" s="338">
        <v>8.67</v>
      </c>
      <c r="N15" s="339">
        <v>379.2</v>
      </c>
      <c r="O15" s="340">
        <v>764</v>
      </c>
      <c r="P15" s="334">
        <v>92.6</v>
      </c>
      <c r="Q15" s="338">
        <v>4.09</v>
      </c>
      <c r="R15" s="338">
        <v>141</v>
      </c>
      <c r="S15" s="338">
        <v>4.5</v>
      </c>
      <c r="T15" s="338">
        <v>14.51</v>
      </c>
      <c r="U15" s="338">
        <v>8.09</v>
      </c>
      <c r="V15" s="338">
        <v>25.9</v>
      </c>
      <c r="W15" s="338">
        <v>1</v>
      </c>
      <c r="X15" s="333">
        <v>69.501999999999995</v>
      </c>
      <c r="Y15" s="338">
        <v>1.03</v>
      </c>
      <c r="Z15" s="341">
        <f t="shared" si="0"/>
        <v>30.476190476190474</v>
      </c>
      <c r="AA15" s="338">
        <v>64</v>
      </c>
      <c r="AB15" s="342">
        <v>51.2</v>
      </c>
      <c r="AC15" s="343" t="s">
        <v>39</v>
      </c>
    </row>
    <row r="16" spans="1:29" ht="15.75">
      <c r="A16" s="316" t="s">
        <v>40</v>
      </c>
      <c r="B16" s="317">
        <v>41.7</v>
      </c>
      <c r="C16" s="344">
        <v>205</v>
      </c>
      <c r="D16" s="327">
        <v>166</v>
      </c>
      <c r="E16" s="323">
        <v>7.2</v>
      </c>
      <c r="F16" s="323">
        <v>11.8</v>
      </c>
      <c r="G16" s="327">
        <v>181</v>
      </c>
      <c r="H16" s="327">
        <v>157</v>
      </c>
      <c r="I16" s="323">
        <v>53.5</v>
      </c>
      <c r="J16" s="345">
        <v>104</v>
      </c>
      <c r="K16" s="322">
        <v>4114</v>
      </c>
      <c r="L16" s="323">
        <v>401.4</v>
      </c>
      <c r="M16" s="324">
        <v>8.77</v>
      </c>
      <c r="N16" s="325">
        <v>448.6</v>
      </c>
      <c r="O16" s="326">
        <v>901</v>
      </c>
      <c r="P16" s="323">
        <v>108.5</v>
      </c>
      <c r="Q16" s="324">
        <v>4.0999999999999996</v>
      </c>
      <c r="R16" s="324">
        <v>165.7</v>
      </c>
      <c r="S16" s="324">
        <v>4.53</v>
      </c>
      <c r="T16" s="324">
        <v>23.19</v>
      </c>
      <c r="U16" s="324">
        <v>7.03</v>
      </c>
      <c r="V16" s="324">
        <v>21.86</v>
      </c>
      <c r="W16" s="324">
        <v>1</v>
      </c>
      <c r="X16" s="327">
        <v>83.947999999999993</v>
      </c>
      <c r="Y16" s="324">
        <v>1.04</v>
      </c>
      <c r="Z16" s="328">
        <f t="shared" si="0"/>
        <v>38.095238095238095</v>
      </c>
      <c r="AA16" s="324">
        <v>80</v>
      </c>
      <c r="AB16" s="329">
        <v>64</v>
      </c>
      <c r="AC16" s="330" t="s">
        <v>40</v>
      </c>
    </row>
    <row r="17" spans="1:29" ht="15.75">
      <c r="A17" s="331" t="s">
        <v>41</v>
      </c>
      <c r="B17" s="317">
        <v>46.1</v>
      </c>
      <c r="C17" s="332">
        <v>203</v>
      </c>
      <c r="D17" s="333">
        <v>203</v>
      </c>
      <c r="E17" s="334">
        <v>7.2</v>
      </c>
      <c r="F17" s="334">
        <v>11</v>
      </c>
      <c r="G17" s="333">
        <v>181</v>
      </c>
      <c r="H17" s="333">
        <v>161</v>
      </c>
      <c r="I17" s="334">
        <v>58.6</v>
      </c>
      <c r="J17" s="336">
        <v>119</v>
      </c>
      <c r="K17" s="337">
        <v>4543</v>
      </c>
      <c r="L17" s="334">
        <v>447.6</v>
      </c>
      <c r="M17" s="338">
        <v>8.81</v>
      </c>
      <c r="N17" s="339">
        <v>495.3</v>
      </c>
      <c r="O17" s="340">
        <v>1535</v>
      </c>
      <c r="P17" s="334">
        <v>151.19999999999999</v>
      </c>
      <c r="Q17" s="338">
        <v>5.12</v>
      </c>
      <c r="R17" s="338">
        <v>229.5</v>
      </c>
      <c r="S17" s="338">
        <v>5.58</v>
      </c>
      <c r="T17" s="338">
        <v>22.01</v>
      </c>
      <c r="U17" s="338">
        <v>9.23</v>
      </c>
      <c r="V17" s="338">
        <v>22.36</v>
      </c>
      <c r="W17" s="338">
        <v>1</v>
      </c>
      <c r="X17" s="333">
        <v>141.34200000000001</v>
      </c>
      <c r="Y17" s="338">
        <v>1.19</v>
      </c>
      <c r="Z17" s="341">
        <f t="shared" si="0"/>
        <v>40.952380952380949</v>
      </c>
      <c r="AA17" s="338">
        <v>86</v>
      </c>
      <c r="AB17" s="342">
        <v>68.8</v>
      </c>
      <c r="AC17" s="343" t="s">
        <v>41</v>
      </c>
    </row>
    <row r="18" spans="1:29" ht="15.75">
      <c r="A18" s="316" t="s">
        <v>42</v>
      </c>
      <c r="B18" s="317">
        <v>52</v>
      </c>
      <c r="C18" s="344">
        <v>206</v>
      </c>
      <c r="D18" s="327">
        <v>204</v>
      </c>
      <c r="E18" s="323">
        <v>7.9</v>
      </c>
      <c r="F18" s="323">
        <v>12.6</v>
      </c>
      <c r="G18" s="327">
        <v>181</v>
      </c>
      <c r="H18" s="327">
        <v>157</v>
      </c>
      <c r="I18" s="323">
        <v>66.900000000000006</v>
      </c>
      <c r="J18" s="345">
        <v>119</v>
      </c>
      <c r="K18" s="322">
        <v>5298</v>
      </c>
      <c r="L18" s="323">
        <v>514.4</v>
      </c>
      <c r="M18" s="324">
        <v>8.9</v>
      </c>
      <c r="N18" s="325">
        <v>572.5</v>
      </c>
      <c r="O18" s="326">
        <v>1784</v>
      </c>
      <c r="P18" s="323">
        <v>174.9</v>
      </c>
      <c r="Q18" s="324">
        <v>5.16</v>
      </c>
      <c r="R18" s="324">
        <v>265.8</v>
      </c>
      <c r="S18" s="324">
        <v>5.61</v>
      </c>
      <c r="T18" s="324">
        <v>33.340000000000003</v>
      </c>
      <c r="U18" s="324">
        <v>8.1</v>
      </c>
      <c r="V18" s="324">
        <v>19.850000000000001</v>
      </c>
      <c r="W18" s="324">
        <v>1</v>
      </c>
      <c r="X18" s="327">
        <v>166.71</v>
      </c>
      <c r="Y18" s="324">
        <v>1.19</v>
      </c>
      <c r="Z18" s="328">
        <f t="shared" si="0"/>
        <v>49.523809523809518</v>
      </c>
      <c r="AA18" s="324">
        <v>104</v>
      </c>
      <c r="AB18" s="329">
        <v>83.2</v>
      </c>
      <c r="AC18" s="330" t="s">
        <v>42</v>
      </c>
    </row>
    <row r="19" spans="1:29" ht="15.75">
      <c r="A19" s="331" t="s">
        <v>43</v>
      </c>
      <c r="B19" s="317">
        <v>53</v>
      </c>
      <c r="C19" s="332">
        <v>204</v>
      </c>
      <c r="D19" s="333">
        <v>207</v>
      </c>
      <c r="E19" s="334">
        <v>11.3</v>
      </c>
      <c r="F19" s="334">
        <v>11.3</v>
      </c>
      <c r="G19" s="333">
        <v>181</v>
      </c>
      <c r="H19" s="333">
        <v>161</v>
      </c>
      <c r="I19" s="334">
        <v>68.099999999999994</v>
      </c>
      <c r="J19" s="336">
        <v>120</v>
      </c>
      <c r="K19" s="337">
        <v>4977</v>
      </c>
      <c r="L19" s="334">
        <v>488</v>
      </c>
      <c r="M19" s="338">
        <v>8.5500000000000007</v>
      </c>
      <c r="N19" s="339">
        <v>551.29999999999995</v>
      </c>
      <c r="O19" s="340">
        <v>1673</v>
      </c>
      <c r="P19" s="334">
        <v>161.69999999999999</v>
      </c>
      <c r="Q19" s="338">
        <v>4.96</v>
      </c>
      <c r="R19" s="338">
        <v>248.6</v>
      </c>
      <c r="S19" s="338">
        <v>5.57</v>
      </c>
      <c r="T19" s="338">
        <v>31.93</v>
      </c>
      <c r="U19" s="338">
        <v>9.16</v>
      </c>
      <c r="V19" s="338">
        <v>14.28</v>
      </c>
      <c r="W19" s="338">
        <v>1</v>
      </c>
      <c r="X19" s="333">
        <v>155.07499999999999</v>
      </c>
      <c r="Y19" s="338">
        <v>1.2</v>
      </c>
      <c r="Z19" s="341">
        <f t="shared" si="0"/>
        <v>50.476190476190474</v>
      </c>
      <c r="AA19" s="338">
        <v>106</v>
      </c>
      <c r="AB19" s="342">
        <v>84.8</v>
      </c>
      <c r="AC19" s="343" t="s">
        <v>43</v>
      </c>
    </row>
    <row r="20" spans="1:29" ht="15.75">
      <c r="A20" s="316" t="s">
        <v>44</v>
      </c>
      <c r="B20" s="317">
        <v>59</v>
      </c>
      <c r="C20" s="344">
        <v>210</v>
      </c>
      <c r="D20" s="327">
        <v>205</v>
      </c>
      <c r="E20" s="323">
        <v>9.1</v>
      </c>
      <c r="F20" s="323">
        <v>14.2</v>
      </c>
      <c r="G20" s="327">
        <v>182</v>
      </c>
      <c r="H20" s="327">
        <v>158</v>
      </c>
      <c r="I20" s="323">
        <v>76</v>
      </c>
      <c r="J20" s="345">
        <v>120</v>
      </c>
      <c r="K20" s="322">
        <v>6140</v>
      </c>
      <c r="L20" s="323">
        <v>584.79999999999995</v>
      </c>
      <c r="M20" s="324">
        <v>8.99</v>
      </c>
      <c r="N20" s="325">
        <v>655.9</v>
      </c>
      <c r="O20" s="326">
        <v>2041</v>
      </c>
      <c r="P20" s="323">
        <v>199.1</v>
      </c>
      <c r="Q20" s="324">
        <v>5.18</v>
      </c>
      <c r="R20" s="324">
        <v>303</v>
      </c>
      <c r="S20" s="324">
        <v>5.64</v>
      </c>
      <c r="T20" s="324">
        <v>47.69</v>
      </c>
      <c r="U20" s="324">
        <v>7.22</v>
      </c>
      <c r="V20" s="324">
        <v>17.32</v>
      </c>
      <c r="W20" s="324">
        <v>1</v>
      </c>
      <c r="X20" s="327">
        <v>195.41800000000001</v>
      </c>
      <c r="Y20" s="324">
        <v>1.2</v>
      </c>
      <c r="Z20" s="328">
        <f t="shared" si="0"/>
        <v>58.095238095238095</v>
      </c>
      <c r="AA20" s="324">
        <v>122</v>
      </c>
      <c r="AB20" s="329">
        <v>97.6</v>
      </c>
      <c r="AC20" s="330" t="s">
        <v>44</v>
      </c>
    </row>
    <row r="21" spans="1:29" ht="15.75">
      <c r="A21" s="331" t="s">
        <v>45</v>
      </c>
      <c r="B21" s="317">
        <v>71</v>
      </c>
      <c r="C21" s="332">
        <v>216</v>
      </c>
      <c r="D21" s="333">
        <v>206</v>
      </c>
      <c r="E21" s="334">
        <v>10.199999999999999</v>
      </c>
      <c r="F21" s="334">
        <v>17.399999999999999</v>
      </c>
      <c r="G21" s="333">
        <v>181</v>
      </c>
      <c r="H21" s="333">
        <v>161</v>
      </c>
      <c r="I21" s="334">
        <v>91</v>
      </c>
      <c r="J21" s="336">
        <v>122</v>
      </c>
      <c r="K21" s="337">
        <v>7660</v>
      </c>
      <c r="L21" s="334">
        <v>709.2</v>
      </c>
      <c r="M21" s="338">
        <v>9.17</v>
      </c>
      <c r="N21" s="339">
        <v>803.2</v>
      </c>
      <c r="O21" s="340">
        <v>2537</v>
      </c>
      <c r="P21" s="334">
        <v>246.3</v>
      </c>
      <c r="Q21" s="338">
        <v>5.28</v>
      </c>
      <c r="R21" s="338">
        <v>374.5</v>
      </c>
      <c r="S21" s="338">
        <v>5.7</v>
      </c>
      <c r="T21" s="338">
        <v>81.66</v>
      </c>
      <c r="U21" s="338">
        <v>5.92</v>
      </c>
      <c r="V21" s="338">
        <v>15.8</v>
      </c>
      <c r="W21" s="338">
        <v>1</v>
      </c>
      <c r="X21" s="333">
        <v>249.976</v>
      </c>
      <c r="Y21" s="338">
        <v>1.22</v>
      </c>
      <c r="Z21" s="341">
        <f t="shared" si="0"/>
        <v>73.333333333333329</v>
      </c>
      <c r="AA21" s="338">
        <v>154</v>
      </c>
      <c r="AB21" s="342">
        <v>123.2</v>
      </c>
      <c r="AC21" s="343" t="s">
        <v>45</v>
      </c>
    </row>
    <row r="22" spans="1:29" ht="15.75">
      <c r="A22" s="316" t="s">
        <v>46</v>
      </c>
      <c r="B22" s="317">
        <v>86</v>
      </c>
      <c r="C22" s="344">
        <v>222</v>
      </c>
      <c r="D22" s="327">
        <v>209</v>
      </c>
      <c r="E22" s="323">
        <v>13</v>
      </c>
      <c r="F22" s="323">
        <v>20.6</v>
      </c>
      <c r="G22" s="327">
        <v>181</v>
      </c>
      <c r="H22" s="327">
        <v>157</v>
      </c>
      <c r="I22" s="323">
        <v>110.9</v>
      </c>
      <c r="J22" s="345">
        <v>123</v>
      </c>
      <c r="K22" s="322">
        <v>9498</v>
      </c>
      <c r="L22" s="323">
        <v>855.7</v>
      </c>
      <c r="M22" s="324">
        <v>9.26</v>
      </c>
      <c r="N22" s="325">
        <v>984.2</v>
      </c>
      <c r="O22" s="326">
        <v>3139</v>
      </c>
      <c r="P22" s="323">
        <v>300.39999999999998</v>
      </c>
      <c r="Q22" s="324">
        <v>5.32</v>
      </c>
      <c r="R22" s="324">
        <v>458.7</v>
      </c>
      <c r="S22" s="324">
        <v>5.77</v>
      </c>
      <c r="T22" s="324">
        <v>142.19</v>
      </c>
      <c r="U22" s="324">
        <v>5.07</v>
      </c>
      <c r="V22" s="324">
        <v>12.06</v>
      </c>
      <c r="W22" s="324">
        <v>1</v>
      </c>
      <c r="X22" s="327">
        <v>317.84399999999999</v>
      </c>
      <c r="Y22" s="324">
        <v>1.23</v>
      </c>
      <c r="Z22" s="328">
        <f t="shared" si="0"/>
        <v>92.857142857142847</v>
      </c>
      <c r="AA22" s="324">
        <v>195</v>
      </c>
      <c r="AB22" s="329">
        <v>156</v>
      </c>
      <c r="AC22" s="330" t="s">
        <v>46</v>
      </c>
    </row>
    <row r="23" spans="1:29" ht="15.75">
      <c r="A23" s="331" t="s">
        <v>47</v>
      </c>
      <c r="B23" s="317">
        <v>17.899999999999999</v>
      </c>
      <c r="C23" s="332">
        <v>251</v>
      </c>
      <c r="D23" s="333">
        <v>101</v>
      </c>
      <c r="E23" s="334">
        <v>4.8</v>
      </c>
      <c r="F23" s="334">
        <v>5.3</v>
      </c>
      <c r="G23" s="333">
        <v>240</v>
      </c>
      <c r="H23" s="333">
        <v>220</v>
      </c>
      <c r="I23" s="334">
        <v>23.1</v>
      </c>
      <c r="J23" s="336">
        <v>88</v>
      </c>
      <c r="K23" s="337">
        <v>2291</v>
      </c>
      <c r="L23" s="334">
        <v>182.6</v>
      </c>
      <c r="M23" s="338">
        <v>9.9600000000000009</v>
      </c>
      <c r="N23" s="339">
        <v>211</v>
      </c>
      <c r="O23" s="340">
        <v>91</v>
      </c>
      <c r="P23" s="334">
        <v>18.100000000000001</v>
      </c>
      <c r="Q23" s="338">
        <v>1.99</v>
      </c>
      <c r="R23" s="338">
        <v>28.8</v>
      </c>
      <c r="S23" s="338">
        <v>2.48</v>
      </c>
      <c r="T23" s="338">
        <v>2.54</v>
      </c>
      <c r="U23" s="338">
        <v>9.5299999999999994</v>
      </c>
      <c r="V23" s="338">
        <v>45.92</v>
      </c>
      <c r="W23" s="338">
        <v>0.9</v>
      </c>
      <c r="X23" s="333">
        <v>13.734999999999999</v>
      </c>
      <c r="Y23" s="338">
        <v>0.88</v>
      </c>
      <c r="Z23" s="341">
        <f t="shared" si="0"/>
        <v>9.0476190476190474</v>
      </c>
      <c r="AA23" s="338">
        <v>19</v>
      </c>
      <c r="AB23" s="342">
        <v>15.2</v>
      </c>
      <c r="AC23" s="343" t="s">
        <v>47</v>
      </c>
    </row>
    <row r="24" spans="1:29" ht="15.75">
      <c r="A24" s="316" t="s">
        <v>48</v>
      </c>
      <c r="B24" s="317">
        <v>22.3</v>
      </c>
      <c r="C24" s="344">
        <v>254</v>
      </c>
      <c r="D24" s="327">
        <v>102</v>
      </c>
      <c r="E24" s="323">
        <v>5.8</v>
      </c>
      <c r="F24" s="323">
        <v>6.9</v>
      </c>
      <c r="G24" s="327">
        <v>240</v>
      </c>
      <c r="H24" s="327">
        <v>220</v>
      </c>
      <c r="I24" s="323">
        <v>28.9</v>
      </c>
      <c r="J24" s="345">
        <v>89</v>
      </c>
      <c r="K24" s="322">
        <v>2939</v>
      </c>
      <c r="L24" s="323">
        <v>231.4</v>
      </c>
      <c r="M24" s="324">
        <v>10.09</v>
      </c>
      <c r="N24" s="325">
        <v>267.7</v>
      </c>
      <c r="O24" s="326">
        <v>123</v>
      </c>
      <c r="P24" s="323">
        <v>24.1</v>
      </c>
      <c r="Q24" s="324">
        <v>2.06</v>
      </c>
      <c r="R24" s="324">
        <v>38.4</v>
      </c>
      <c r="S24" s="324">
        <v>2.54</v>
      </c>
      <c r="T24" s="324">
        <v>4.7699999999999996</v>
      </c>
      <c r="U24" s="324">
        <v>7.39</v>
      </c>
      <c r="V24" s="324">
        <v>37.97</v>
      </c>
      <c r="W24" s="324">
        <v>0.96</v>
      </c>
      <c r="X24" s="327">
        <v>18.629000000000001</v>
      </c>
      <c r="Y24" s="324">
        <v>0.89</v>
      </c>
      <c r="Z24" s="328">
        <f t="shared" si="0"/>
        <v>14.761904761904761</v>
      </c>
      <c r="AA24" s="324">
        <v>31</v>
      </c>
      <c r="AB24" s="329">
        <v>24.8</v>
      </c>
      <c r="AC24" s="330" t="s">
        <v>48</v>
      </c>
    </row>
    <row r="25" spans="1:29" ht="15.75">
      <c r="A25" s="331" t="s">
        <v>49</v>
      </c>
      <c r="B25" s="317">
        <v>25.3</v>
      </c>
      <c r="C25" s="332">
        <v>257</v>
      </c>
      <c r="D25" s="333">
        <v>102</v>
      </c>
      <c r="E25" s="334">
        <v>6.1</v>
      </c>
      <c r="F25" s="334">
        <v>8.4</v>
      </c>
      <c r="G25" s="333">
        <v>240</v>
      </c>
      <c r="H25" s="333">
        <v>220</v>
      </c>
      <c r="I25" s="334">
        <v>32.6</v>
      </c>
      <c r="J25" s="336">
        <v>89</v>
      </c>
      <c r="K25" s="337">
        <v>3473</v>
      </c>
      <c r="L25" s="334">
        <v>270.2</v>
      </c>
      <c r="M25" s="338">
        <v>10.31</v>
      </c>
      <c r="N25" s="339">
        <v>311.10000000000002</v>
      </c>
      <c r="O25" s="340">
        <v>149</v>
      </c>
      <c r="P25" s="334">
        <v>29.3</v>
      </c>
      <c r="Q25" s="338">
        <v>2.14</v>
      </c>
      <c r="R25" s="338">
        <v>46.4</v>
      </c>
      <c r="S25" s="338">
        <v>2.58</v>
      </c>
      <c r="T25" s="338">
        <v>7.06</v>
      </c>
      <c r="U25" s="338">
        <v>6.07</v>
      </c>
      <c r="V25" s="338">
        <v>36.1</v>
      </c>
      <c r="W25" s="338">
        <v>0.98</v>
      </c>
      <c r="X25" s="333">
        <v>22.954999999999998</v>
      </c>
      <c r="Y25" s="338">
        <v>0.89</v>
      </c>
      <c r="Z25" s="341">
        <f t="shared" si="0"/>
        <v>19.047619047619047</v>
      </c>
      <c r="AA25" s="338">
        <v>40</v>
      </c>
      <c r="AB25" s="342">
        <v>32</v>
      </c>
      <c r="AC25" s="343" t="s">
        <v>49</v>
      </c>
    </row>
    <row r="26" spans="1:29" ht="15.75">
      <c r="A26" s="316" t="s">
        <v>50</v>
      </c>
      <c r="B26" s="317">
        <v>28.4</v>
      </c>
      <c r="C26" s="344">
        <v>260</v>
      </c>
      <c r="D26" s="327">
        <v>102</v>
      </c>
      <c r="E26" s="323">
        <v>6.4</v>
      </c>
      <c r="F26" s="323">
        <v>10</v>
      </c>
      <c r="G26" s="327">
        <v>240</v>
      </c>
      <c r="H26" s="327">
        <v>220</v>
      </c>
      <c r="I26" s="323">
        <v>36.6</v>
      </c>
      <c r="J26" s="345">
        <v>90</v>
      </c>
      <c r="K26" s="322">
        <v>4046</v>
      </c>
      <c r="L26" s="323">
        <v>311.2</v>
      </c>
      <c r="M26" s="324">
        <v>10.51</v>
      </c>
      <c r="N26" s="325">
        <v>357.3</v>
      </c>
      <c r="O26" s="326">
        <v>178</v>
      </c>
      <c r="P26" s="323">
        <v>34.799999999999997</v>
      </c>
      <c r="Q26" s="324">
        <v>2.2000000000000002</v>
      </c>
      <c r="R26" s="324">
        <v>54.9</v>
      </c>
      <c r="S26" s="324">
        <v>2.62</v>
      </c>
      <c r="T26" s="324">
        <v>10.34</v>
      </c>
      <c r="U26" s="324">
        <v>5.0999999999999996</v>
      </c>
      <c r="V26" s="324">
        <v>34.380000000000003</v>
      </c>
      <c r="W26" s="324">
        <v>1</v>
      </c>
      <c r="X26" s="327">
        <v>27.635999999999999</v>
      </c>
      <c r="Y26" s="324">
        <v>0.9</v>
      </c>
      <c r="Z26" s="328">
        <f t="shared" si="0"/>
        <v>23.333333333333332</v>
      </c>
      <c r="AA26" s="324">
        <v>49</v>
      </c>
      <c r="AB26" s="329">
        <v>39.200000000000003</v>
      </c>
      <c r="AC26" s="330" t="s">
        <v>50</v>
      </c>
    </row>
    <row r="27" spans="1:29" ht="15.75">
      <c r="A27" s="331" t="s">
        <v>51</v>
      </c>
      <c r="B27" s="317">
        <v>32.700000000000003</v>
      </c>
      <c r="C27" s="332">
        <v>258</v>
      </c>
      <c r="D27" s="333">
        <v>146</v>
      </c>
      <c r="E27" s="334">
        <v>6.1</v>
      </c>
      <c r="F27" s="334">
        <v>9.1</v>
      </c>
      <c r="G27" s="333">
        <v>240</v>
      </c>
      <c r="H27" s="333">
        <v>220</v>
      </c>
      <c r="I27" s="334">
        <v>42.1</v>
      </c>
      <c r="J27" s="336">
        <v>107</v>
      </c>
      <c r="K27" s="337">
        <v>4937</v>
      </c>
      <c r="L27" s="334">
        <v>382.7</v>
      </c>
      <c r="M27" s="338">
        <v>10.83</v>
      </c>
      <c r="N27" s="339">
        <v>428.5</v>
      </c>
      <c r="O27" s="340">
        <v>473</v>
      </c>
      <c r="P27" s="334">
        <v>64.8</v>
      </c>
      <c r="Q27" s="338">
        <v>3.35</v>
      </c>
      <c r="R27" s="338">
        <v>99.7</v>
      </c>
      <c r="S27" s="338">
        <v>3.86</v>
      </c>
      <c r="T27" s="338">
        <v>10.44</v>
      </c>
      <c r="U27" s="338">
        <v>8.02</v>
      </c>
      <c r="V27" s="338">
        <v>36.03</v>
      </c>
      <c r="W27" s="338">
        <v>0.98</v>
      </c>
      <c r="X27" s="333">
        <v>73.103999999999999</v>
      </c>
      <c r="Y27" s="338">
        <v>1.07</v>
      </c>
      <c r="Z27" s="341">
        <f t="shared" si="0"/>
        <v>25.714285714285712</v>
      </c>
      <c r="AA27" s="338">
        <v>54</v>
      </c>
      <c r="AB27" s="342">
        <v>43.2</v>
      </c>
      <c r="AC27" s="343" t="s">
        <v>51</v>
      </c>
    </row>
    <row r="28" spans="1:29" ht="15.75">
      <c r="A28" s="316" t="s">
        <v>52</v>
      </c>
      <c r="B28" s="317">
        <v>38.5</v>
      </c>
      <c r="C28" s="344">
        <v>262</v>
      </c>
      <c r="D28" s="327">
        <v>147</v>
      </c>
      <c r="E28" s="323">
        <v>6.6</v>
      </c>
      <c r="F28" s="323">
        <v>11.2</v>
      </c>
      <c r="G28" s="327">
        <v>240</v>
      </c>
      <c r="H28" s="327">
        <v>220</v>
      </c>
      <c r="I28" s="323">
        <v>49.6</v>
      </c>
      <c r="J28" s="345">
        <v>108</v>
      </c>
      <c r="K28" s="322">
        <v>6057</v>
      </c>
      <c r="L28" s="323">
        <v>462.4</v>
      </c>
      <c r="M28" s="324">
        <v>11.05</v>
      </c>
      <c r="N28" s="325">
        <v>517.79999999999995</v>
      </c>
      <c r="O28" s="326">
        <v>594</v>
      </c>
      <c r="P28" s="323">
        <v>80.8</v>
      </c>
      <c r="Q28" s="324">
        <v>3.46</v>
      </c>
      <c r="R28" s="324">
        <v>124.1</v>
      </c>
      <c r="S28" s="324">
        <v>3.93</v>
      </c>
      <c r="T28" s="324">
        <v>17.63</v>
      </c>
      <c r="U28" s="324">
        <v>6.56</v>
      </c>
      <c r="V28" s="324">
        <v>33.270000000000003</v>
      </c>
      <c r="W28" s="324">
        <v>1</v>
      </c>
      <c r="X28" s="327">
        <v>93.242000000000004</v>
      </c>
      <c r="Y28" s="324">
        <v>1.08</v>
      </c>
      <c r="Z28" s="328">
        <f t="shared" si="0"/>
        <v>33.333333333333329</v>
      </c>
      <c r="AA28" s="324">
        <v>70</v>
      </c>
      <c r="AB28" s="329">
        <v>56</v>
      </c>
      <c r="AC28" s="330" t="s">
        <v>52</v>
      </c>
    </row>
    <row r="29" spans="1:29" ht="15.75">
      <c r="A29" s="331" t="s">
        <v>53</v>
      </c>
      <c r="B29" s="317">
        <v>44.8</v>
      </c>
      <c r="C29" s="332">
        <v>266</v>
      </c>
      <c r="D29" s="333">
        <v>148</v>
      </c>
      <c r="E29" s="334">
        <v>7.6</v>
      </c>
      <c r="F29" s="334">
        <v>13</v>
      </c>
      <c r="G29" s="333">
        <v>240</v>
      </c>
      <c r="H29" s="333">
        <v>220</v>
      </c>
      <c r="I29" s="334">
        <v>57.6</v>
      </c>
      <c r="J29" s="336">
        <v>109</v>
      </c>
      <c r="K29" s="337">
        <v>7158</v>
      </c>
      <c r="L29" s="334">
        <v>538.20000000000005</v>
      </c>
      <c r="M29" s="338">
        <v>11.15</v>
      </c>
      <c r="N29" s="339">
        <v>606.29999999999995</v>
      </c>
      <c r="O29" s="340">
        <v>704</v>
      </c>
      <c r="P29" s="334">
        <v>95.1</v>
      </c>
      <c r="Q29" s="338">
        <v>3.5</v>
      </c>
      <c r="R29" s="338">
        <v>146.4</v>
      </c>
      <c r="S29" s="338">
        <v>3.96</v>
      </c>
      <c r="T29" s="338">
        <v>27.14</v>
      </c>
      <c r="U29" s="338">
        <v>5.69</v>
      </c>
      <c r="V29" s="338">
        <v>28.95</v>
      </c>
      <c r="W29" s="338">
        <v>1</v>
      </c>
      <c r="X29" s="333">
        <v>112.398</v>
      </c>
      <c r="Y29" s="338">
        <v>1.0900000000000001</v>
      </c>
      <c r="Z29" s="341">
        <f t="shared" si="0"/>
        <v>41.428571428571423</v>
      </c>
      <c r="AA29" s="338">
        <v>87</v>
      </c>
      <c r="AB29" s="342">
        <v>69.599999999999994</v>
      </c>
      <c r="AC29" s="343" t="s">
        <v>53</v>
      </c>
    </row>
    <row r="30" spans="1:29" ht="15.75">
      <c r="A30" s="316" t="s">
        <v>54</v>
      </c>
      <c r="B30" s="317">
        <v>62</v>
      </c>
      <c r="C30" s="344">
        <v>246</v>
      </c>
      <c r="D30" s="327">
        <v>256</v>
      </c>
      <c r="E30" s="323">
        <v>10.5</v>
      </c>
      <c r="F30" s="323">
        <v>10.7</v>
      </c>
      <c r="G30" s="327">
        <v>225</v>
      </c>
      <c r="H30" s="327">
        <v>201</v>
      </c>
      <c r="I30" s="323">
        <v>79.599999999999994</v>
      </c>
      <c r="J30" s="345">
        <v>147</v>
      </c>
      <c r="K30" s="322">
        <v>8728</v>
      </c>
      <c r="L30" s="323">
        <v>709.6</v>
      </c>
      <c r="M30" s="324">
        <v>10.47</v>
      </c>
      <c r="N30" s="325">
        <v>790.5</v>
      </c>
      <c r="O30" s="326">
        <v>2995</v>
      </c>
      <c r="P30" s="323">
        <v>234</v>
      </c>
      <c r="Q30" s="324">
        <v>6.13</v>
      </c>
      <c r="R30" s="324">
        <v>357.8</v>
      </c>
      <c r="S30" s="324">
        <v>6.89</v>
      </c>
      <c r="T30" s="324">
        <v>33.46</v>
      </c>
      <c r="U30" s="324">
        <v>11.96</v>
      </c>
      <c r="V30" s="324">
        <v>19.100000000000001</v>
      </c>
      <c r="W30" s="324">
        <v>1</v>
      </c>
      <c r="X30" s="327">
        <v>417.13</v>
      </c>
      <c r="Y30" s="324">
        <v>1.47</v>
      </c>
      <c r="Z30" s="328">
        <f t="shared" si="0"/>
        <v>57.619047619047613</v>
      </c>
      <c r="AA30" s="324">
        <v>121</v>
      </c>
      <c r="AB30" s="329">
        <v>96.8</v>
      </c>
      <c r="AC30" s="330" t="s">
        <v>54</v>
      </c>
    </row>
    <row r="31" spans="1:29" ht="15.75">
      <c r="A31" s="331" t="s">
        <v>55</v>
      </c>
      <c r="B31" s="317">
        <v>73</v>
      </c>
      <c r="C31" s="332">
        <v>253</v>
      </c>
      <c r="D31" s="333">
        <v>254</v>
      </c>
      <c r="E31" s="334">
        <v>8.6</v>
      </c>
      <c r="F31" s="334">
        <v>14.2</v>
      </c>
      <c r="G31" s="333">
        <v>225</v>
      </c>
      <c r="H31" s="333">
        <v>201</v>
      </c>
      <c r="I31" s="334">
        <v>92.7</v>
      </c>
      <c r="J31" s="336">
        <v>148</v>
      </c>
      <c r="K31" s="337">
        <v>11257</v>
      </c>
      <c r="L31" s="334">
        <v>889.9</v>
      </c>
      <c r="M31" s="338">
        <v>11.02</v>
      </c>
      <c r="N31" s="339">
        <v>983.3</v>
      </c>
      <c r="O31" s="340">
        <v>3880</v>
      </c>
      <c r="P31" s="334">
        <v>305.5</v>
      </c>
      <c r="Q31" s="338">
        <v>6.47</v>
      </c>
      <c r="R31" s="338">
        <v>463.1</v>
      </c>
      <c r="S31" s="338">
        <v>7.01</v>
      </c>
      <c r="T31" s="338">
        <v>56.94</v>
      </c>
      <c r="U31" s="338">
        <v>8.94</v>
      </c>
      <c r="V31" s="338">
        <v>23.33</v>
      </c>
      <c r="W31" s="338">
        <v>1</v>
      </c>
      <c r="X31" s="333">
        <v>552.9</v>
      </c>
      <c r="Y31" s="338">
        <v>1.48</v>
      </c>
      <c r="Z31" s="341">
        <f t="shared" si="0"/>
        <v>70.952380952380949</v>
      </c>
      <c r="AA31" s="338">
        <v>149</v>
      </c>
      <c r="AB31" s="342">
        <v>119.2</v>
      </c>
      <c r="AC31" s="343" t="s">
        <v>55</v>
      </c>
    </row>
    <row r="32" spans="1:29" ht="15.75">
      <c r="A32" s="316" t="s">
        <v>56</v>
      </c>
      <c r="B32" s="317">
        <v>80</v>
      </c>
      <c r="C32" s="344">
        <v>256</v>
      </c>
      <c r="D32" s="327">
        <v>255</v>
      </c>
      <c r="E32" s="323">
        <v>9.4</v>
      </c>
      <c r="F32" s="323">
        <v>15.6</v>
      </c>
      <c r="G32" s="327">
        <v>225</v>
      </c>
      <c r="H32" s="327">
        <v>201</v>
      </c>
      <c r="I32" s="323">
        <v>101.9</v>
      </c>
      <c r="J32" s="345">
        <v>149</v>
      </c>
      <c r="K32" s="322">
        <v>12550</v>
      </c>
      <c r="L32" s="323">
        <v>980.5</v>
      </c>
      <c r="M32" s="324">
        <v>11.1</v>
      </c>
      <c r="N32" s="325">
        <v>1088.7</v>
      </c>
      <c r="O32" s="326">
        <v>4313</v>
      </c>
      <c r="P32" s="323">
        <v>338.3</v>
      </c>
      <c r="Q32" s="324">
        <v>6.51</v>
      </c>
      <c r="R32" s="324">
        <v>513.1</v>
      </c>
      <c r="S32" s="324">
        <v>7.04</v>
      </c>
      <c r="T32" s="324">
        <v>75.02</v>
      </c>
      <c r="U32" s="324">
        <v>8.17</v>
      </c>
      <c r="V32" s="324">
        <v>21.36</v>
      </c>
      <c r="W32" s="324">
        <v>1</v>
      </c>
      <c r="X32" s="327">
        <v>622.87800000000004</v>
      </c>
      <c r="Y32" s="324">
        <v>1.49</v>
      </c>
      <c r="Z32" s="328">
        <f t="shared" si="0"/>
        <v>80</v>
      </c>
      <c r="AA32" s="324">
        <v>168</v>
      </c>
      <c r="AB32" s="329">
        <v>134.4</v>
      </c>
      <c r="AC32" s="330" t="s">
        <v>56</v>
      </c>
    </row>
    <row r="33" spans="1:29" ht="15.75">
      <c r="A33" s="331" t="s">
        <v>57</v>
      </c>
      <c r="B33" s="317">
        <v>85</v>
      </c>
      <c r="C33" s="332">
        <v>254</v>
      </c>
      <c r="D33" s="333">
        <v>260</v>
      </c>
      <c r="E33" s="334">
        <v>14.4</v>
      </c>
      <c r="F33" s="334">
        <v>14.4</v>
      </c>
      <c r="G33" s="333">
        <v>225</v>
      </c>
      <c r="H33" s="333">
        <v>201</v>
      </c>
      <c r="I33" s="334">
        <v>108.5</v>
      </c>
      <c r="J33" s="336">
        <v>150</v>
      </c>
      <c r="K33" s="337">
        <v>1228</v>
      </c>
      <c r="L33" s="334">
        <v>966.9</v>
      </c>
      <c r="M33" s="338">
        <v>10.64</v>
      </c>
      <c r="N33" s="339">
        <v>1093.2</v>
      </c>
      <c r="O33" s="340">
        <v>4225</v>
      </c>
      <c r="P33" s="334">
        <v>325</v>
      </c>
      <c r="Q33" s="338">
        <v>6.24</v>
      </c>
      <c r="R33" s="338">
        <v>499.6</v>
      </c>
      <c r="S33" s="338">
        <v>7</v>
      </c>
      <c r="T33" s="338">
        <v>82.07</v>
      </c>
      <c r="U33" s="338">
        <v>9.0299999999999994</v>
      </c>
      <c r="V33" s="338">
        <v>13.97</v>
      </c>
      <c r="W33" s="338">
        <v>1</v>
      </c>
      <c r="X33" s="333">
        <v>605.40300000000002</v>
      </c>
      <c r="Y33" s="338">
        <v>1.5</v>
      </c>
      <c r="Z33" s="341">
        <f t="shared" si="0"/>
        <v>86.666666666666657</v>
      </c>
      <c r="AA33" s="338">
        <v>182</v>
      </c>
      <c r="AB33" s="342">
        <v>145.6</v>
      </c>
      <c r="AC33" s="343" t="s">
        <v>57</v>
      </c>
    </row>
    <row r="34" spans="1:29" ht="15.75">
      <c r="A34" s="316" t="s">
        <v>58</v>
      </c>
      <c r="B34" s="317">
        <v>89</v>
      </c>
      <c r="C34" s="344">
        <v>260</v>
      </c>
      <c r="D34" s="327">
        <v>256</v>
      </c>
      <c r="E34" s="323">
        <v>10.7</v>
      </c>
      <c r="F34" s="323">
        <v>17.3</v>
      </c>
      <c r="G34" s="327">
        <v>225</v>
      </c>
      <c r="H34" s="327">
        <v>201</v>
      </c>
      <c r="I34" s="323">
        <v>113.9</v>
      </c>
      <c r="J34" s="345">
        <v>150</v>
      </c>
      <c r="K34" s="322">
        <v>14237</v>
      </c>
      <c r="L34" s="323">
        <v>1095.0999999999999</v>
      </c>
      <c r="M34" s="324">
        <v>11.18</v>
      </c>
      <c r="N34" s="325">
        <v>1224.4000000000001</v>
      </c>
      <c r="O34" s="326">
        <v>4841</v>
      </c>
      <c r="P34" s="323">
        <v>378.2</v>
      </c>
      <c r="Q34" s="324">
        <v>6.52</v>
      </c>
      <c r="R34" s="324">
        <v>574.29999999999995</v>
      </c>
      <c r="S34" s="324">
        <v>7.06</v>
      </c>
      <c r="T34" s="324">
        <v>102.81</v>
      </c>
      <c r="U34" s="324">
        <v>7.4</v>
      </c>
      <c r="V34" s="324">
        <v>18.82</v>
      </c>
      <c r="W34" s="324">
        <v>1</v>
      </c>
      <c r="X34" s="327">
        <v>712.351</v>
      </c>
      <c r="Y34" s="324">
        <v>1.5</v>
      </c>
      <c r="Z34" s="328">
        <f t="shared" si="0"/>
        <v>91.904761904761898</v>
      </c>
      <c r="AA34" s="324">
        <v>193</v>
      </c>
      <c r="AB34" s="329">
        <v>154.4</v>
      </c>
      <c r="AC34" s="330" t="s">
        <v>58</v>
      </c>
    </row>
    <row r="35" spans="1:29" ht="15.75">
      <c r="A35" s="331" t="s">
        <v>59</v>
      </c>
      <c r="B35" s="317">
        <v>101</v>
      </c>
      <c r="C35" s="332">
        <v>264</v>
      </c>
      <c r="D35" s="333">
        <v>257</v>
      </c>
      <c r="E35" s="334">
        <v>11.9</v>
      </c>
      <c r="F35" s="334">
        <v>19.600000000000001</v>
      </c>
      <c r="G35" s="333">
        <v>225</v>
      </c>
      <c r="H35" s="333">
        <v>201</v>
      </c>
      <c r="I35" s="334">
        <v>128.69999999999999</v>
      </c>
      <c r="J35" s="336">
        <v>151</v>
      </c>
      <c r="K35" s="337">
        <v>16352</v>
      </c>
      <c r="L35" s="334">
        <v>1238.8</v>
      </c>
      <c r="M35" s="338">
        <v>11.27</v>
      </c>
      <c r="N35" s="339">
        <v>1395</v>
      </c>
      <c r="O35" s="340">
        <v>5549</v>
      </c>
      <c r="P35" s="334">
        <v>431.8</v>
      </c>
      <c r="Q35" s="338">
        <v>6.57</v>
      </c>
      <c r="R35" s="338">
        <v>656.3</v>
      </c>
      <c r="S35" s="338">
        <v>7.1</v>
      </c>
      <c r="T35" s="338">
        <v>147.69999999999999</v>
      </c>
      <c r="U35" s="338">
        <v>6.56</v>
      </c>
      <c r="V35" s="338">
        <v>16.87</v>
      </c>
      <c r="W35" s="338">
        <v>1</v>
      </c>
      <c r="X35" s="333">
        <v>828.03099999999995</v>
      </c>
      <c r="Y35" s="338">
        <v>1.51</v>
      </c>
      <c r="Z35" s="341">
        <f t="shared" si="0"/>
        <v>106.66666666666666</v>
      </c>
      <c r="AA35" s="338">
        <v>224</v>
      </c>
      <c r="AB35" s="342">
        <v>179.2</v>
      </c>
      <c r="AC35" s="343" t="s">
        <v>59</v>
      </c>
    </row>
    <row r="36" spans="1:29" ht="15.75">
      <c r="A36" s="316" t="s">
        <v>60</v>
      </c>
      <c r="B36" s="317">
        <v>115</v>
      </c>
      <c r="C36" s="344">
        <v>269</v>
      </c>
      <c r="D36" s="327">
        <v>259</v>
      </c>
      <c r="E36" s="323">
        <v>13.5</v>
      </c>
      <c r="F36" s="323">
        <v>22.1</v>
      </c>
      <c r="G36" s="327">
        <v>225</v>
      </c>
      <c r="H36" s="327">
        <v>201</v>
      </c>
      <c r="I36" s="323">
        <v>146.1</v>
      </c>
      <c r="J36" s="345">
        <v>153</v>
      </c>
      <c r="K36" s="322">
        <v>18920</v>
      </c>
      <c r="L36" s="323">
        <v>1406.7</v>
      </c>
      <c r="M36" s="324">
        <v>11.38</v>
      </c>
      <c r="N36" s="325">
        <v>1597.4</v>
      </c>
      <c r="O36" s="326">
        <v>6405</v>
      </c>
      <c r="P36" s="323">
        <v>494.6</v>
      </c>
      <c r="Q36" s="324">
        <v>6.62</v>
      </c>
      <c r="R36" s="324">
        <v>752.7</v>
      </c>
      <c r="S36" s="324">
        <v>7.16</v>
      </c>
      <c r="T36" s="324">
        <v>212</v>
      </c>
      <c r="U36" s="324">
        <v>5.86</v>
      </c>
      <c r="V36" s="324">
        <v>14.87</v>
      </c>
      <c r="W36" s="324">
        <v>1</v>
      </c>
      <c r="X36" s="327">
        <v>975.26499999999999</v>
      </c>
      <c r="Y36" s="324">
        <v>1.53</v>
      </c>
      <c r="Z36" s="328">
        <f t="shared" si="0"/>
        <v>123.80952380952381</v>
      </c>
      <c r="AA36" s="324">
        <v>260</v>
      </c>
      <c r="AB36" s="329">
        <v>208</v>
      </c>
      <c r="AC36" s="330" t="s">
        <v>60</v>
      </c>
    </row>
    <row r="37" spans="1:29" ht="15.75">
      <c r="A37" s="331" t="s">
        <v>61</v>
      </c>
      <c r="B37" s="317">
        <v>21</v>
      </c>
      <c r="C37" s="332">
        <v>303</v>
      </c>
      <c r="D37" s="333">
        <v>101</v>
      </c>
      <c r="E37" s="334">
        <v>5.0999999999999996</v>
      </c>
      <c r="F37" s="334">
        <v>5.7</v>
      </c>
      <c r="G37" s="333">
        <v>292</v>
      </c>
      <c r="H37" s="333">
        <v>272</v>
      </c>
      <c r="I37" s="334">
        <v>27.2</v>
      </c>
      <c r="J37" s="336">
        <v>98</v>
      </c>
      <c r="K37" s="337">
        <v>3776</v>
      </c>
      <c r="L37" s="334">
        <v>249.2</v>
      </c>
      <c r="M37" s="338">
        <v>11.77</v>
      </c>
      <c r="N37" s="339">
        <v>291.89999999999998</v>
      </c>
      <c r="O37" s="340">
        <v>98</v>
      </c>
      <c r="P37" s="334">
        <v>19.5</v>
      </c>
      <c r="Q37" s="338">
        <v>1.9</v>
      </c>
      <c r="R37" s="338">
        <v>31.4</v>
      </c>
      <c r="S37" s="338">
        <v>2.42</v>
      </c>
      <c r="T37" s="338">
        <v>3.27</v>
      </c>
      <c r="U37" s="338">
        <v>8.86</v>
      </c>
      <c r="V37" s="338">
        <v>53.25</v>
      </c>
      <c r="W37" s="338">
        <v>0.84</v>
      </c>
      <c r="X37" s="333">
        <v>21.628</v>
      </c>
      <c r="Y37" s="338">
        <v>0.98</v>
      </c>
      <c r="Z37" s="341">
        <f t="shared" si="0"/>
        <v>10.476190476190476</v>
      </c>
      <c r="AA37" s="338">
        <v>22</v>
      </c>
      <c r="AB37" s="342">
        <v>17.600000000000001</v>
      </c>
      <c r="AC37" s="343" t="s">
        <v>61</v>
      </c>
    </row>
    <row r="38" spans="1:29" ht="15.75">
      <c r="A38" s="316" t="s">
        <v>62</v>
      </c>
      <c r="B38" s="317">
        <v>23.8</v>
      </c>
      <c r="C38" s="344">
        <v>305</v>
      </c>
      <c r="D38" s="327">
        <v>101</v>
      </c>
      <c r="E38" s="323">
        <v>5.6</v>
      </c>
      <c r="F38" s="323">
        <v>6.7</v>
      </c>
      <c r="G38" s="327">
        <v>292</v>
      </c>
      <c r="H38" s="327">
        <v>272</v>
      </c>
      <c r="I38" s="323">
        <v>30.7</v>
      </c>
      <c r="J38" s="345">
        <v>99</v>
      </c>
      <c r="K38" s="322">
        <v>4346</v>
      </c>
      <c r="L38" s="323">
        <v>285</v>
      </c>
      <c r="M38" s="324">
        <v>11.89</v>
      </c>
      <c r="N38" s="325">
        <v>333.2</v>
      </c>
      <c r="O38" s="326">
        <v>116</v>
      </c>
      <c r="P38" s="323">
        <v>22.9</v>
      </c>
      <c r="Q38" s="324">
        <v>1.94</v>
      </c>
      <c r="R38" s="324">
        <v>36.9</v>
      </c>
      <c r="S38" s="324">
        <v>2.4500000000000002</v>
      </c>
      <c r="T38" s="324">
        <v>4.6500000000000004</v>
      </c>
      <c r="U38" s="324">
        <v>7.54</v>
      </c>
      <c r="V38" s="324">
        <v>48.5</v>
      </c>
      <c r="W38" s="324">
        <v>0.87</v>
      </c>
      <c r="X38" s="327">
        <v>25.594000000000001</v>
      </c>
      <c r="Y38" s="324">
        <v>0.99</v>
      </c>
      <c r="Z38" s="328">
        <f t="shared" si="0"/>
        <v>13.809523809523808</v>
      </c>
      <c r="AA38" s="324">
        <v>29</v>
      </c>
      <c r="AB38" s="329">
        <v>23.2</v>
      </c>
      <c r="AC38" s="330" t="s">
        <v>62</v>
      </c>
    </row>
    <row r="39" spans="1:29" ht="15.75">
      <c r="A39" s="331" t="s">
        <v>63</v>
      </c>
      <c r="B39" s="317">
        <v>28.3</v>
      </c>
      <c r="C39" s="332">
        <v>309</v>
      </c>
      <c r="D39" s="333">
        <v>102</v>
      </c>
      <c r="E39" s="334">
        <v>6</v>
      </c>
      <c r="F39" s="334">
        <v>8.9</v>
      </c>
      <c r="G39" s="333">
        <v>291</v>
      </c>
      <c r="H39" s="333">
        <v>271</v>
      </c>
      <c r="I39" s="334">
        <v>36.5</v>
      </c>
      <c r="J39" s="336">
        <v>100</v>
      </c>
      <c r="K39" s="337">
        <v>5500</v>
      </c>
      <c r="L39" s="334">
        <v>356</v>
      </c>
      <c r="M39" s="338">
        <v>12.28</v>
      </c>
      <c r="N39" s="339">
        <v>412</v>
      </c>
      <c r="O39" s="340">
        <v>158</v>
      </c>
      <c r="P39" s="334">
        <v>31</v>
      </c>
      <c r="Q39" s="338">
        <v>2.08</v>
      </c>
      <c r="R39" s="338">
        <v>49.4</v>
      </c>
      <c r="S39" s="338">
        <v>2.5499999999999998</v>
      </c>
      <c r="T39" s="338">
        <v>8.14</v>
      </c>
      <c r="U39" s="338">
        <v>5.73</v>
      </c>
      <c r="V39" s="338">
        <v>45.2</v>
      </c>
      <c r="W39" s="338">
        <v>0.91</v>
      </c>
      <c r="X39" s="333">
        <v>35.441000000000003</v>
      </c>
      <c r="Y39" s="338">
        <v>1</v>
      </c>
      <c r="Z39" s="341">
        <f t="shared" si="0"/>
        <v>19.523809523809522</v>
      </c>
      <c r="AA39" s="338">
        <v>41</v>
      </c>
      <c r="AB39" s="342">
        <v>32.799999999999997</v>
      </c>
      <c r="AC39" s="343" t="s">
        <v>63</v>
      </c>
    </row>
    <row r="40" spans="1:29" ht="15.75">
      <c r="A40" s="316" t="s">
        <v>64</v>
      </c>
      <c r="B40" s="317">
        <v>32.700000000000003</v>
      </c>
      <c r="C40" s="344">
        <v>313</v>
      </c>
      <c r="D40" s="327">
        <v>102</v>
      </c>
      <c r="E40" s="323">
        <v>6.6</v>
      </c>
      <c r="F40" s="323">
        <v>10.8</v>
      </c>
      <c r="G40" s="327">
        <v>291</v>
      </c>
      <c r="H40" s="327">
        <v>271</v>
      </c>
      <c r="I40" s="323">
        <v>42.1</v>
      </c>
      <c r="J40" s="345">
        <v>100</v>
      </c>
      <c r="K40" s="322">
        <v>6570</v>
      </c>
      <c r="L40" s="323">
        <v>419.8</v>
      </c>
      <c r="M40" s="324">
        <v>12.49</v>
      </c>
      <c r="N40" s="325">
        <v>485.3</v>
      </c>
      <c r="O40" s="326">
        <v>192</v>
      </c>
      <c r="P40" s="323">
        <v>37.6</v>
      </c>
      <c r="Q40" s="324">
        <v>2.13</v>
      </c>
      <c r="R40" s="324">
        <v>59.8</v>
      </c>
      <c r="S40" s="324">
        <v>2.58</v>
      </c>
      <c r="T40" s="324">
        <v>12.91</v>
      </c>
      <c r="U40" s="324">
        <v>4.72</v>
      </c>
      <c r="V40" s="324">
        <v>41.12</v>
      </c>
      <c r="W40" s="324">
        <v>0.94</v>
      </c>
      <c r="X40" s="327">
        <v>43.612000000000002</v>
      </c>
      <c r="Y40" s="324">
        <v>1</v>
      </c>
      <c r="Z40" s="328">
        <f t="shared" si="0"/>
        <v>25.714285714285712</v>
      </c>
      <c r="AA40" s="324">
        <v>54</v>
      </c>
      <c r="AB40" s="329">
        <v>43.2</v>
      </c>
      <c r="AC40" s="330" t="s">
        <v>64</v>
      </c>
    </row>
    <row r="41" spans="1:29" ht="15.75">
      <c r="A41" s="331" t="s">
        <v>65</v>
      </c>
      <c r="B41" s="317">
        <v>38.700000000000003</v>
      </c>
      <c r="C41" s="332">
        <v>310</v>
      </c>
      <c r="D41" s="333">
        <v>165</v>
      </c>
      <c r="E41" s="334">
        <v>5.8</v>
      </c>
      <c r="F41" s="334">
        <v>9.6999999999999993</v>
      </c>
      <c r="G41" s="333">
        <v>291</v>
      </c>
      <c r="H41" s="333">
        <v>271</v>
      </c>
      <c r="I41" s="334">
        <v>49.7</v>
      </c>
      <c r="J41" s="336">
        <v>125</v>
      </c>
      <c r="K41" s="337">
        <v>8581</v>
      </c>
      <c r="L41" s="334">
        <v>553.6</v>
      </c>
      <c r="M41" s="338">
        <v>13.14</v>
      </c>
      <c r="N41" s="339">
        <v>615.4</v>
      </c>
      <c r="O41" s="340">
        <v>727</v>
      </c>
      <c r="P41" s="334">
        <v>88.1</v>
      </c>
      <c r="Q41" s="338">
        <v>3.82</v>
      </c>
      <c r="R41" s="338">
        <v>134.9</v>
      </c>
      <c r="S41" s="338">
        <v>4.38</v>
      </c>
      <c r="T41" s="338">
        <v>13.2</v>
      </c>
      <c r="U41" s="338">
        <v>8.51</v>
      </c>
      <c r="V41" s="338">
        <v>46.66</v>
      </c>
      <c r="W41" s="338">
        <v>0.93</v>
      </c>
      <c r="X41" s="333">
        <v>163.72800000000001</v>
      </c>
      <c r="Y41" s="338">
        <v>1.25</v>
      </c>
      <c r="Z41" s="341">
        <f t="shared" si="0"/>
        <v>29.047619047619047</v>
      </c>
      <c r="AA41" s="338">
        <v>61</v>
      </c>
      <c r="AB41" s="342">
        <v>48.8</v>
      </c>
      <c r="AC41" s="343" t="s">
        <v>65</v>
      </c>
    </row>
    <row r="42" spans="1:29" ht="15.75">
      <c r="A42" s="316" t="s">
        <v>66</v>
      </c>
      <c r="B42" s="317">
        <v>44.5</v>
      </c>
      <c r="C42" s="344">
        <v>313</v>
      </c>
      <c r="D42" s="327">
        <v>166</v>
      </c>
      <c r="E42" s="323">
        <v>6.6</v>
      </c>
      <c r="F42" s="323">
        <v>11.2</v>
      </c>
      <c r="G42" s="327">
        <v>291</v>
      </c>
      <c r="H42" s="327">
        <v>271</v>
      </c>
      <c r="I42" s="323">
        <v>57.2</v>
      </c>
      <c r="J42" s="345">
        <v>126</v>
      </c>
      <c r="K42" s="322">
        <v>9997</v>
      </c>
      <c r="L42" s="323">
        <v>638.79999999999995</v>
      </c>
      <c r="M42" s="324">
        <v>13.22</v>
      </c>
      <c r="N42" s="325">
        <v>712.8</v>
      </c>
      <c r="O42" s="326">
        <v>855</v>
      </c>
      <c r="P42" s="323">
        <v>103</v>
      </c>
      <c r="Q42" s="324">
        <v>3.87</v>
      </c>
      <c r="R42" s="324">
        <v>158</v>
      </c>
      <c r="S42" s="324">
        <v>4.41</v>
      </c>
      <c r="T42" s="324">
        <v>19.899999999999999</v>
      </c>
      <c r="U42" s="324">
        <v>7.41</v>
      </c>
      <c r="V42" s="324">
        <v>41</v>
      </c>
      <c r="W42" s="324">
        <v>0.93</v>
      </c>
      <c r="X42" s="327">
        <v>194.43299999999999</v>
      </c>
      <c r="Y42" s="324">
        <v>1.26</v>
      </c>
      <c r="Z42" s="328">
        <f t="shared" si="0"/>
        <v>36.666666666666664</v>
      </c>
      <c r="AA42" s="324">
        <v>77</v>
      </c>
      <c r="AB42" s="329">
        <v>61.6</v>
      </c>
      <c r="AC42" s="330" t="s">
        <v>66</v>
      </c>
    </row>
    <row r="43" spans="1:29" ht="15.75">
      <c r="A43" s="331" t="s">
        <v>67</v>
      </c>
      <c r="B43" s="317">
        <v>52</v>
      </c>
      <c r="C43" s="332">
        <v>317</v>
      </c>
      <c r="D43" s="333">
        <v>167</v>
      </c>
      <c r="E43" s="334">
        <v>7.6</v>
      </c>
      <c r="F43" s="334">
        <v>13.2</v>
      </c>
      <c r="G43" s="333">
        <v>291</v>
      </c>
      <c r="H43" s="333">
        <v>271</v>
      </c>
      <c r="I43" s="334">
        <v>67</v>
      </c>
      <c r="J43" s="336">
        <v>127</v>
      </c>
      <c r="K43" s="337">
        <v>11909</v>
      </c>
      <c r="L43" s="334">
        <v>751.4</v>
      </c>
      <c r="M43" s="338">
        <v>13.33</v>
      </c>
      <c r="N43" s="339">
        <v>842.5</v>
      </c>
      <c r="O43" s="340">
        <v>1026</v>
      </c>
      <c r="P43" s="334">
        <v>122.9</v>
      </c>
      <c r="Q43" s="338">
        <v>3.91</v>
      </c>
      <c r="R43" s="338">
        <v>188.8</v>
      </c>
      <c r="S43" s="338">
        <v>4.45</v>
      </c>
      <c r="T43" s="338">
        <v>31.81</v>
      </c>
      <c r="U43" s="338">
        <v>6.33</v>
      </c>
      <c r="V43" s="338">
        <v>35.61</v>
      </c>
      <c r="W43" s="338">
        <v>1</v>
      </c>
      <c r="X43" s="333">
        <v>236.422</v>
      </c>
      <c r="Y43" s="338">
        <v>1.27</v>
      </c>
      <c r="Z43" s="341">
        <f t="shared" si="0"/>
        <v>48.095238095238095</v>
      </c>
      <c r="AA43" s="338">
        <v>101</v>
      </c>
      <c r="AB43" s="342">
        <v>80.8</v>
      </c>
      <c r="AC43" s="343" t="s">
        <v>67</v>
      </c>
    </row>
    <row r="44" spans="1:29" ht="15.75">
      <c r="A44" s="316" t="s">
        <v>68</v>
      </c>
      <c r="B44" s="317">
        <v>79</v>
      </c>
      <c r="C44" s="344">
        <v>299</v>
      </c>
      <c r="D44" s="327">
        <v>306</v>
      </c>
      <c r="E44" s="323">
        <v>11</v>
      </c>
      <c r="F44" s="323">
        <v>11</v>
      </c>
      <c r="G44" s="327">
        <v>277</v>
      </c>
      <c r="H44" s="327">
        <v>245</v>
      </c>
      <c r="I44" s="323">
        <v>100</v>
      </c>
      <c r="J44" s="345">
        <v>177</v>
      </c>
      <c r="K44" s="322">
        <v>16316</v>
      </c>
      <c r="L44" s="323">
        <v>1091.3</v>
      </c>
      <c r="M44" s="324">
        <v>12.77</v>
      </c>
      <c r="N44" s="325">
        <v>1210.0999999999999</v>
      </c>
      <c r="O44" s="326">
        <v>5258</v>
      </c>
      <c r="P44" s="323">
        <v>343.7</v>
      </c>
      <c r="Q44" s="324">
        <v>7.25</v>
      </c>
      <c r="R44" s="324">
        <v>525.4</v>
      </c>
      <c r="S44" s="324">
        <v>8.1999999999999993</v>
      </c>
      <c r="T44" s="324">
        <v>46.72</v>
      </c>
      <c r="U44" s="324">
        <v>13.91</v>
      </c>
      <c r="V44" s="324">
        <v>22.27</v>
      </c>
      <c r="W44" s="324">
        <v>0.99</v>
      </c>
      <c r="X44" s="327">
        <v>1089258</v>
      </c>
      <c r="Y44" s="324">
        <v>1.77</v>
      </c>
      <c r="Z44" s="328">
        <f t="shared" si="0"/>
        <v>72.857142857142847</v>
      </c>
      <c r="AA44" s="324">
        <v>153</v>
      </c>
      <c r="AB44" s="329">
        <v>122.4</v>
      </c>
      <c r="AC44" s="330" t="s">
        <v>68</v>
      </c>
    </row>
    <row r="45" spans="1:29" ht="15.75">
      <c r="A45" s="331" t="s">
        <v>69</v>
      </c>
      <c r="B45" s="317">
        <v>93</v>
      </c>
      <c r="C45" s="332">
        <v>303</v>
      </c>
      <c r="D45" s="333">
        <v>308</v>
      </c>
      <c r="E45" s="334">
        <v>13.1</v>
      </c>
      <c r="F45" s="334">
        <v>13.1</v>
      </c>
      <c r="G45" s="333">
        <v>277</v>
      </c>
      <c r="H45" s="333">
        <v>245</v>
      </c>
      <c r="I45" s="334">
        <v>119.2</v>
      </c>
      <c r="J45" s="336">
        <v>178</v>
      </c>
      <c r="K45" s="337">
        <v>19682</v>
      </c>
      <c r="L45" s="334">
        <v>1299.0999999999999</v>
      </c>
      <c r="M45" s="338">
        <v>12.85</v>
      </c>
      <c r="N45" s="339">
        <v>1450.3</v>
      </c>
      <c r="O45" s="340">
        <v>6387</v>
      </c>
      <c r="P45" s="334">
        <v>414.7</v>
      </c>
      <c r="Q45" s="338">
        <v>7.32</v>
      </c>
      <c r="R45" s="338">
        <v>635.5</v>
      </c>
      <c r="S45" s="338">
        <v>8.26</v>
      </c>
      <c r="T45" s="338">
        <v>77.33</v>
      </c>
      <c r="U45" s="338">
        <v>11.76</v>
      </c>
      <c r="V45" s="338">
        <v>18.690000000000001</v>
      </c>
      <c r="W45" s="338">
        <v>1</v>
      </c>
      <c r="X45" s="333">
        <v>1340320</v>
      </c>
      <c r="Y45" s="338">
        <v>1.78</v>
      </c>
      <c r="Z45" s="341">
        <f t="shared" si="0"/>
        <v>92.857142857142847</v>
      </c>
      <c r="AA45" s="338">
        <v>195</v>
      </c>
      <c r="AB45" s="342">
        <v>156</v>
      </c>
      <c r="AC45" s="343" t="s">
        <v>69</v>
      </c>
    </row>
    <row r="46" spans="1:29" ht="15.75">
      <c r="A46" s="316" t="s">
        <v>70</v>
      </c>
      <c r="B46" s="317">
        <v>97</v>
      </c>
      <c r="C46" s="344">
        <v>308</v>
      </c>
      <c r="D46" s="327">
        <v>305</v>
      </c>
      <c r="E46" s="323">
        <v>9.9</v>
      </c>
      <c r="F46" s="323">
        <v>15.4</v>
      </c>
      <c r="G46" s="327">
        <v>277</v>
      </c>
      <c r="H46" s="327">
        <v>245</v>
      </c>
      <c r="I46" s="323">
        <v>123.6</v>
      </c>
      <c r="J46" s="345">
        <v>179</v>
      </c>
      <c r="K46" s="322">
        <v>22284</v>
      </c>
      <c r="L46" s="323">
        <v>1447</v>
      </c>
      <c r="M46" s="324">
        <v>13.43</v>
      </c>
      <c r="N46" s="325">
        <v>1594.2</v>
      </c>
      <c r="O46" s="326">
        <v>7286</v>
      </c>
      <c r="P46" s="323">
        <v>477.8</v>
      </c>
      <c r="Q46" s="324">
        <v>7.68</v>
      </c>
      <c r="R46" s="324">
        <v>725</v>
      </c>
      <c r="S46" s="324">
        <v>8.3800000000000008</v>
      </c>
      <c r="T46" s="324">
        <v>92.12</v>
      </c>
      <c r="U46" s="324">
        <v>9.9</v>
      </c>
      <c r="V46" s="324">
        <v>24.77</v>
      </c>
      <c r="W46" s="324">
        <v>1</v>
      </c>
      <c r="X46" s="327">
        <v>1558682</v>
      </c>
      <c r="Y46" s="324">
        <v>1.79</v>
      </c>
      <c r="Z46" s="328">
        <f t="shared" si="0"/>
        <v>97.142857142857139</v>
      </c>
      <c r="AA46" s="324">
        <v>204</v>
      </c>
      <c r="AB46" s="329">
        <v>163.19999999999999</v>
      </c>
      <c r="AC46" s="330" t="s">
        <v>70</v>
      </c>
    </row>
    <row r="47" spans="1:29" ht="15.75">
      <c r="A47" s="331" t="s">
        <v>71</v>
      </c>
      <c r="B47" s="317">
        <v>107</v>
      </c>
      <c r="C47" s="332">
        <v>311</v>
      </c>
      <c r="D47" s="333">
        <v>306</v>
      </c>
      <c r="E47" s="334">
        <v>10.9</v>
      </c>
      <c r="F47" s="334">
        <v>17</v>
      </c>
      <c r="G47" s="333">
        <v>277</v>
      </c>
      <c r="H47" s="333">
        <v>245</v>
      </c>
      <c r="I47" s="334">
        <v>136.4</v>
      </c>
      <c r="J47" s="336">
        <v>180</v>
      </c>
      <c r="K47" s="337">
        <v>24839</v>
      </c>
      <c r="L47" s="334">
        <v>1597.3</v>
      </c>
      <c r="M47" s="338">
        <v>13.49</v>
      </c>
      <c r="N47" s="339">
        <v>1768.2</v>
      </c>
      <c r="O47" s="340">
        <v>8123</v>
      </c>
      <c r="P47" s="334">
        <v>530.9</v>
      </c>
      <c r="Q47" s="338">
        <v>7.72</v>
      </c>
      <c r="R47" s="338">
        <v>806.1</v>
      </c>
      <c r="S47" s="338">
        <v>8.41</v>
      </c>
      <c r="T47" s="338">
        <v>122.86</v>
      </c>
      <c r="U47" s="338">
        <v>9</v>
      </c>
      <c r="V47" s="338">
        <v>22.48</v>
      </c>
      <c r="W47" s="338">
        <v>1</v>
      </c>
      <c r="X47" s="333">
        <v>1754271</v>
      </c>
      <c r="Y47" s="338">
        <v>1.8</v>
      </c>
      <c r="Z47" s="341">
        <f t="shared" si="0"/>
        <v>110</v>
      </c>
      <c r="AA47" s="338">
        <v>231</v>
      </c>
      <c r="AB47" s="342">
        <v>184.8</v>
      </c>
      <c r="AC47" s="343" t="s">
        <v>71</v>
      </c>
    </row>
    <row r="48" spans="1:29" ht="15.75">
      <c r="A48" s="316" t="s">
        <v>1412</v>
      </c>
      <c r="B48" s="317">
        <v>110</v>
      </c>
      <c r="C48" s="344">
        <v>308</v>
      </c>
      <c r="D48" s="327">
        <v>310</v>
      </c>
      <c r="E48" s="323">
        <v>15.4</v>
      </c>
      <c r="F48" s="323">
        <v>15.5</v>
      </c>
      <c r="G48" s="327">
        <v>277</v>
      </c>
      <c r="H48" s="327">
        <v>245</v>
      </c>
      <c r="I48" s="323">
        <v>141</v>
      </c>
      <c r="J48" s="345">
        <v>180</v>
      </c>
      <c r="K48" s="322">
        <v>23703</v>
      </c>
      <c r="L48" s="323">
        <v>1539.1</v>
      </c>
      <c r="M48" s="324">
        <v>12.97</v>
      </c>
      <c r="N48" s="325">
        <v>1730.6</v>
      </c>
      <c r="O48" s="326">
        <v>7707</v>
      </c>
      <c r="P48" s="323">
        <v>497.3</v>
      </c>
      <c r="Q48" s="324">
        <v>7.39</v>
      </c>
      <c r="R48" s="324">
        <v>763.7</v>
      </c>
      <c r="S48" s="324">
        <v>8.33</v>
      </c>
      <c r="T48" s="324">
        <v>125.66</v>
      </c>
      <c r="U48" s="324">
        <v>10</v>
      </c>
      <c r="V48" s="324">
        <v>15.91</v>
      </c>
      <c r="W48" s="324">
        <v>1</v>
      </c>
      <c r="X48" s="327">
        <v>1646104</v>
      </c>
      <c r="Y48" s="324">
        <v>1.8</v>
      </c>
      <c r="Z48" s="328">
        <f t="shared" si="0"/>
        <v>114.76190476190476</v>
      </c>
      <c r="AA48" s="324">
        <v>241</v>
      </c>
      <c r="AB48" s="329">
        <v>192.8</v>
      </c>
      <c r="AC48" s="330" t="s">
        <v>1412</v>
      </c>
    </row>
    <row r="49" spans="1:29" ht="15.75">
      <c r="A49" s="331" t="s">
        <v>72</v>
      </c>
      <c r="B49" s="317">
        <v>117</v>
      </c>
      <c r="C49" s="332">
        <v>314</v>
      </c>
      <c r="D49" s="333">
        <v>307</v>
      </c>
      <c r="E49" s="334">
        <v>11.9</v>
      </c>
      <c r="F49" s="334">
        <v>18.7</v>
      </c>
      <c r="G49" s="333">
        <v>277</v>
      </c>
      <c r="H49" s="333">
        <v>245</v>
      </c>
      <c r="I49" s="334">
        <v>149.9</v>
      </c>
      <c r="J49" s="336">
        <v>180</v>
      </c>
      <c r="K49" s="337">
        <v>27563</v>
      </c>
      <c r="L49" s="334">
        <v>1755.6</v>
      </c>
      <c r="M49" s="338">
        <v>13.56</v>
      </c>
      <c r="N49" s="339">
        <v>1952.6</v>
      </c>
      <c r="O49" s="340">
        <v>9024</v>
      </c>
      <c r="P49" s="334">
        <v>587.9</v>
      </c>
      <c r="Q49" s="338">
        <v>7.76</v>
      </c>
      <c r="R49" s="338">
        <v>893.1</v>
      </c>
      <c r="S49" s="338">
        <v>8.44</v>
      </c>
      <c r="T49" s="338">
        <v>161.61000000000001</v>
      </c>
      <c r="U49" s="338">
        <v>8.2100000000000009</v>
      </c>
      <c r="V49" s="338">
        <v>20.55</v>
      </c>
      <c r="W49" s="338">
        <v>1</v>
      </c>
      <c r="X49" s="333">
        <v>1965950</v>
      </c>
      <c r="Y49" s="338">
        <v>1.8</v>
      </c>
      <c r="Z49" s="341">
        <f t="shared" si="0"/>
        <v>123.33333333333333</v>
      </c>
      <c r="AA49" s="338">
        <v>259</v>
      </c>
      <c r="AB49" s="342">
        <v>207.2</v>
      </c>
      <c r="AC49" s="343" t="s">
        <v>72</v>
      </c>
    </row>
    <row r="50" spans="1:29" ht="15.75">
      <c r="A50" s="316" t="s">
        <v>1413</v>
      </c>
      <c r="B50" s="317">
        <v>125</v>
      </c>
      <c r="C50" s="344">
        <v>312</v>
      </c>
      <c r="D50" s="327">
        <v>312</v>
      </c>
      <c r="E50" s="323">
        <v>17.399999999999999</v>
      </c>
      <c r="F50" s="323">
        <v>17.399999999999999</v>
      </c>
      <c r="G50" s="327">
        <v>277</v>
      </c>
      <c r="H50" s="327">
        <v>245</v>
      </c>
      <c r="I50" s="323">
        <v>159</v>
      </c>
      <c r="J50" s="345">
        <v>181</v>
      </c>
      <c r="K50" s="322">
        <v>27076</v>
      </c>
      <c r="L50" s="323">
        <v>1735.6</v>
      </c>
      <c r="M50" s="324">
        <v>13.05</v>
      </c>
      <c r="N50" s="325">
        <v>1963.3</v>
      </c>
      <c r="O50" s="326">
        <v>8823</v>
      </c>
      <c r="P50" s="323">
        <v>565.6</v>
      </c>
      <c r="Q50" s="324">
        <v>7.45</v>
      </c>
      <c r="R50" s="324">
        <v>870.6</v>
      </c>
      <c r="S50" s="324">
        <v>8.3800000000000008</v>
      </c>
      <c r="T50" s="324">
        <v>177.98</v>
      </c>
      <c r="U50" s="324">
        <v>8.9700000000000006</v>
      </c>
      <c r="V50" s="324">
        <v>14.09</v>
      </c>
      <c r="W50" s="324">
        <v>1</v>
      </c>
      <c r="X50" s="327">
        <v>1911029</v>
      </c>
      <c r="Y50" s="324">
        <v>1.81</v>
      </c>
      <c r="Z50" s="328">
        <f t="shared" si="0"/>
        <v>132.38095238095238</v>
      </c>
      <c r="AA50" s="324">
        <v>278</v>
      </c>
      <c r="AB50" s="329">
        <v>222.4</v>
      </c>
      <c r="AC50" s="330" t="s">
        <v>1413</v>
      </c>
    </row>
    <row r="51" spans="1:29" ht="15.75">
      <c r="A51" s="331" t="s">
        <v>73</v>
      </c>
      <c r="B51" s="317">
        <v>32.9</v>
      </c>
      <c r="C51" s="332">
        <v>349</v>
      </c>
      <c r="D51" s="333">
        <v>127</v>
      </c>
      <c r="E51" s="334">
        <v>5.8</v>
      </c>
      <c r="F51" s="334">
        <v>8.5</v>
      </c>
      <c r="G51" s="333">
        <v>332</v>
      </c>
      <c r="H51" s="333">
        <v>308</v>
      </c>
      <c r="I51" s="334">
        <v>42.1</v>
      </c>
      <c r="J51" s="336">
        <v>117</v>
      </c>
      <c r="K51" s="337">
        <v>8358</v>
      </c>
      <c r="L51" s="334">
        <v>479</v>
      </c>
      <c r="M51" s="338">
        <v>14.09</v>
      </c>
      <c r="N51" s="339">
        <v>547.6</v>
      </c>
      <c r="O51" s="340">
        <v>291</v>
      </c>
      <c r="P51" s="334">
        <v>45.9</v>
      </c>
      <c r="Q51" s="338">
        <v>2.63</v>
      </c>
      <c r="R51" s="338">
        <v>72</v>
      </c>
      <c r="S51" s="338">
        <v>3.2</v>
      </c>
      <c r="T51" s="338">
        <v>9.15</v>
      </c>
      <c r="U51" s="338">
        <v>7.47</v>
      </c>
      <c r="V51" s="338">
        <v>53.1</v>
      </c>
      <c r="W51" s="338">
        <v>0.87</v>
      </c>
      <c r="X51" s="333">
        <v>84.111000000000004</v>
      </c>
      <c r="Y51" s="338">
        <v>1.17</v>
      </c>
      <c r="Z51" s="341">
        <f t="shared" si="0"/>
        <v>21.428571428571427</v>
      </c>
      <c r="AA51" s="338">
        <v>45</v>
      </c>
      <c r="AB51" s="342">
        <v>36</v>
      </c>
      <c r="AC51" s="343" t="s">
        <v>73</v>
      </c>
    </row>
    <row r="52" spans="1:29" ht="15.75">
      <c r="A52" s="316" t="s">
        <v>74</v>
      </c>
      <c r="B52" s="317">
        <v>39</v>
      </c>
      <c r="C52" s="344">
        <v>353</v>
      </c>
      <c r="D52" s="327">
        <v>128</v>
      </c>
      <c r="E52" s="323">
        <v>6.5</v>
      </c>
      <c r="F52" s="323">
        <v>10.7</v>
      </c>
      <c r="G52" s="327">
        <v>332</v>
      </c>
      <c r="H52" s="327">
        <v>308</v>
      </c>
      <c r="I52" s="323">
        <v>50.2</v>
      </c>
      <c r="J52" s="345">
        <v>118</v>
      </c>
      <c r="K52" s="322">
        <v>10331</v>
      </c>
      <c r="L52" s="323">
        <v>585.29999999999995</v>
      </c>
      <c r="M52" s="324">
        <v>14.35</v>
      </c>
      <c r="N52" s="325">
        <v>667.7</v>
      </c>
      <c r="O52" s="326">
        <v>375</v>
      </c>
      <c r="P52" s="323">
        <v>58.6</v>
      </c>
      <c r="Q52" s="324">
        <v>2.73</v>
      </c>
      <c r="R52" s="324">
        <v>91.9</v>
      </c>
      <c r="S52" s="324">
        <v>3.27</v>
      </c>
      <c r="T52" s="324">
        <v>15.83</v>
      </c>
      <c r="U52" s="324">
        <v>5.98</v>
      </c>
      <c r="V52" s="324">
        <v>47.32</v>
      </c>
      <c r="W52" s="324">
        <v>0.91</v>
      </c>
      <c r="X52" s="327">
        <v>109.551</v>
      </c>
      <c r="Y52" s="324">
        <v>1.18</v>
      </c>
      <c r="Z52" s="328">
        <f t="shared" si="0"/>
        <v>29.523809523809522</v>
      </c>
      <c r="AA52" s="324">
        <v>62</v>
      </c>
      <c r="AB52" s="329">
        <v>49.6</v>
      </c>
      <c r="AC52" s="330" t="s">
        <v>74</v>
      </c>
    </row>
    <row r="53" spans="1:29" ht="15.75">
      <c r="A53" s="331" t="s">
        <v>1414</v>
      </c>
      <c r="B53" s="317">
        <v>44</v>
      </c>
      <c r="C53" s="332">
        <v>352</v>
      </c>
      <c r="D53" s="333">
        <v>171</v>
      </c>
      <c r="E53" s="334">
        <v>6.9</v>
      </c>
      <c r="F53" s="334">
        <v>9.8000000000000007</v>
      </c>
      <c r="G53" s="333">
        <v>332</v>
      </c>
      <c r="H53" s="333">
        <v>308</v>
      </c>
      <c r="I53" s="334">
        <v>57.7</v>
      </c>
      <c r="J53" s="336">
        <v>135</v>
      </c>
      <c r="K53" s="337">
        <v>12258</v>
      </c>
      <c r="L53" s="334">
        <v>696.5</v>
      </c>
      <c r="M53" s="338">
        <v>14.58</v>
      </c>
      <c r="N53" s="339">
        <v>784.3</v>
      </c>
      <c r="O53" s="340">
        <v>818</v>
      </c>
      <c r="P53" s="334">
        <v>95.7</v>
      </c>
      <c r="Q53" s="338">
        <v>3.77</v>
      </c>
      <c r="R53" s="338">
        <v>148</v>
      </c>
      <c r="S53" s="338">
        <v>4.43</v>
      </c>
      <c r="T53" s="338">
        <v>16.7</v>
      </c>
      <c r="U53" s="338">
        <v>8.7200000000000006</v>
      </c>
      <c r="V53" s="338">
        <v>44.7</v>
      </c>
      <c r="W53" s="338">
        <v>0.93</v>
      </c>
      <c r="X53" s="333">
        <v>239.09100000000001</v>
      </c>
      <c r="Y53" s="338">
        <v>1.35</v>
      </c>
      <c r="Z53" s="341">
        <f t="shared" si="0"/>
        <v>34.761904761904759</v>
      </c>
      <c r="AA53" s="338">
        <v>73</v>
      </c>
      <c r="AB53" s="342">
        <v>58.4</v>
      </c>
      <c r="AC53" s="343" t="s">
        <v>1414</v>
      </c>
    </row>
    <row r="54" spans="1:29" ht="15.75">
      <c r="A54" s="316" t="s">
        <v>75</v>
      </c>
      <c r="B54" s="317">
        <v>51</v>
      </c>
      <c r="C54" s="344">
        <v>355</v>
      </c>
      <c r="D54" s="327">
        <v>171</v>
      </c>
      <c r="E54" s="323">
        <v>7.2</v>
      </c>
      <c r="F54" s="323">
        <v>11.6</v>
      </c>
      <c r="G54" s="327">
        <v>332</v>
      </c>
      <c r="H54" s="327">
        <v>308</v>
      </c>
      <c r="I54" s="323">
        <v>64.8</v>
      </c>
      <c r="J54" s="345">
        <v>136</v>
      </c>
      <c r="K54" s="322">
        <v>14222</v>
      </c>
      <c r="L54" s="323">
        <v>801.2</v>
      </c>
      <c r="M54" s="324">
        <v>14.81</v>
      </c>
      <c r="N54" s="325">
        <v>899.5</v>
      </c>
      <c r="O54" s="326">
        <v>968</v>
      </c>
      <c r="P54" s="323">
        <v>113.3</v>
      </c>
      <c r="Q54" s="324">
        <v>3.87</v>
      </c>
      <c r="R54" s="324">
        <v>174.7</v>
      </c>
      <c r="S54" s="324">
        <v>4.49</v>
      </c>
      <c r="T54" s="324">
        <v>24.65</v>
      </c>
      <c r="U54" s="324">
        <v>7.37</v>
      </c>
      <c r="V54" s="324">
        <v>42.75</v>
      </c>
      <c r="W54" s="324">
        <v>0.94</v>
      </c>
      <c r="X54" s="327">
        <v>284.99400000000003</v>
      </c>
      <c r="Y54" s="324">
        <v>1.36</v>
      </c>
      <c r="Z54" s="328">
        <f t="shared" si="0"/>
        <v>41.904761904761905</v>
      </c>
      <c r="AA54" s="324">
        <v>88</v>
      </c>
      <c r="AB54" s="329">
        <v>70.400000000000006</v>
      </c>
      <c r="AC54" s="330" t="s">
        <v>75</v>
      </c>
    </row>
    <row r="55" spans="1:29" ht="15.75">
      <c r="A55" s="331" t="s">
        <v>1415</v>
      </c>
      <c r="B55" s="317">
        <v>57.8</v>
      </c>
      <c r="C55" s="332">
        <v>358</v>
      </c>
      <c r="D55" s="333">
        <v>172</v>
      </c>
      <c r="E55" s="334">
        <v>7.9</v>
      </c>
      <c r="F55" s="334">
        <v>13.1</v>
      </c>
      <c r="G55" s="333">
        <v>332</v>
      </c>
      <c r="H55" s="333">
        <v>308</v>
      </c>
      <c r="I55" s="334">
        <v>72.5</v>
      </c>
      <c r="J55" s="336">
        <v>137</v>
      </c>
      <c r="K55" s="337">
        <v>16143</v>
      </c>
      <c r="L55" s="334">
        <v>901.8</v>
      </c>
      <c r="M55" s="338">
        <v>14.92</v>
      </c>
      <c r="N55" s="339">
        <v>1014.8</v>
      </c>
      <c r="O55" s="340">
        <v>1113</v>
      </c>
      <c r="P55" s="334">
        <v>129.4</v>
      </c>
      <c r="Q55" s="338">
        <v>3.92</v>
      </c>
      <c r="R55" s="338">
        <v>199.8</v>
      </c>
      <c r="S55" s="338">
        <v>4.53</v>
      </c>
      <c r="T55" s="338">
        <v>34.450000000000003</v>
      </c>
      <c r="U55" s="338">
        <v>6.56</v>
      </c>
      <c r="V55" s="338">
        <v>38.96</v>
      </c>
      <c r="W55" s="338">
        <v>0.96</v>
      </c>
      <c r="X55" s="333">
        <v>330.39400000000001</v>
      </c>
      <c r="Y55" s="338">
        <v>1.37</v>
      </c>
      <c r="Z55" s="341">
        <f t="shared" si="0"/>
        <v>50.476190476190474</v>
      </c>
      <c r="AA55" s="338">
        <v>106</v>
      </c>
      <c r="AB55" s="342">
        <v>84.8</v>
      </c>
      <c r="AC55" s="343" t="s">
        <v>1415</v>
      </c>
    </row>
    <row r="56" spans="1:29" ht="15.75">
      <c r="A56" s="316" t="s">
        <v>76</v>
      </c>
      <c r="B56" s="317">
        <v>64</v>
      </c>
      <c r="C56" s="344">
        <v>347</v>
      </c>
      <c r="D56" s="327">
        <v>203</v>
      </c>
      <c r="E56" s="323">
        <v>7.7</v>
      </c>
      <c r="F56" s="323">
        <v>13.5</v>
      </c>
      <c r="G56" s="327">
        <v>320</v>
      </c>
      <c r="H56" s="327">
        <v>288</v>
      </c>
      <c r="I56" s="323">
        <v>81.7</v>
      </c>
      <c r="J56" s="345">
        <v>146</v>
      </c>
      <c r="K56" s="322">
        <v>17890</v>
      </c>
      <c r="L56" s="323">
        <v>1031.0999999999999</v>
      </c>
      <c r="M56" s="324">
        <v>14.8</v>
      </c>
      <c r="N56" s="325">
        <v>1145.5</v>
      </c>
      <c r="O56" s="326">
        <v>1885</v>
      </c>
      <c r="P56" s="323">
        <v>185.7</v>
      </c>
      <c r="Q56" s="324">
        <v>4.8</v>
      </c>
      <c r="R56" s="324">
        <v>284.5</v>
      </c>
      <c r="S56" s="324">
        <v>5.44</v>
      </c>
      <c r="T56" s="324">
        <v>44.57</v>
      </c>
      <c r="U56" s="324">
        <v>7.52</v>
      </c>
      <c r="V56" s="324">
        <v>37.4</v>
      </c>
      <c r="W56" s="324">
        <v>0.98</v>
      </c>
      <c r="X56" s="327">
        <v>523.36199999999997</v>
      </c>
      <c r="Y56" s="324">
        <v>1.46</v>
      </c>
      <c r="Z56" s="328">
        <f t="shared" si="0"/>
        <v>58.571428571428569</v>
      </c>
      <c r="AA56" s="324">
        <v>123</v>
      </c>
      <c r="AB56" s="329">
        <v>98.4</v>
      </c>
      <c r="AC56" s="330" t="s">
        <v>76</v>
      </c>
    </row>
    <row r="57" spans="1:29" ht="15.75">
      <c r="A57" s="331" t="s">
        <v>77</v>
      </c>
      <c r="B57" s="317">
        <v>72</v>
      </c>
      <c r="C57" s="332">
        <v>350</v>
      </c>
      <c r="D57" s="333">
        <v>204</v>
      </c>
      <c r="E57" s="334">
        <v>8.6</v>
      </c>
      <c r="F57" s="334">
        <v>15.1</v>
      </c>
      <c r="G57" s="333">
        <v>320</v>
      </c>
      <c r="H57" s="333">
        <v>288</v>
      </c>
      <c r="I57" s="334">
        <v>91.3</v>
      </c>
      <c r="J57" s="336">
        <v>147</v>
      </c>
      <c r="K57" s="337">
        <v>20169</v>
      </c>
      <c r="L57" s="334">
        <v>1152.5</v>
      </c>
      <c r="M57" s="338">
        <v>14.86</v>
      </c>
      <c r="N57" s="339">
        <v>1285.9000000000001</v>
      </c>
      <c r="O57" s="340">
        <v>2140</v>
      </c>
      <c r="P57" s="334">
        <v>209.8</v>
      </c>
      <c r="Q57" s="338">
        <v>4.84</v>
      </c>
      <c r="R57" s="338">
        <v>321.8</v>
      </c>
      <c r="S57" s="338">
        <v>5.47</v>
      </c>
      <c r="T57" s="338">
        <v>61.18</v>
      </c>
      <c r="U57" s="338">
        <v>6.75</v>
      </c>
      <c r="V57" s="338">
        <v>33.47</v>
      </c>
      <c r="W57" s="338">
        <v>1</v>
      </c>
      <c r="X57" s="333">
        <v>599.08199999999999</v>
      </c>
      <c r="Y57" s="338">
        <v>1.47</v>
      </c>
      <c r="Z57" s="341">
        <f t="shared" si="0"/>
        <v>69.523809523809518</v>
      </c>
      <c r="AA57" s="338">
        <v>146</v>
      </c>
      <c r="AB57" s="342">
        <v>116.8</v>
      </c>
      <c r="AC57" s="343" t="s">
        <v>77</v>
      </c>
    </row>
    <row r="58" spans="1:29" ht="15.75">
      <c r="A58" s="316" t="s">
        <v>78</v>
      </c>
      <c r="B58" s="317">
        <v>79</v>
      </c>
      <c r="C58" s="344">
        <v>354</v>
      </c>
      <c r="D58" s="327">
        <v>205</v>
      </c>
      <c r="E58" s="323">
        <v>9.4</v>
      </c>
      <c r="F58" s="323">
        <v>16.8</v>
      </c>
      <c r="G58" s="327">
        <v>320</v>
      </c>
      <c r="H58" s="327">
        <v>288</v>
      </c>
      <c r="I58" s="323">
        <v>101.2</v>
      </c>
      <c r="J58" s="345">
        <v>148</v>
      </c>
      <c r="K58" s="322">
        <v>22713</v>
      </c>
      <c r="L58" s="323">
        <v>1283.2</v>
      </c>
      <c r="M58" s="324">
        <v>14.98</v>
      </c>
      <c r="N58" s="325">
        <v>1437</v>
      </c>
      <c r="O58" s="326">
        <v>2416</v>
      </c>
      <c r="P58" s="323">
        <v>235.7</v>
      </c>
      <c r="Q58" s="324">
        <v>4.8899999999999997</v>
      </c>
      <c r="R58" s="324">
        <v>361.9</v>
      </c>
      <c r="S58" s="324">
        <v>5.51</v>
      </c>
      <c r="T58" s="324">
        <v>82.41</v>
      </c>
      <c r="U58" s="324">
        <v>6.1</v>
      </c>
      <c r="V58" s="324">
        <v>30.68</v>
      </c>
      <c r="W58" s="324">
        <v>1</v>
      </c>
      <c r="X58" s="327">
        <v>685.70100000000002</v>
      </c>
      <c r="Y58" s="324">
        <v>1.48</v>
      </c>
      <c r="Z58" s="328">
        <f t="shared" si="0"/>
        <v>79.523809523809518</v>
      </c>
      <c r="AA58" s="324">
        <v>167</v>
      </c>
      <c r="AB58" s="329">
        <v>133.6</v>
      </c>
      <c r="AC58" s="330" t="s">
        <v>78</v>
      </c>
    </row>
    <row r="59" spans="1:29" ht="15.75">
      <c r="A59" s="331" t="s">
        <v>79</v>
      </c>
      <c r="B59" s="317">
        <v>91</v>
      </c>
      <c r="C59" s="332">
        <v>353</v>
      </c>
      <c r="D59" s="333">
        <v>254</v>
      </c>
      <c r="E59" s="334">
        <v>9.5</v>
      </c>
      <c r="F59" s="334">
        <v>16.399999999999999</v>
      </c>
      <c r="G59" s="333">
        <v>320</v>
      </c>
      <c r="H59" s="333">
        <v>288</v>
      </c>
      <c r="I59" s="334">
        <v>115.9</v>
      </c>
      <c r="J59" s="336">
        <v>168</v>
      </c>
      <c r="K59" s="337">
        <v>26755</v>
      </c>
      <c r="L59" s="334">
        <v>1515.9</v>
      </c>
      <c r="M59" s="338">
        <v>15.19</v>
      </c>
      <c r="N59" s="339">
        <v>1680.1</v>
      </c>
      <c r="O59" s="340">
        <v>4483</v>
      </c>
      <c r="P59" s="334">
        <v>353</v>
      </c>
      <c r="Q59" s="338">
        <v>6.22</v>
      </c>
      <c r="R59" s="338">
        <v>538.1</v>
      </c>
      <c r="S59" s="338">
        <v>6.9</v>
      </c>
      <c r="T59" s="338">
        <v>92.61</v>
      </c>
      <c r="U59" s="338">
        <v>7.74</v>
      </c>
      <c r="V59" s="338">
        <v>30.34</v>
      </c>
      <c r="W59" s="338">
        <v>1</v>
      </c>
      <c r="X59" s="333">
        <v>1268709</v>
      </c>
      <c r="Y59" s="338">
        <v>1.68</v>
      </c>
      <c r="Z59" s="341">
        <f t="shared" si="0"/>
        <v>91.428571428571431</v>
      </c>
      <c r="AA59" s="338">
        <v>192</v>
      </c>
      <c r="AB59" s="342">
        <v>153.6</v>
      </c>
      <c r="AC59" s="343" t="s">
        <v>79</v>
      </c>
    </row>
    <row r="60" spans="1:29" ht="15.75">
      <c r="A60" s="316" t="s">
        <v>80</v>
      </c>
      <c r="B60" s="317">
        <v>101</v>
      </c>
      <c r="C60" s="344">
        <v>357</v>
      </c>
      <c r="D60" s="327">
        <v>255</v>
      </c>
      <c r="E60" s="323">
        <v>10.5</v>
      </c>
      <c r="F60" s="323">
        <v>18.3</v>
      </c>
      <c r="G60" s="327">
        <v>320</v>
      </c>
      <c r="H60" s="327">
        <v>286</v>
      </c>
      <c r="I60" s="323">
        <v>129.5</v>
      </c>
      <c r="J60" s="345">
        <v>168</v>
      </c>
      <c r="K60" s="322">
        <v>30279</v>
      </c>
      <c r="L60" s="323">
        <v>1696.3</v>
      </c>
      <c r="M60" s="324">
        <v>15.29</v>
      </c>
      <c r="N60" s="325">
        <v>1888.9</v>
      </c>
      <c r="O60" s="326">
        <v>5063</v>
      </c>
      <c r="P60" s="323">
        <v>397.1</v>
      </c>
      <c r="Q60" s="324">
        <v>6.25</v>
      </c>
      <c r="R60" s="324">
        <v>606.1</v>
      </c>
      <c r="S60" s="324">
        <v>6.93</v>
      </c>
      <c r="T60" s="324">
        <v>128.47</v>
      </c>
      <c r="U60" s="324">
        <v>6.97</v>
      </c>
      <c r="V60" s="324">
        <v>27.28</v>
      </c>
      <c r="W60" s="324">
        <v>1</v>
      </c>
      <c r="X60" s="327">
        <v>1450410</v>
      </c>
      <c r="Y60" s="324">
        <v>1.68</v>
      </c>
      <c r="Z60" s="328">
        <f t="shared" si="0"/>
        <v>104.76190476190476</v>
      </c>
      <c r="AA60" s="324">
        <v>220</v>
      </c>
      <c r="AB60" s="329">
        <v>176</v>
      </c>
      <c r="AC60" s="330" t="s">
        <v>80</v>
      </c>
    </row>
    <row r="61" spans="1:29" ht="15.75">
      <c r="A61" s="331" t="s">
        <v>81</v>
      </c>
      <c r="B61" s="317">
        <v>110</v>
      </c>
      <c r="C61" s="332">
        <v>360</v>
      </c>
      <c r="D61" s="333">
        <v>256</v>
      </c>
      <c r="E61" s="334">
        <v>11.4</v>
      </c>
      <c r="F61" s="334">
        <v>19.899999999999999</v>
      </c>
      <c r="G61" s="333">
        <v>320</v>
      </c>
      <c r="H61" s="333">
        <v>288</v>
      </c>
      <c r="I61" s="334">
        <v>140.6</v>
      </c>
      <c r="J61" s="336">
        <v>169</v>
      </c>
      <c r="K61" s="337">
        <v>33155</v>
      </c>
      <c r="L61" s="334">
        <v>1841.9</v>
      </c>
      <c r="M61" s="338">
        <v>15.36</v>
      </c>
      <c r="N61" s="339">
        <v>2059.3000000000002</v>
      </c>
      <c r="O61" s="340">
        <v>5570</v>
      </c>
      <c r="P61" s="334">
        <v>435.2</v>
      </c>
      <c r="Q61" s="338">
        <v>6.29</v>
      </c>
      <c r="R61" s="338">
        <v>664.5</v>
      </c>
      <c r="S61" s="338">
        <v>6.96</v>
      </c>
      <c r="T61" s="338">
        <v>161.93</v>
      </c>
      <c r="U61" s="338">
        <v>6.43</v>
      </c>
      <c r="V61" s="338">
        <v>25.28</v>
      </c>
      <c r="W61" s="338">
        <v>1</v>
      </c>
      <c r="X61" s="333">
        <v>1609070</v>
      </c>
      <c r="Y61" s="338">
        <v>1.69</v>
      </c>
      <c r="Z61" s="341">
        <f t="shared" si="0"/>
        <v>115.71428571428571</v>
      </c>
      <c r="AA61" s="338">
        <v>243</v>
      </c>
      <c r="AB61" s="342">
        <v>194.4</v>
      </c>
      <c r="AC61" s="343" t="s">
        <v>81</v>
      </c>
    </row>
    <row r="62" spans="1:29" ht="15.75">
      <c r="A62" s="316" t="s">
        <v>82</v>
      </c>
      <c r="B62" s="317">
        <v>122</v>
      </c>
      <c r="C62" s="344">
        <v>363</v>
      </c>
      <c r="D62" s="327">
        <v>257</v>
      </c>
      <c r="E62" s="323">
        <v>13</v>
      </c>
      <c r="F62" s="323">
        <v>21.7</v>
      </c>
      <c r="G62" s="327">
        <v>320</v>
      </c>
      <c r="H62" s="327">
        <v>288</v>
      </c>
      <c r="I62" s="323">
        <v>155.30000000000001</v>
      </c>
      <c r="J62" s="345">
        <v>170</v>
      </c>
      <c r="K62" s="322">
        <v>36599</v>
      </c>
      <c r="L62" s="323">
        <v>2016.5</v>
      </c>
      <c r="M62" s="324">
        <v>15.35</v>
      </c>
      <c r="N62" s="325">
        <v>2269.8000000000002</v>
      </c>
      <c r="O62" s="326">
        <v>6147</v>
      </c>
      <c r="P62" s="323">
        <v>478.4</v>
      </c>
      <c r="Q62" s="324">
        <v>6.29</v>
      </c>
      <c r="R62" s="324">
        <v>732.4</v>
      </c>
      <c r="S62" s="324">
        <v>6.98</v>
      </c>
      <c r="T62" s="324">
        <v>212.7</v>
      </c>
      <c r="U62" s="324">
        <v>5.92</v>
      </c>
      <c r="V62" s="324">
        <v>22.12</v>
      </c>
      <c r="W62" s="324">
        <v>1</v>
      </c>
      <c r="X62" s="327">
        <v>1787806</v>
      </c>
      <c r="Y62" s="324">
        <v>1.7</v>
      </c>
      <c r="Z62" s="328">
        <f t="shared" si="0"/>
        <v>130.47619047619048</v>
      </c>
      <c r="AA62" s="324">
        <v>274</v>
      </c>
      <c r="AB62" s="329">
        <v>219.2</v>
      </c>
      <c r="AC62" s="330" t="s">
        <v>82</v>
      </c>
    </row>
    <row r="63" spans="1:29" ht="15.75">
      <c r="A63" s="331" t="s">
        <v>83</v>
      </c>
      <c r="B63" s="317">
        <v>38.799999999999997</v>
      </c>
      <c r="C63" s="332">
        <v>399</v>
      </c>
      <c r="D63" s="333">
        <v>140</v>
      </c>
      <c r="E63" s="334">
        <v>6.4</v>
      </c>
      <c r="F63" s="334">
        <v>8.8000000000000007</v>
      </c>
      <c r="G63" s="333">
        <v>381</v>
      </c>
      <c r="H63" s="333">
        <v>357</v>
      </c>
      <c r="I63" s="334">
        <v>50.3</v>
      </c>
      <c r="J63" s="336">
        <v>132</v>
      </c>
      <c r="K63" s="337">
        <v>12777</v>
      </c>
      <c r="L63" s="334">
        <v>640.5</v>
      </c>
      <c r="M63" s="338">
        <v>15.94</v>
      </c>
      <c r="N63" s="339">
        <v>736.8</v>
      </c>
      <c r="O63" s="340">
        <v>404</v>
      </c>
      <c r="P63" s="334">
        <v>57.7</v>
      </c>
      <c r="Q63" s="338">
        <v>2.83</v>
      </c>
      <c r="R63" s="338">
        <v>90.9</v>
      </c>
      <c r="S63" s="338">
        <v>3.49</v>
      </c>
      <c r="T63" s="338">
        <v>11.69</v>
      </c>
      <c r="U63" s="338">
        <v>7.95</v>
      </c>
      <c r="V63" s="338">
        <v>55.84</v>
      </c>
      <c r="W63" s="338">
        <v>0.85</v>
      </c>
      <c r="X63" s="333">
        <v>153.19</v>
      </c>
      <c r="Y63" s="338">
        <v>1.32</v>
      </c>
      <c r="Z63" s="341">
        <f t="shared" si="0"/>
        <v>25.714285714285712</v>
      </c>
      <c r="AA63" s="338">
        <v>54</v>
      </c>
      <c r="AB63" s="342">
        <v>43.2</v>
      </c>
      <c r="AC63" s="343" t="s">
        <v>83</v>
      </c>
    </row>
    <row r="64" spans="1:29" ht="15.75">
      <c r="A64" s="316" t="s">
        <v>84</v>
      </c>
      <c r="B64" s="317">
        <v>46.1</v>
      </c>
      <c r="C64" s="344">
        <v>403</v>
      </c>
      <c r="D64" s="327">
        <v>140</v>
      </c>
      <c r="E64" s="323">
        <v>7</v>
      </c>
      <c r="F64" s="323">
        <v>11.2</v>
      </c>
      <c r="G64" s="327">
        <v>381</v>
      </c>
      <c r="H64" s="327">
        <v>357</v>
      </c>
      <c r="I64" s="323">
        <v>59.2</v>
      </c>
      <c r="J64" s="345">
        <v>133</v>
      </c>
      <c r="K64" s="322">
        <v>15690</v>
      </c>
      <c r="L64" s="323">
        <v>778.7</v>
      </c>
      <c r="M64" s="324">
        <v>16.27</v>
      </c>
      <c r="N64" s="325">
        <v>891.1</v>
      </c>
      <c r="O64" s="326">
        <v>514</v>
      </c>
      <c r="P64" s="323">
        <v>73.400000000000006</v>
      </c>
      <c r="Q64" s="324">
        <v>2.95</v>
      </c>
      <c r="R64" s="324">
        <v>115.2</v>
      </c>
      <c r="S64" s="324">
        <v>3.55</v>
      </c>
      <c r="T64" s="324">
        <v>20.059999999999999</v>
      </c>
      <c r="U64" s="324">
        <v>6.25</v>
      </c>
      <c r="V64" s="324">
        <v>50.94</v>
      </c>
      <c r="W64" s="324">
        <v>0.88</v>
      </c>
      <c r="X64" s="327">
        <v>196.571</v>
      </c>
      <c r="Y64" s="324">
        <v>1.33</v>
      </c>
      <c r="Z64" s="328">
        <f t="shared" si="0"/>
        <v>34.761904761904759</v>
      </c>
      <c r="AA64" s="324">
        <v>73</v>
      </c>
      <c r="AB64" s="329">
        <v>58.4</v>
      </c>
      <c r="AC64" s="330" t="s">
        <v>84</v>
      </c>
    </row>
    <row r="65" spans="1:29" ht="15.75">
      <c r="A65" s="331" t="s">
        <v>85</v>
      </c>
      <c r="B65" s="317">
        <v>53</v>
      </c>
      <c r="C65" s="332">
        <v>403</v>
      </c>
      <c r="D65" s="333">
        <v>177</v>
      </c>
      <c r="E65" s="334">
        <v>7.5</v>
      </c>
      <c r="F65" s="334">
        <v>10.9</v>
      </c>
      <c r="G65" s="333">
        <v>381</v>
      </c>
      <c r="H65" s="333">
        <v>357</v>
      </c>
      <c r="I65" s="334">
        <v>68.400000000000006</v>
      </c>
      <c r="J65" s="336">
        <v>148</v>
      </c>
      <c r="K65" s="337">
        <v>18734</v>
      </c>
      <c r="L65" s="334">
        <v>929.7</v>
      </c>
      <c r="M65" s="338">
        <v>16.55</v>
      </c>
      <c r="N65" s="339">
        <v>1052.2</v>
      </c>
      <c r="O65" s="340">
        <v>1009</v>
      </c>
      <c r="P65" s="334">
        <v>114</v>
      </c>
      <c r="Q65" s="338">
        <v>3.84</v>
      </c>
      <c r="R65" s="338">
        <v>176.9</v>
      </c>
      <c r="S65" s="338">
        <v>4.5599999999999996</v>
      </c>
      <c r="T65" s="338">
        <v>23.38</v>
      </c>
      <c r="U65" s="338">
        <v>8.1199999999999992</v>
      </c>
      <c r="V65" s="338">
        <v>47.63</v>
      </c>
      <c r="W65" s="338">
        <v>0.91</v>
      </c>
      <c r="X65" s="333">
        <v>387.19400000000002</v>
      </c>
      <c r="Y65" s="338">
        <v>1.48</v>
      </c>
      <c r="Z65" s="341">
        <f t="shared" si="0"/>
        <v>41.904761904761905</v>
      </c>
      <c r="AA65" s="338">
        <v>88</v>
      </c>
      <c r="AB65" s="342">
        <v>70.400000000000006</v>
      </c>
      <c r="AC65" s="343" t="s">
        <v>85</v>
      </c>
    </row>
    <row r="66" spans="1:29" ht="15.75">
      <c r="A66" s="316" t="s">
        <v>86</v>
      </c>
      <c r="B66" s="317">
        <v>60</v>
      </c>
      <c r="C66" s="344">
        <v>407</v>
      </c>
      <c r="D66" s="327">
        <v>178</v>
      </c>
      <c r="E66" s="323">
        <v>7.7</v>
      </c>
      <c r="F66" s="323">
        <v>12.8</v>
      </c>
      <c r="G66" s="327">
        <v>381</v>
      </c>
      <c r="H66" s="327">
        <v>357</v>
      </c>
      <c r="I66" s="323">
        <v>76.2</v>
      </c>
      <c r="J66" s="345">
        <v>149</v>
      </c>
      <c r="K66" s="322">
        <v>21707</v>
      </c>
      <c r="L66" s="323">
        <v>1066.7</v>
      </c>
      <c r="M66" s="324">
        <v>16.88</v>
      </c>
      <c r="N66" s="325">
        <v>1201.5</v>
      </c>
      <c r="O66" s="326">
        <v>1205</v>
      </c>
      <c r="P66" s="323">
        <v>135.4</v>
      </c>
      <c r="Q66" s="324">
        <v>3.98</v>
      </c>
      <c r="R66" s="324">
        <v>209.2</v>
      </c>
      <c r="S66" s="324">
        <v>4.6500000000000004</v>
      </c>
      <c r="T66" s="324">
        <v>33.78</v>
      </c>
      <c r="U66" s="324">
        <v>6.95</v>
      </c>
      <c r="V66" s="324">
        <v>46.42</v>
      </c>
      <c r="W66" s="324">
        <v>0.92</v>
      </c>
      <c r="X66" s="327">
        <v>467.404</v>
      </c>
      <c r="Y66" s="324">
        <v>1.49</v>
      </c>
      <c r="Z66" s="328">
        <f t="shared" si="0"/>
        <v>49.523809523809518</v>
      </c>
      <c r="AA66" s="324">
        <v>104</v>
      </c>
      <c r="AB66" s="329">
        <v>83.2</v>
      </c>
      <c r="AC66" s="330" t="s">
        <v>86</v>
      </c>
    </row>
    <row r="67" spans="1:29" ht="15.75">
      <c r="A67" s="331" t="s">
        <v>87</v>
      </c>
      <c r="B67" s="317">
        <v>67</v>
      </c>
      <c r="C67" s="332">
        <v>410</v>
      </c>
      <c r="D67" s="333">
        <v>179</v>
      </c>
      <c r="E67" s="334">
        <v>8.8000000000000007</v>
      </c>
      <c r="F67" s="334">
        <v>14.4</v>
      </c>
      <c r="G67" s="333">
        <v>381</v>
      </c>
      <c r="H67" s="333">
        <v>357</v>
      </c>
      <c r="I67" s="334">
        <v>86.3</v>
      </c>
      <c r="J67" s="336">
        <v>150</v>
      </c>
      <c r="K67" s="337">
        <v>24678</v>
      </c>
      <c r="L67" s="334">
        <v>1203.8</v>
      </c>
      <c r="M67" s="338">
        <v>16.91</v>
      </c>
      <c r="N67" s="339">
        <v>1362.7</v>
      </c>
      <c r="O67" s="340">
        <v>1379</v>
      </c>
      <c r="P67" s="334">
        <v>154.1</v>
      </c>
      <c r="Q67" s="338">
        <v>4</v>
      </c>
      <c r="R67" s="338">
        <v>239</v>
      </c>
      <c r="S67" s="338">
        <v>4.67</v>
      </c>
      <c r="T67" s="338">
        <v>48.11</v>
      </c>
      <c r="U67" s="338">
        <v>6.22</v>
      </c>
      <c r="V67" s="338">
        <v>40.590000000000003</v>
      </c>
      <c r="W67" s="338">
        <v>0.95</v>
      </c>
      <c r="X67" s="333">
        <v>538.54600000000005</v>
      </c>
      <c r="Y67" s="338">
        <v>1.5</v>
      </c>
      <c r="Z67" s="341">
        <f t="shared" si="0"/>
        <v>60.952380952380949</v>
      </c>
      <c r="AA67" s="338">
        <v>128</v>
      </c>
      <c r="AB67" s="342">
        <v>102.4</v>
      </c>
      <c r="AC67" s="343" t="s">
        <v>87</v>
      </c>
    </row>
    <row r="68" spans="1:29" ht="15.75">
      <c r="A68" s="316" t="s">
        <v>88</v>
      </c>
      <c r="B68" s="317">
        <v>75</v>
      </c>
      <c r="C68" s="344">
        <v>413</v>
      </c>
      <c r="D68" s="327">
        <v>180</v>
      </c>
      <c r="E68" s="323">
        <v>9.6999999999999993</v>
      </c>
      <c r="F68" s="323">
        <v>16</v>
      </c>
      <c r="G68" s="327">
        <v>381</v>
      </c>
      <c r="H68" s="327">
        <v>357</v>
      </c>
      <c r="I68" s="323">
        <v>95.8</v>
      </c>
      <c r="J68" s="345">
        <v>151</v>
      </c>
      <c r="K68" s="322">
        <v>27616</v>
      </c>
      <c r="L68" s="323">
        <v>1337.3</v>
      </c>
      <c r="M68" s="324">
        <v>16.98</v>
      </c>
      <c r="N68" s="325">
        <v>1518.6</v>
      </c>
      <c r="O68" s="326">
        <v>1559</v>
      </c>
      <c r="P68" s="323">
        <v>173.2</v>
      </c>
      <c r="Q68" s="324">
        <v>4.03</v>
      </c>
      <c r="R68" s="324">
        <v>269.10000000000002</v>
      </c>
      <c r="S68" s="324">
        <v>4.7</v>
      </c>
      <c r="T68" s="324">
        <v>65.209999999999994</v>
      </c>
      <c r="U68" s="324">
        <v>5.63</v>
      </c>
      <c r="V68" s="324">
        <v>36.799999999999997</v>
      </c>
      <c r="W68" s="324">
        <v>0.97</v>
      </c>
      <c r="X68" s="327">
        <v>612.78399999999999</v>
      </c>
      <c r="Y68" s="324">
        <v>1.51</v>
      </c>
      <c r="Z68" s="328">
        <f t="shared" si="0"/>
        <v>71.428571428571431</v>
      </c>
      <c r="AA68" s="324">
        <v>150</v>
      </c>
      <c r="AB68" s="329">
        <v>120</v>
      </c>
      <c r="AC68" s="330" t="s">
        <v>88</v>
      </c>
    </row>
    <row r="69" spans="1:29" ht="15.75">
      <c r="A69" s="331" t="s">
        <v>89</v>
      </c>
      <c r="B69" s="317">
        <v>85</v>
      </c>
      <c r="C69" s="332">
        <v>417</v>
      </c>
      <c r="D69" s="333">
        <v>181</v>
      </c>
      <c r="E69" s="334">
        <v>10.9</v>
      </c>
      <c r="F69" s="334">
        <v>18.2</v>
      </c>
      <c r="G69" s="333">
        <v>381</v>
      </c>
      <c r="H69" s="333">
        <v>357</v>
      </c>
      <c r="I69" s="334">
        <v>108.6</v>
      </c>
      <c r="J69" s="336">
        <v>152</v>
      </c>
      <c r="K69" s="337">
        <v>31658</v>
      </c>
      <c r="L69" s="334">
        <v>1518.4</v>
      </c>
      <c r="M69" s="338">
        <v>17.07</v>
      </c>
      <c r="N69" s="339">
        <v>1731.7</v>
      </c>
      <c r="O69" s="340">
        <v>1804</v>
      </c>
      <c r="P69" s="334">
        <v>199.3</v>
      </c>
      <c r="Q69" s="338">
        <v>4.08</v>
      </c>
      <c r="R69" s="338">
        <v>310.39999999999998</v>
      </c>
      <c r="S69" s="338">
        <v>4.74</v>
      </c>
      <c r="T69" s="338">
        <v>94.48</v>
      </c>
      <c r="U69" s="338">
        <v>4.97</v>
      </c>
      <c r="V69" s="338">
        <v>32.72</v>
      </c>
      <c r="W69" s="338">
        <v>1</v>
      </c>
      <c r="X69" s="333">
        <v>715.16499999999996</v>
      </c>
      <c r="Y69" s="338">
        <v>1.52</v>
      </c>
      <c r="Z69" s="341">
        <f t="shared" ref="Z69:Z91" si="1">AA69/2.1</f>
        <v>86.19047619047619</v>
      </c>
      <c r="AA69" s="338">
        <v>181</v>
      </c>
      <c r="AB69" s="342">
        <v>144.80000000000001</v>
      </c>
      <c r="AC69" s="343" t="s">
        <v>89</v>
      </c>
    </row>
    <row r="70" spans="1:29" ht="15.75">
      <c r="A70" s="316" t="s">
        <v>90</v>
      </c>
      <c r="B70" s="317">
        <v>52</v>
      </c>
      <c r="C70" s="344">
        <v>450</v>
      </c>
      <c r="D70" s="327">
        <v>152</v>
      </c>
      <c r="E70" s="323">
        <v>7.6</v>
      </c>
      <c r="F70" s="323">
        <v>10.8</v>
      </c>
      <c r="G70" s="327">
        <v>428</v>
      </c>
      <c r="H70" s="327">
        <v>404</v>
      </c>
      <c r="I70" s="323">
        <v>66.599999999999994</v>
      </c>
      <c r="J70" s="345">
        <v>147</v>
      </c>
      <c r="K70" s="322">
        <v>21370</v>
      </c>
      <c r="L70" s="323">
        <v>949.8</v>
      </c>
      <c r="M70" s="324">
        <v>17.91</v>
      </c>
      <c r="N70" s="325">
        <v>1095.9000000000001</v>
      </c>
      <c r="O70" s="326">
        <v>634</v>
      </c>
      <c r="P70" s="323">
        <v>83.5</v>
      </c>
      <c r="Q70" s="324">
        <v>3.09</v>
      </c>
      <c r="R70" s="324">
        <v>131.69999999999999</v>
      </c>
      <c r="S70" s="324">
        <v>3.79</v>
      </c>
      <c r="T70" s="324">
        <v>21.79</v>
      </c>
      <c r="U70" s="324">
        <v>7.04</v>
      </c>
      <c r="V70" s="324">
        <v>53.21</v>
      </c>
      <c r="W70" s="324">
        <v>0.86</v>
      </c>
      <c r="X70" s="327">
        <v>304.83699999999999</v>
      </c>
      <c r="Y70" s="324">
        <v>1.47</v>
      </c>
      <c r="Z70" s="328">
        <f t="shared" si="1"/>
        <v>38.571428571428569</v>
      </c>
      <c r="AA70" s="324">
        <v>81</v>
      </c>
      <c r="AB70" s="329">
        <v>64.8</v>
      </c>
      <c r="AC70" s="330" t="s">
        <v>90</v>
      </c>
    </row>
    <row r="71" spans="1:29" ht="15.75">
      <c r="A71" s="331" t="s">
        <v>91</v>
      </c>
      <c r="B71" s="317">
        <v>60</v>
      </c>
      <c r="C71" s="332">
        <v>455</v>
      </c>
      <c r="D71" s="333">
        <v>153</v>
      </c>
      <c r="E71" s="334">
        <v>8</v>
      </c>
      <c r="F71" s="334">
        <v>13.3</v>
      </c>
      <c r="G71" s="333">
        <v>428</v>
      </c>
      <c r="H71" s="333">
        <v>404</v>
      </c>
      <c r="I71" s="334">
        <v>76.2</v>
      </c>
      <c r="J71" s="336">
        <v>149</v>
      </c>
      <c r="K71" s="337">
        <v>25652</v>
      </c>
      <c r="L71" s="334">
        <v>1127.5999999999999</v>
      </c>
      <c r="M71" s="338">
        <v>18.350000000000001</v>
      </c>
      <c r="N71" s="339">
        <v>1292.0999999999999</v>
      </c>
      <c r="O71" s="340">
        <v>796</v>
      </c>
      <c r="P71" s="334">
        <v>104.1</v>
      </c>
      <c r="Q71" s="338">
        <v>3.23</v>
      </c>
      <c r="R71" s="338">
        <v>163.4</v>
      </c>
      <c r="S71" s="338">
        <v>3.89</v>
      </c>
      <c r="T71" s="338">
        <v>34.6</v>
      </c>
      <c r="U71" s="338">
        <v>5.75</v>
      </c>
      <c r="V71" s="338">
        <v>50.55</v>
      </c>
      <c r="W71" s="338">
        <v>0.88</v>
      </c>
      <c r="X71" s="333">
        <v>387.23</v>
      </c>
      <c r="Y71" s="338">
        <v>1.49</v>
      </c>
      <c r="Z71" s="341">
        <f t="shared" si="1"/>
        <v>47.61904761904762</v>
      </c>
      <c r="AA71" s="338">
        <v>100</v>
      </c>
      <c r="AB71" s="342">
        <v>80</v>
      </c>
      <c r="AC71" s="343" t="s">
        <v>91</v>
      </c>
    </row>
    <row r="72" spans="1:29" ht="15.75">
      <c r="A72" s="316" t="s">
        <v>92</v>
      </c>
      <c r="B72" s="317">
        <v>68</v>
      </c>
      <c r="C72" s="344">
        <v>459</v>
      </c>
      <c r="D72" s="327">
        <v>154</v>
      </c>
      <c r="E72" s="323">
        <v>9.1</v>
      </c>
      <c r="F72" s="323">
        <v>15.4</v>
      </c>
      <c r="G72" s="327">
        <v>428</v>
      </c>
      <c r="H72" s="327">
        <v>404</v>
      </c>
      <c r="I72" s="323">
        <v>87.6</v>
      </c>
      <c r="J72" s="345">
        <v>150</v>
      </c>
      <c r="K72" s="322">
        <v>29851</v>
      </c>
      <c r="L72" s="323">
        <v>1300.7</v>
      </c>
      <c r="M72" s="324">
        <v>18.46</v>
      </c>
      <c r="N72" s="325">
        <v>1495.4</v>
      </c>
      <c r="O72" s="326">
        <v>941</v>
      </c>
      <c r="P72" s="323">
        <v>122.2</v>
      </c>
      <c r="Q72" s="324">
        <v>3.28</v>
      </c>
      <c r="R72" s="324">
        <v>192.4</v>
      </c>
      <c r="S72" s="324">
        <v>3.93</v>
      </c>
      <c r="T72" s="324">
        <v>52.29</v>
      </c>
      <c r="U72" s="324">
        <v>5</v>
      </c>
      <c r="V72" s="324">
        <v>44.42</v>
      </c>
      <c r="W72" s="324">
        <v>0.92</v>
      </c>
      <c r="X72" s="327">
        <v>461.16300000000001</v>
      </c>
      <c r="Y72" s="324">
        <v>1.5</v>
      </c>
      <c r="Z72" s="328">
        <f t="shared" si="1"/>
        <v>60</v>
      </c>
      <c r="AA72" s="324">
        <v>126</v>
      </c>
      <c r="AB72" s="329">
        <v>100.8</v>
      </c>
      <c r="AC72" s="330" t="s">
        <v>92</v>
      </c>
    </row>
    <row r="73" spans="1:29" ht="15.75">
      <c r="A73" s="331" t="s">
        <v>93</v>
      </c>
      <c r="B73" s="317">
        <v>74</v>
      </c>
      <c r="C73" s="332">
        <v>457</v>
      </c>
      <c r="D73" s="333">
        <v>190</v>
      </c>
      <c r="E73" s="334">
        <v>9</v>
      </c>
      <c r="F73" s="334">
        <v>14.5</v>
      </c>
      <c r="G73" s="333">
        <v>428</v>
      </c>
      <c r="H73" s="333">
        <v>404</v>
      </c>
      <c r="I73" s="334">
        <v>94.9</v>
      </c>
      <c r="J73" s="336">
        <v>164</v>
      </c>
      <c r="K73" s="337">
        <v>33415</v>
      </c>
      <c r="L73" s="334">
        <v>1462.4</v>
      </c>
      <c r="M73" s="338">
        <v>18.77</v>
      </c>
      <c r="N73" s="339">
        <v>1657.4</v>
      </c>
      <c r="O73" s="340">
        <v>1661</v>
      </c>
      <c r="P73" s="334">
        <v>174.8</v>
      </c>
      <c r="Q73" s="338">
        <v>4.18</v>
      </c>
      <c r="R73" s="338">
        <v>271.3</v>
      </c>
      <c r="S73" s="338">
        <v>4.93</v>
      </c>
      <c r="T73" s="338">
        <v>52.97</v>
      </c>
      <c r="U73" s="338">
        <v>6.55</v>
      </c>
      <c r="V73" s="338">
        <v>44.89</v>
      </c>
      <c r="W73" s="338">
        <v>0.92</v>
      </c>
      <c r="X73" s="333">
        <v>811.41700000000003</v>
      </c>
      <c r="Y73" s="338">
        <v>1.64</v>
      </c>
      <c r="Z73" s="341">
        <f t="shared" si="1"/>
        <v>65.238095238095241</v>
      </c>
      <c r="AA73" s="338">
        <v>137</v>
      </c>
      <c r="AB73" s="342">
        <v>109.6</v>
      </c>
      <c r="AC73" s="343" t="s">
        <v>93</v>
      </c>
    </row>
    <row r="74" spans="1:29" ht="15.75">
      <c r="A74" s="316" t="s">
        <v>94</v>
      </c>
      <c r="B74" s="317">
        <v>82</v>
      </c>
      <c r="C74" s="344">
        <v>460</v>
      </c>
      <c r="D74" s="327">
        <v>191</v>
      </c>
      <c r="E74" s="323">
        <v>9.9</v>
      </c>
      <c r="F74" s="323">
        <v>16</v>
      </c>
      <c r="G74" s="327">
        <v>428</v>
      </c>
      <c r="H74" s="327">
        <v>404</v>
      </c>
      <c r="I74" s="323">
        <v>104.7</v>
      </c>
      <c r="J74" s="345">
        <v>164</v>
      </c>
      <c r="K74" s="322">
        <v>37157</v>
      </c>
      <c r="L74" s="323">
        <v>1615.5</v>
      </c>
      <c r="M74" s="324">
        <v>18.84</v>
      </c>
      <c r="N74" s="325">
        <v>1836.4</v>
      </c>
      <c r="O74" s="326">
        <v>1862</v>
      </c>
      <c r="P74" s="323">
        <v>195</v>
      </c>
      <c r="Q74" s="324">
        <v>4.22</v>
      </c>
      <c r="R74" s="324">
        <v>303.3</v>
      </c>
      <c r="S74" s="324">
        <v>4.96</v>
      </c>
      <c r="T74" s="324">
        <v>70.62</v>
      </c>
      <c r="U74" s="324">
        <v>5.97</v>
      </c>
      <c r="V74" s="324">
        <v>40.81</v>
      </c>
      <c r="W74" s="324">
        <v>0.95</v>
      </c>
      <c r="X74" s="327">
        <v>915.745</v>
      </c>
      <c r="Y74" s="324">
        <v>1.64</v>
      </c>
      <c r="Z74" s="328">
        <f t="shared" si="1"/>
        <v>76.19047619047619</v>
      </c>
      <c r="AA74" s="324">
        <v>160</v>
      </c>
      <c r="AB74" s="329">
        <v>128</v>
      </c>
      <c r="AC74" s="330" t="s">
        <v>94</v>
      </c>
    </row>
    <row r="75" spans="1:29" ht="15.75">
      <c r="A75" s="331" t="s">
        <v>95</v>
      </c>
      <c r="B75" s="317">
        <v>89</v>
      </c>
      <c r="C75" s="332">
        <v>463</v>
      </c>
      <c r="D75" s="333">
        <v>192</v>
      </c>
      <c r="E75" s="334">
        <v>10.5</v>
      </c>
      <c r="F75" s="334">
        <v>17.7</v>
      </c>
      <c r="G75" s="333">
        <v>428</v>
      </c>
      <c r="H75" s="333">
        <v>404</v>
      </c>
      <c r="I75" s="334">
        <v>114.1</v>
      </c>
      <c r="J75" s="336">
        <v>165</v>
      </c>
      <c r="K75" s="337">
        <v>41105</v>
      </c>
      <c r="L75" s="334">
        <v>1775.6</v>
      </c>
      <c r="M75" s="338">
        <v>18.98</v>
      </c>
      <c r="N75" s="339">
        <v>2019.4</v>
      </c>
      <c r="O75" s="340">
        <v>2093</v>
      </c>
      <c r="P75" s="334">
        <v>218</v>
      </c>
      <c r="Q75" s="338">
        <v>4.28</v>
      </c>
      <c r="R75" s="338">
        <v>339</v>
      </c>
      <c r="S75" s="338">
        <v>5.01</v>
      </c>
      <c r="T75" s="338">
        <v>92.49</v>
      </c>
      <c r="U75" s="338">
        <v>5.42</v>
      </c>
      <c r="V75" s="338">
        <v>38.44</v>
      </c>
      <c r="W75" s="338">
        <v>0.96</v>
      </c>
      <c r="X75" s="333">
        <v>1035073</v>
      </c>
      <c r="Y75" s="338">
        <v>1.65</v>
      </c>
      <c r="Z75" s="341">
        <f t="shared" si="1"/>
        <v>86.19047619047619</v>
      </c>
      <c r="AA75" s="338">
        <v>181</v>
      </c>
      <c r="AB75" s="342">
        <v>144.80000000000001</v>
      </c>
      <c r="AC75" s="343" t="s">
        <v>95</v>
      </c>
    </row>
    <row r="76" spans="1:29" ht="15.75">
      <c r="A76" s="316" t="s">
        <v>96</v>
      </c>
      <c r="B76" s="317">
        <v>97</v>
      </c>
      <c r="C76" s="344">
        <v>466</v>
      </c>
      <c r="D76" s="327">
        <v>193</v>
      </c>
      <c r="E76" s="323">
        <v>11.4</v>
      </c>
      <c r="F76" s="323">
        <v>19</v>
      </c>
      <c r="G76" s="327">
        <v>428</v>
      </c>
      <c r="H76" s="327">
        <v>404</v>
      </c>
      <c r="I76" s="323">
        <v>123.4</v>
      </c>
      <c r="J76" s="345">
        <v>166</v>
      </c>
      <c r="K76" s="322">
        <v>44658</v>
      </c>
      <c r="L76" s="323">
        <v>1916.7</v>
      </c>
      <c r="M76" s="324">
        <v>19.03</v>
      </c>
      <c r="N76" s="325">
        <v>2187.4</v>
      </c>
      <c r="O76" s="326">
        <v>2283</v>
      </c>
      <c r="P76" s="323">
        <v>236.6</v>
      </c>
      <c r="Q76" s="324">
        <v>4.3</v>
      </c>
      <c r="R76" s="324">
        <v>368.8</v>
      </c>
      <c r="S76" s="324">
        <v>5.03</v>
      </c>
      <c r="T76" s="324">
        <v>115.05</v>
      </c>
      <c r="U76" s="324">
        <v>5.08</v>
      </c>
      <c r="V76" s="324">
        <v>35.44</v>
      </c>
      <c r="W76" s="324">
        <v>1</v>
      </c>
      <c r="X76" s="327">
        <v>1137180</v>
      </c>
      <c r="Y76" s="324">
        <v>1.66</v>
      </c>
      <c r="Z76" s="328">
        <f t="shared" si="1"/>
        <v>99.047619047619037</v>
      </c>
      <c r="AA76" s="324">
        <v>208</v>
      </c>
      <c r="AB76" s="329">
        <v>166.4</v>
      </c>
      <c r="AC76" s="330" t="s">
        <v>96</v>
      </c>
    </row>
    <row r="77" spans="1:29" ht="15.75">
      <c r="A77" s="331" t="s">
        <v>97</v>
      </c>
      <c r="B77" s="317">
        <v>106</v>
      </c>
      <c r="C77" s="332">
        <v>469</v>
      </c>
      <c r="D77" s="333">
        <v>194</v>
      </c>
      <c r="E77" s="334">
        <v>12.6</v>
      </c>
      <c r="F77" s="334">
        <v>20.6</v>
      </c>
      <c r="G77" s="333">
        <v>428</v>
      </c>
      <c r="H77" s="333">
        <v>404</v>
      </c>
      <c r="I77" s="334">
        <v>135.1</v>
      </c>
      <c r="J77" s="336">
        <v>167</v>
      </c>
      <c r="K77" s="337">
        <v>48978</v>
      </c>
      <c r="L77" s="334">
        <v>2088.6</v>
      </c>
      <c r="M77" s="338">
        <v>19.04</v>
      </c>
      <c r="N77" s="339">
        <v>2394.6</v>
      </c>
      <c r="O77" s="340">
        <v>2515</v>
      </c>
      <c r="P77" s="334">
        <v>259.3</v>
      </c>
      <c r="Q77" s="338">
        <v>4.32</v>
      </c>
      <c r="R77" s="338">
        <v>405.7</v>
      </c>
      <c r="S77" s="338">
        <v>5.05</v>
      </c>
      <c r="T77" s="338">
        <v>148.19</v>
      </c>
      <c r="U77" s="338">
        <v>4.71</v>
      </c>
      <c r="V77" s="338">
        <v>32.049999999999997</v>
      </c>
      <c r="W77" s="338">
        <v>1</v>
      </c>
      <c r="X77" s="333">
        <v>1260063</v>
      </c>
      <c r="Y77" s="338">
        <v>1.67</v>
      </c>
      <c r="Z77" s="341">
        <f t="shared" si="1"/>
        <v>110.47619047619047</v>
      </c>
      <c r="AA77" s="338">
        <v>232</v>
      </c>
      <c r="AB77" s="342">
        <v>185.6</v>
      </c>
      <c r="AC77" s="343" t="s">
        <v>97</v>
      </c>
    </row>
    <row r="78" spans="1:29" ht="15.75">
      <c r="A78" s="316" t="s">
        <v>98</v>
      </c>
      <c r="B78" s="317">
        <v>66</v>
      </c>
      <c r="C78" s="344">
        <v>525</v>
      </c>
      <c r="D78" s="327">
        <v>165</v>
      </c>
      <c r="E78" s="323">
        <v>8.9</v>
      </c>
      <c r="F78" s="323">
        <v>11.4</v>
      </c>
      <c r="G78" s="327">
        <v>502</v>
      </c>
      <c r="H78" s="327">
        <v>478</v>
      </c>
      <c r="I78" s="323">
        <v>83.6</v>
      </c>
      <c r="J78" s="345">
        <v>167</v>
      </c>
      <c r="K78" s="322">
        <v>34971</v>
      </c>
      <c r="L78" s="323">
        <v>1332.2</v>
      </c>
      <c r="M78" s="324">
        <v>20.46</v>
      </c>
      <c r="N78" s="325">
        <v>1558</v>
      </c>
      <c r="O78" s="326">
        <v>857</v>
      </c>
      <c r="P78" s="323">
        <v>103.9</v>
      </c>
      <c r="Q78" s="324">
        <v>3.2</v>
      </c>
      <c r="R78" s="324">
        <v>166</v>
      </c>
      <c r="S78" s="324">
        <v>4.0199999999999996</v>
      </c>
      <c r="T78" s="324">
        <v>31.52</v>
      </c>
      <c r="U78" s="324">
        <v>7.24</v>
      </c>
      <c r="V78" s="324">
        <v>53.73</v>
      </c>
      <c r="W78" s="324">
        <v>0.84</v>
      </c>
      <c r="X78" s="327">
        <v>562.85400000000004</v>
      </c>
      <c r="Y78" s="324">
        <v>1.67</v>
      </c>
      <c r="Z78" s="328">
        <f t="shared" si="1"/>
        <v>49.523809523809518</v>
      </c>
      <c r="AA78" s="324">
        <v>104</v>
      </c>
      <c r="AB78" s="329">
        <v>83.2</v>
      </c>
      <c r="AC78" s="330" t="s">
        <v>98</v>
      </c>
    </row>
    <row r="79" spans="1:29" ht="15.75">
      <c r="A79" s="331" t="s">
        <v>99</v>
      </c>
      <c r="B79" s="317">
        <v>72</v>
      </c>
      <c r="C79" s="332">
        <v>524</v>
      </c>
      <c r="D79" s="333">
        <v>207</v>
      </c>
      <c r="E79" s="334">
        <v>9</v>
      </c>
      <c r="F79" s="334">
        <v>10.9</v>
      </c>
      <c r="G79" s="333">
        <v>502</v>
      </c>
      <c r="H79" s="333">
        <v>478</v>
      </c>
      <c r="I79" s="334">
        <v>91.6</v>
      </c>
      <c r="J79" s="336">
        <v>184</v>
      </c>
      <c r="K79" s="337">
        <v>39969</v>
      </c>
      <c r="L79" s="334">
        <v>1525.5</v>
      </c>
      <c r="M79" s="338">
        <v>20.89</v>
      </c>
      <c r="N79" s="339">
        <v>1755.9</v>
      </c>
      <c r="O79" s="340">
        <v>1615</v>
      </c>
      <c r="P79" s="334">
        <v>156</v>
      </c>
      <c r="Q79" s="338">
        <v>4.2</v>
      </c>
      <c r="R79" s="338">
        <v>244.6</v>
      </c>
      <c r="S79" s="338">
        <v>5.16</v>
      </c>
      <c r="T79" s="338">
        <v>33.409999999999997</v>
      </c>
      <c r="U79" s="338">
        <v>9.5</v>
      </c>
      <c r="V79" s="338">
        <v>53.13</v>
      </c>
      <c r="W79" s="338">
        <v>0.86</v>
      </c>
      <c r="X79" s="333">
        <v>1060548</v>
      </c>
      <c r="Y79" s="338">
        <v>1.84</v>
      </c>
      <c r="Z79" s="341">
        <f t="shared" si="1"/>
        <v>55.238095238095234</v>
      </c>
      <c r="AA79" s="338">
        <v>116</v>
      </c>
      <c r="AB79" s="342">
        <v>92.8</v>
      </c>
      <c r="AC79" s="343" t="s">
        <v>99</v>
      </c>
    </row>
    <row r="80" spans="1:29" ht="15.75">
      <c r="A80" s="316" t="s">
        <v>100</v>
      </c>
      <c r="B80" s="317">
        <v>74</v>
      </c>
      <c r="C80" s="344">
        <v>529</v>
      </c>
      <c r="D80" s="327">
        <v>166</v>
      </c>
      <c r="E80" s="323">
        <v>9.6999999999999993</v>
      </c>
      <c r="F80" s="323">
        <v>13.6</v>
      </c>
      <c r="G80" s="327">
        <v>502</v>
      </c>
      <c r="H80" s="327">
        <v>478</v>
      </c>
      <c r="I80" s="323">
        <v>95.1</v>
      </c>
      <c r="J80" s="345">
        <v>168</v>
      </c>
      <c r="K80" s="322">
        <v>40969</v>
      </c>
      <c r="L80" s="323">
        <v>1548.9</v>
      </c>
      <c r="M80" s="324">
        <v>20.76</v>
      </c>
      <c r="N80" s="325">
        <v>1804.9</v>
      </c>
      <c r="O80" s="326">
        <v>1041</v>
      </c>
      <c r="P80" s="323">
        <v>125.5</v>
      </c>
      <c r="Q80" s="324">
        <v>3.31</v>
      </c>
      <c r="R80" s="324">
        <v>200.1</v>
      </c>
      <c r="S80" s="324">
        <v>4.0999999999999996</v>
      </c>
      <c r="T80" s="324">
        <v>47.39</v>
      </c>
      <c r="U80" s="324">
        <v>6.1</v>
      </c>
      <c r="V80" s="324">
        <v>49.26</v>
      </c>
      <c r="W80" s="324">
        <v>0.87</v>
      </c>
      <c r="X80" s="327">
        <v>688.55799999999999</v>
      </c>
      <c r="Y80" s="324">
        <v>1.68</v>
      </c>
      <c r="Z80" s="328">
        <f t="shared" si="1"/>
        <v>61.428571428571423</v>
      </c>
      <c r="AA80" s="324">
        <v>129</v>
      </c>
      <c r="AB80" s="329">
        <v>103.2</v>
      </c>
      <c r="AC80" s="330" t="s">
        <v>100</v>
      </c>
    </row>
    <row r="81" spans="1:29" ht="15.75">
      <c r="A81" s="331" t="s">
        <v>101</v>
      </c>
      <c r="B81" s="317">
        <v>82</v>
      </c>
      <c r="C81" s="332">
        <v>528</v>
      </c>
      <c r="D81" s="333">
        <v>209</v>
      </c>
      <c r="E81" s="334">
        <v>9.5</v>
      </c>
      <c r="F81" s="334">
        <v>13.3</v>
      </c>
      <c r="G81" s="333">
        <v>501</v>
      </c>
      <c r="H81" s="333">
        <v>477</v>
      </c>
      <c r="I81" s="334">
        <v>104.5</v>
      </c>
      <c r="J81" s="336">
        <v>185</v>
      </c>
      <c r="K81" s="337">
        <v>47569</v>
      </c>
      <c r="L81" s="334">
        <v>1801.8</v>
      </c>
      <c r="M81" s="338">
        <v>21.34</v>
      </c>
      <c r="N81" s="339">
        <v>2058.5</v>
      </c>
      <c r="O81" s="340">
        <v>2028</v>
      </c>
      <c r="P81" s="334">
        <v>194.1</v>
      </c>
      <c r="Q81" s="338">
        <v>4.41</v>
      </c>
      <c r="R81" s="338">
        <v>302.7</v>
      </c>
      <c r="S81" s="338">
        <v>5.31</v>
      </c>
      <c r="T81" s="338">
        <v>51.23</v>
      </c>
      <c r="U81" s="338">
        <v>7.86</v>
      </c>
      <c r="V81" s="338">
        <v>50.25</v>
      </c>
      <c r="W81" s="338">
        <v>0.88</v>
      </c>
      <c r="X81" s="333">
        <v>1340255</v>
      </c>
      <c r="Y81" s="338">
        <v>1.85</v>
      </c>
      <c r="Z81" s="341">
        <f t="shared" si="1"/>
        <v>68.095238095238088</v>
      </c>
      <c r="AA81" s="338">
        <v>143</v>
      </c>
      <c r="AB81" s="342">
        <v>114.4</v>
      </c>
      <c r="AC81" s="343" t="s">
        <v>101</v>
      </c>
    </row>
    <row r="82" spans="1:29" ht="15.75">
      <c r="A82" s="316" t="s">
        <v>102</v>
      </c>
      <c r="B82" s="317">
        <v>85</v>
      </c>
      <c r="C82" s="344">
        <v>535</v>
      </c>
      <c r="D82" s="327">
        <v>166</v>
      </c>
      <c r="E82" s="323">
        <v>10.3</v>
      </c>
      <c r="F82" s="323">
        <v>16.5</v>
      </c>
      <c r="G82" s="327">
        <v>502</v>
      </c>
      <c r="H82" s="327">
        <v>478</v>
      </c>
      <c r="I82" s="323">
        <v>107.7</v>
      </c>
      <c r="J82" s="345">
        <v>169</v>
      </c>
      <c r="K82" s="322">
        <v>48453</v>
      </c>
      <c r="L82" s="323">
        <v>1811.3</v>
      </c>
      <c r="M82" s="324">
        <v>21.21</v>
      </c>
      <c r="N82" s="325">
        <v>2099.8000000000002</v>
      </c>
      <c r="O82" s="326">
        <v>1263</v>
      </c>
      <c r="P82" s="323">
        <v>152.19999999999999</v>
      </c>
      <c r="Q82" s="324">
        <v>3.42</v>
      </c>
      <c r="R82" s="324">
        <v>241.6</v>
      </c>
      <c r="S82" s="324">
        <v>4.17</v>
      </c>
      <c r="T82" s="324">
        <v>72.930000000000007</v>
      </c>
      <c r="U82" s="324">
        <v>5.03</v>
      </c>
      <c r="V82" s="324">
        <v>46.41</v>
      </c>
      <c r="W82" s="324">
        <v>0.9</v>
      </c>
      <c r="X82" s="327">
        <v>845.46299999999997</v>
      </c>
      <c r="Y82" s="324">
        <v>1.69</v>
      </c>
      <c r="Z82" s="328">
        <f t="shared" si="1"/>
        <v>74.285714285714278</v>
      </c>
      <c r="AA82" s="324">
        <v>156</v>
      </c>
      <c r="AB82" s="329">
        <v>124.8</v>
      </c>
      <c r="AC82" s="330" t="s">
        <v>102</v>
      </c>
    </row>
    <row r="83" spans="1:29" ht="15.75">
      <c r="A83" s="331" t="s">
        <v>103</v>
      </c>
      <c r="B83" s="317">
        <v>92</v>
      </c>
      <c r="C83" s="332">
        <v>533</v>
      </c>
      <c r="D83" s="333">
        <v>209</v>
      </c>
      <c r="E83" s="334">
        <v>10.199999999999999</v>
      </c>
      <c r="F83" s="334">
        <v>15.6</v>
      </c>
      <c r="G83" s="333">
        <v>502</v>
      </c>
      <c r="H83" s="333">
        <v>478</v>
      </c>
      <c r="I83" s="334">
        <v>117.6</v>
      </c>
      <c r="J83" s="336">
        <v>186</v>
      </c>
      <c r="K83" s="337">
        <v>55157</v>
      </c>
      <c r="L83" s="334">
        <v>2069.6999999999998</v>
      </c>
      <c r="M83" s="338">
        <v>21.65</v>
      </c>
      <c r="N83" s="339">
        <v>2359.8000000000002</v>
      </c>
      <c r="O83" s="340">
        <v>2379</v>
      </c>
      <c r="P83" s="334">
        <v>227.6</v>
      </c>
      <c r="Q83" s="338">
        <v>4.5</v>
      </c>
      <c r="R83" s="338">
        <v>354.7</v>
      </c>
      <c r="S83" s="338">
        <v>5.36</v>
      </c>
      <c r="T83" s="338">
        <v>75.5</v>
      </c>
      <c r="U83" s="338">
        <v>6.7</v>
      </c>
      <c r="V83" s="338">
        <v>46.84</v>
      </c>
      <c r="W83" s="338">
        <v>0.9</v>
      </c>
      <c r="X83" s="333">
        <v>1588565</v>
      </c>
      <c r="Y83" s="338">
        <v>1.86</v>
      </c>
      <c r="Z83" s="341">
        <f t="shared" si="1"/>
        <v>81.428571428571431</v>
      </c>
      <c r="AA83" s="338">
        <v>171</v>
      </c>
      <c r="AB83" s="342">
        <v>136.80000000000001</v>
      </c>
      <c r="AC83" s="343" t="s">
        <v>103</v>
      </c>
    </row>
    <row r="84" spans="1:29" ht="15.75">
      <c r="A84" s="316" t="s">
        <v>104</v>
      </c>
      <c r="B84" s="317">
        <v>101</v>
      </c>
      <c r="C84" s="344">
        <v>537</v>
      </c>
      <c r="D84" s="327">
        <v>210</v>
      </c>
      <c r="E84" s="323">
        <v>10.9</v>
      </c>
      <c r="F84" s="323">
        <v>17.399999999999999</v>
      </c>
      <c r="G84" s="327">
        <v>502</v>
      </c>
      <c r="H84" s="327">
        <v>470</v>
      </c>
      <c r="I84" s="323">
        <v>130</v>
      </c>
      <c r="J84" s="345">
        <v>186</v>
      </c>
      <c r="K84" s="322">
        <v>62198</v>
      </c>
      <c r="L84" s="323">
        <v>2316.5</v>
      </c>
      <c r="M84" s="324">
        <v>21.87</v>
      </c>
      <c r="N84" s="325">
        <v>2640.4</v>
      </c>
      <c r="O84" s="326">
        <v>2693</v>
      </c>
      <c r="P84" s="323">
        <v>256.5</v>
      </c>
      <c r="Q84" s="324">
        <v>4.55</v>
      </c>
      <c r="R84" s="324">
        <v>400.6</v>
      </c>
      <c r="S84" s="324">
        <v>5.4</v>
      </c>
      <c r="T84" s="324">
        <v>106.04</v>
      </c>
      <c r="U84" s="324">
        <v>6.03</v>
      </c>
      <c r="V84" s="324">
        <v>43.14</v>
      </c>
      <c r="W84" s="324">
        <v>0.93</v>
      </c>
      <c r="X84" s="327">
        <v>1812734</v>
      </c>
      <c r="Y84" s="324">
        <v>1.86</v>
      </c>
      <c r="Z84" s="328">
        <f t="shared" si="1"/>
        <v>95.238095238095241</v>
      </c>
      <c r="AA84" s="324">
        <v>200</v>
      </c>
      <c r="AB84" s="329">
        <v>160</v>
      </c>
      <c r="AC84" s="330" t="s">
        <v>104</v>
      </c>
    </row>
    <row r="85" spans="1:29" ht="15.75">
      <c r="A85" s="331" t="s">
        <v>105</v>
      </c>
      <c r="B85" s="317">
        <v>109</v>
      </c>
      <c r="C85" s="332">
        <v>539</v>
      </c>
      <c r="D85" s="333">
        <v>211</v>
      </c>
      <c r="E85" s="334">
        <v>11.6</v>
      </c>
      <c r="F85" s="334">
        <v>18.8</v>
      </c>
      <c r="G85" s="333">
        <v>501</v>
      </c>
      <c r="H85" s="333">
        <v>469</v>
      </c>
      <c r="I85" s="334">
        <v>139.69999999999999</v>
      </c>
      <c r="J85" s="336">
        <v>187</v>
      </c>
      <c r="K85" s="337">
        <v>67226</v>
      </c>
      <c r="L85" s="334">
        <v>2494.5</v>
      </c>
      <c r="M85" s="338">
        <v>21.94</v>
      </c>
      <c r="N85" s="339">
        <v>2847</v>
      </c>
      <c r="O85" s="340">
        <v>2952</v>
      </c>
      <c r="P85" s="334">
        <v>279.8</v>
      </c>
      <c r="Q85" s="338">
        <v>4.5999999999999996</v>
      </c>
      <c r="R85" s="338">
        <v>437.4</v>
      </c>
      <c r="S85" s="338">
        <v>5.44</v>
      </c>
      <c r="T85" s="338">
        <v>131.38</v>
      </c>
      <c r="U85" s="338">
        <v>5.61</v>
      </c>
      <c r="V85" s="338">
        <v>40.47</v>
      </c>
      <c r="W85" s="338">
        <v>0.95</v>
      </c>
      <c r="X85" s="333">
        <v>1991291</v>
      </c>
      <c r="Y85" s="338">
        <v>1.87</v>
      </c>
      <c r="Z85" s="341">
        <f t="shared" si="1"/>
        <v>106.19047619047619</v>
      </c>
      <c r="AA85" s="338">
        <v>223</v>
      </c>
      <c r="AB85" s="342">
        <v>178.4</v>
      </c>
      <c r="AC85" s="343" t="s">
        <v>105</v>
      </c>
    </row>
    <row r="86" spans="1:29" ht="15.75">
      <c r="A86" s="316" t="s">
        <v>106</v>
      </c>
      <c r="B86" s="317">
        <v>101</v>
      </c>
      <c r="C86" s="344">
        <v>603</v>
      </c>
      <c r="D86" s="327">
        <v>228</v>
      </c>
      <c r="E86" s="323">
        <v>10.5</v>
      </c>
      <c r="F86" s="323">
        <v>14.9</v>
      </c>
      <c r="G86" s="327">
        <v>573</v>
      </c>
      <c r="H86" s="327">
        <v>541</v>
      </c>
      <c r="I86" s="323">
        <v>130.30000000000001</v>
      </c>
      <c r="J86" s="345">
        <v>207</v>
      </c>
      <c r="K86" s="322">
        <v>77003</v>
      </c>
      <c r="L86" s="323">
        <v>2554</v>
      </c>
      <c r="M86" s="324">
        <v>24.31</v>
      </c>
      <c r="N86" s="325">
        <v>2922.7</v>
      </c>
      <c r="O86" s="326">
        <v>2951</v>
      </c>
      <c r="P86" s="323">
        <v>258.8</v>
      </c>
      <c r="Q86" s="324">
        <v>4.76</v>
      </c>
      <c r="R86" s="324">
        <v>405</v>
      </c>
      <c r="S86" s="324">
        <v>5.76</v>
      </c>
      <c r="T86" s="324">
        <v>81.680000000000007</v>
      </c>
      <c r="U86" s="324">
        <v>7.65</v>
      </c>
      <c r="V86" s="324">
        <v>51.54</v>
      </c>
      <c r="W86" s="324">
        <v>0.87</v>
      </c>
      <c r="X86" s="327">
        <v>2544966</v>
      </c>
      <c r="Y86" s="324">
        <v>2.0699999999999998</v>
      </c>
      <c r="Z86" s="328">
        <f t="shared" si="1"/>
        <v>87.142857142857139</v>
      </c>
      <c r="AA86" s="324">
        <v>183</v>
      </c>
      <c r="AB86" s="329">
        <v>146.4</v>
      </c>
      <c r="AC86" s="330" t="s">
        <v>106</v>
      </c>
    </row>
    <row r="87" spans="1:29" ht="15.75">
      <c r="A87" s="331" t="s">
        <v>107</v>
      </c>
      <c r="B87" s="317">
        <v>113</v>
      </c>
      <c r="C87" s="332">
        <v>608</v>
      </c>
      <c r="D87" s="333">
        <v>228</v>
      </c>
      <c r="E87" s="334">
        <v>11.2</v>
      </c>
      <c r="F87" s="334">
        <v>17.3</v>
      </c>
      <c r="G87" s="333">
        <v>573</v>
      </c>
      <c r="H87" s="333">
        <v>541</v>
      </c>
      <c r="I87" s="334">
        <v>145.30000000000001</v>
      </c>
      <c r="J87" s="336">
        <v>208</v>
      </c>
      <c r="K87" s="337">
        <v>88196</v>
      </c>
      <c r="L87" s="334">
        <v>2901.2</v>
      </c>
      <c r="M87" s="338">
        <v>24.64</v>
      </c>
      <c r="N87" s="339">
        <v>3312.9</v>
      </c>
      <c r="O87" s="340">
        <v>3426</v>
      </c>
      <c r="P87" s="334">
        <v>300.5</v>
      </c>
      <c r="Q87" s="338">
        <v>4.8600000000000003</v>
      </c>
      <c r="R87" s="338">
        <v>469.7</v>
      </c>
      <c r="S87" s="338">
        <v>5.82</v>
      </c>
      <c r="T87" s="338">
        <v>116.5</v>
      </c>
      <c r="U87" s="338">
        <v>6.59</v>
      </c>
      <c r="V87" s="338">
        <v>48.34</v>
      </c>
      <c r="W87" s="338">
        <v>0.9</v>
      </c>
      <c r="X87" s="333">
        <v>2981078</v>
      </c>
      <c r="Y87" s="338">
        <v>2.08</v>
      </c>
      <c r="Z87" s="341">
        <f t="shared" si="1"/>
        <v>102.85714285714285</v>
      </c>
      <c r="AA87" s="338">
        <v>216</v>
      </c>
      <c r="AB87" s="342">
        <v>172.8</v>
      </c>
      <c r="AC87" s="343" t="s">
        <v>107</v>
      </c>
    </row>
    <row r="88" spans="1:29" ht="15.75">
      <c r="A88" s="316" t="s">
        <v>108</v>
      </c>
      <c r="B88" s="317">
        <v>125</v>
      </c>
      <c r="C88" s="344">
        <v>612</v>
      </c>
      <c r="D88" s="327">
        <v>229</v>
      </c>
      <c r="E88" s="323">
        <v>11.9</v>
      </c>
      <c r="F88" s="323">
        <v>19.600000000000001</v>
      </c>
      <c r="G88" s="327">
        <v>573</v>
      </c>
      <c r="H88" s="327">
        <v>541</v>
      </c>
      <c r="I88" s="323">
        <v>160.1</v>
      </c>
      <c r="J88" s="345">
        <v>209</v>
      </c>
      <c r="K88" s="322">
        <v>99184</v>
      </c>
      <c r="L88" s="323">
        <v>3241.3</v>
      </c>
      <c r="M88" s="324">
        <v>24.89</v>
      </c>
      <c r="N88" s="325">
        <v>3697.3</v>
      </c>
      <c r="O88" s="326">
        <v>3933</v>
      </c>
      <c r="P88" s="323">
        <v>343.5</v>
      </c>
      <c r="Q88" s="324">
        <v>4.96</v>
      </c>
      <c r="R88" s="324">
        <v>536.29999999999995</v>
      </c>
      <c r="S88" s="324">
        <v>5.89</v>
      </c>
      <c r="T88" s="324">
        <v>159.5</v>
      </c>
      <c r="U88" s="324">
        <v>5.84</v>
      </c>
      <c r="V88" s="324">
        <v>45.45</v>
      </c>
      <c r="W88" s="324">
        <v>0.91</v>
      </c>
      <c r="X88" s="327">
        <v>3441766</v>
      </c>
      <c r="Y88" s="324">
        <v>2.09</v>
      </c>
      <c r="Z88" s="328">
        <f t="shared" si="1"/>
        <v>118.57142857142857</v>
      </c>
      <c r="AA88" s="324">
        <v>249</v>
      </c>
      <c r="AB88" s="329">
        <v>199.2</v>
      </c>
      <c r="AC88" s="330" t="s">
        <v>108</v>
      </c>
    </row>
    <row r="89" spans="1:29" ht="15.75">
      <c r="A89" s="331" t="s">
        <v>109</v>
      </c>
      <c r="B89" s="317">
        <v>140</v>
      </c>
      <c r="C89" s="332">
        <v>617</v>
      </c>
      <c r="D89" s="333">
        <v>230</v>
      </c>
      <c r="E89" s="334">
        <v>13.1</v>
      </c>
      <c r="F89" s="334">
        <v>22.2</v>
      </c>
      <c r="G89" s="333">
        <v>573</v>
      </c>
      <c r="H89" s="333">
        <v>541</v>
      </c>
      <c r="I89" s="334">
        <v>179.3</v>
      </c>
      <c r="J89" s="336">
        <v>210</v>
      </c>
      <c r="K89" s="337">
        <v>112619</v>
      </c>
      <c r="L89" s="334">
        <v>3650.5</v>
      </c>
      <c r="M89" s="338">
        <v>25.06</v>
      </c>
      <c r="N89" s="339">
        <v>4173.1000000000004</v>
      </c>
      <c r="O89" s="340">
        <v>4515</v>
      </c>
      <c r="P89" s="334">
        <v>392.6</v>
      </c>
      <c r="Q89" s="338">
        <v>5.0199999999999996</v>
      </c>
      <c r="R89" s="338">
        <v>614</v>
      </c>
      <c r="S89" s="338">
        <v>5.94</v>
      </c>
      <c r="T89" s="338">
        <v>225.01</v>
      </c>
      <c r="U89" s="338">
        <v>5.18</v>
      </c>
      <c r="V89" s="338">
        <v>41.27</v>
      </c>
      <c r="W89" s="338">
        <v>0.94</v>
      </c>
      <c r="X89" s="333">
        <v>3981687</v>
      </c>
      <c r="Y89" s="338">
        <v>2.1</v>
      </c>
      <c r="Z89" s="341">
        <f t="shared" si="1"/>
        <v>140</v>
      </c>
      <c r="AA89" s="338">
        <v>294</v>
      </c>
      <c r="AB89" s="342">
        <v>235.2</v>
      </c>
      <c r="AC89" s="343" t="s">
        <v>109</v>
      </c>
    </row>
    <row r="90" spans="1:29" ht="15.75">
      <c r="A90" s="316" t="s">
        <v>110</v>
      </c>
      <c r="B90" s="317">
        <v>155</v>
      </c>
      <c r="C90" s="344">
        <v>611</v>
      </c>
      <c r="D90" s="327">
        <v>324</v>
      </c>
      <c r="E90" s="323">
        <v>12.7</v>
      </c>
      <c r="F90" s="323">
        <v>19</v>
      </c>
      <c r="G90" s="327">
        <v>573</v>
      </c>
      <c r="H90" s="327">
        <v>541</v>
      </c>
      <c r="I90" s="323">
        <v>198.1</v>
      </c>
      <c r="J90" s="345">
        <v>247</v>
      </c>
      <c r="K90" s="322">
        <v>129583</v>
      </c>
      <c r="L90" s="323">
        <v>4241.7</v>
      </c>
      <c r="M90" s="324">
        <v>25.58</v>
      </c>
      <c r="N90" s="325">
        <v>4749.1000000000004</v>
      </c>
      <c r="O90" s="326">
        <v>10783</v>
      </c>
      <c r="P90" s="323">
        <v>665.6</v>
      </c>
      <c r="Q90" s="324">
        <v>7.38</v>
      </c>
      <c r="R90" s="324">
        <v>1022.6</v>
      </c>
      <c r="S90" s="324">
        <v>8.5299999999999994</v>
      </c>
      <c r="T90" s="324">
        <v>200.77</v>
      </c>
      <c r="U90" s="324">
        <v>8.5299999999999994</v>
      </c>
      <c r="V90" s="324">
        <v>42.6</v>
      </c>
      <c r="W90" s="324">
        <v>0.94</v>
      </c>
      <c r="X90" s="327">
        <v>9436714</v>
      </c>
      <c r="Y90" s="324">
        <v>2.4700000000000002</v>
      </c>
      <c r="Z90" s="328">
        <f t="shared" si="1"/>
        <v>152.38095238095238</v>
      </c>
      <c r="AA90" s="324">
        <v>320</v>
      </c>
      <c r="AB90" s="329">
        <v>256</v>
      </c>
      <c r="AC90" s="330" t="s">
        <v>110</v>
      </c>
    </row>
    <row r="91" spans="1:29" ht="16.5" thickBot="1">
      <c r="A91" s="331" t="s">
        <v>111</v>
      </c>
      <c r="B91" s="346">
        <v>174</v>
      </c>
      <c r="C91" s="347">
        <v>616</v>
      </c>
      <c r="D91" s="348">
        <v>325</v>
      </c>
      <c r="E91" s="349">
        <v>14</v>
      </c>
      <c r="F91" s="349">
        <v>21.6</v>
      </c>
      <c r="G91" s="348">
        <v>573</v>
      </c>
      <c r="H91" s="348">
        <v>541</v>
      </c>
      <c r="I91" s="349">
        <v>222.8</v>
      </c>
      <c r="J91" s="350">
        <v>248</v>
      </c>
      <c r="K91" s="337">
        <v>147754</v>
      </c>
      <c r="L91" s="334">
        <v>4797.2</v>
      </c>
      <c r="M91" s="338">
        <v>25.75</v>
      </c>
      <c r="N91" s="339">
        <v>5383.3</v>
      </c>
      <c r="O91" s="340">
        <v>12374</v>
      </c>
      <c r="P91" s="334">
        <v>761.5</v>
      </c>
      <c r="Q91" s="338">
        <v>7.45</v>
      </c>
      <c r="R91" s="338">
        <v>1171.0999999999999</v>
      </c>
      <c r="S91" s="338">
        <v>8.58</v>
      </c>
      <c r="T91" s="338">
        <v>286.88</v>
      </c>
      <c r="U91" s="338">
        <v>7.52</v>
      </c>
      <c r="V91" s="338">
        <v>38.630000000000003</v>
      </c>
      <c r="W91" s="338">
        <v>0.96</v>
      </c>
      <c r="X91" s="333">
        <v>10915665</v>
      </c>
      <c r="Y91" s="338">
        <v>2.48</v>
      </c>
      <c r="Z91" s="341">
        <f t="shared" si="1"/>
        <v>180</v>
      </c>
      <c r="AA91" s="338">
        <v>378</v>
      </c>
      <c r="AB91" s="342">
        <v>302.39999999999998</v>
      </c>
      <c r="AC91" s="343" t="s">
        <v>111</v>
      </c>
    </row>
  </sheetData>
  <mergeCells count="17">
    <mergeCell ref="U1:W1"/>
    <mergeCell ref="X1:X2"/>
    <mergeCell ref="Y1:Y2"/>
    <mergeCell ref="Z1:Z2"/>
    <mergeCell ref="AC1:AC2"/>
    <mergeCell ref="T1:T2"/>
    <mergeCell ref="A1:A2"/>
    <mergeCell ref="B1:B2"/>
    <mergeCell ref="C1:C2"/>
    <mergeCell ref="D1:D2"/>
    <mergeCell ref="E1:F1"/>
    <mergeCell ref="G1:G2"/>
    <mergeCell ref="H1:H2"/>
    <mergeCell ref="I1:I2"/>
    <mergeCell ref="K1:N1"/>
    <mergeCell ref="O1:R1"/>
    <mergeCell ref="S1:S2"/>
  </mergeCells>
  <conditionalFormatting sqref="C4:AB5 C6:I8 K6:AB8">
    <cfRule type="containsErrors" dxfId="4" priority="5" stopIfTrue="1">
      <formula>ISERROR(C4)</formula>
    </cfRule>
  </conditionalFormatting>
  <conditionalFormatting sqref="C9:I91 K9:AB91">
    <cfRule type="containsErrors" dxfId="3" priority="4" stopIfTrue="1">
      <formula>ISERROR(C9)</formula>
    </cfRule>
  </conditionalFormatting>
  <conditionalFormatting sqref="J6:J91">
    <cfRule type="containsErrors" dxfId="2" priority="3" stopIfTrue="1">
      <formula>ISERROR(J6)</formula>
    </cfRule>
  </conditionalFormatting>
  <conditionalFormatting sqref="B4:B8">
    <cfRule type="containsErrors" dxfId="1" priority="2" stopIfTrue="1">
      <formula>ISERROR(B4)</formula>
    </cfRule>
  </conditionalFormatting>
  <conditionalFormatting sqref="B9:B91">
    <cfRule type="containsErrors" dxfId="0" priority="1" stopIfTrue="1">
      <formula>ISERROR(B9)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IV560"/>
  <sheetViews>
    <sheetView workbookViewId="0">
      <pane ySplit="1" topLeftCell="A2" activePane="bottomLeft" state="frozen"/>
      <selection pane="bottomLeft" activeCell="A561" sqref="A561"/>
    </sheetView>
  </sheetViews>
  <sheetFormatPr defaultColWidth="9" defaultRowHeight="15"/>
  <cols>
    <col min="1" max="1" width="17.7109375" style="1" customWidth="1"/>
    <col min="2" max="6" width="9.140625" style="1" customWidth="1"/>
    <col min="7" max="256" width="9.140625" style="7" customWidth="1"/>
  </cols>
  <sheetData>
    <row r="1" spans="1:9">
      <c r="A1" s="82" t="s">
        <v>2</v>
      </c>
      <c r="B1" s="82" t="s">
        <v>18</v>
      </c>
      <c r="C1" s="82" t="s">
        <v>19</v>
      </c>
      <c r="D1" s="82" t="s">
        <v>4</v>
      </c>
      <c r="E1" s="82" t="s">
        <v>5</v>
      </c>
      <c r="F1" s="82" t="s">
        <v>138</v>
      </c>
    </row>
    <row r="2" spans="1:9">
      <c r="A2" s="83" t="s">
        <v>139</v>
      </c>
      <c r="B2" s="84">
        <v>150</v>
      </c>
      <c r="C2" s="84">
        <v>150</v>
      </c>
      <c r="D2" s="84">
        <v>6.3</v>
      </c>
      <c r="E2" s="84">
        <v>8</v>
      </c>
      <c r="F2" s="84">
        <v>25.4</v>
      </c>
      <c r="I2" s="7" t="s">
        <v>632</v>
      </c>
    </row>
    <row r="3" spans="1:9">
      <c r="A3" s="83" t="s">
        <v>140</v>
      </c>
      <c r="B3" s="84">
        <v>150</v>
      </c>
      <c r="C3" s="84">
        <v>150</v>
      </c>
      <c r="D3" s="84">
        <v>6.3</v>
      </c>
      <c r="E3" s="84">
        <v>9.5</v>
      </c>
      <c r="F3" s="84">
        <v>28.9</v>
      </c>
      <c r="I3" s="7" t="s">
        <v>633</v>
      </c>
    </row>
    <row r="4" spans="1:9">
      <c r="A4" s="83" t="s">
        <v>141</v>
      </c>
      <c r="B4" s="84">
        <v>150</v>
      </c>
      <c r="C4" s="84">
        <v>150</v>
      </c>
      <c r="D4" s="84">
        <v>8</v>
      </c>
      <c r="E4" s="84">
        <v>9.5</v>
      </c>
      <c r="F4" s="84">
        <v>30.6</v>
      </c>
      <c r="I4" s="7" t="s">
        <v>631</v>
      </c>
    </row>
    <row r="5" spans="1:9">
      <c r="A5" s="83" t="s">
        <v>142</v>
      </c>
      <c r="B5" s="84">
        <v>150</v>
      </c>
      <c r="C5" s="84">
        <v>150</v>
      </c>
      <c r="D5" s="84">
        <v>8</v>
      </c>
      <c r="E5" s="84">
        <v>12.5</v>
      </c>
      <c r="F5" s="84">
        <v>37.299999999999997</v>
      </c>
      <c r="I5" s="7" t="s">
        <v>634</v>
      </c>
    </row>
    <row r="6" spans="1:9">
      <c r="A6" s="83" t="s">
        <v>143</v>
      </c>
      <c r="B6" s="84">
        <v>150</v>
      </c>
      <c r="C6" s="84">
        <v>150</v>
      </c>
      <c r="D6" s="84">
        <v>8</v>
      </c>
      <c r="E6" s="84">
        <v>16</v>
      </c>
      <c r="F6" s="84">
        <v>45.1</v>
      </c>
      <c r="I6" s="7" t="s">
        <v>635</v>
      </c>
    </row>
    <row r="7" spans="1:9">
      <c r="A7" s="83" t="s">
        <v>144</v>
      </c>
      <c r="B7" s="84">
        <v>200</v>
      </c>
      <c r="C7" s="84">
        <v>200</v>
      </c>
      <c r="D7" s="84">
        <v>6.3</v>
      </c>
      <c r="E7" s="84">
        <v>6.3</v>
      </c>
      <c r="F7" s="84">
        <v>29</v>
      </c>
    </row>
    <row r="8" spans="1:9">
      <c r="A8" s="83" t="s">
        <v>145</v>
      </c>
      <c r="B8" s="84">
        <v>200</v>
      </c>
      <c r="C8" s="84">
        <v>200</v>
      </c>
      <c r="D8" s="84">
        <v>6.3</v>
      </c>
      <c r="E8" s="84">
        <v>8</v>
      </c>
      <c r="F8" s="84">
        <v>34.200000000000003</v>
      </c>
    </row>
    <row r="9" spans="1:9">
      <c r="A9" s="83" t="s">
        <v>146</v>
      </c>
      <c r="B9" s="84">
        <v>200</v>
      </c>
      <c r="C9" s="84">
        <v>200</v>
      </c>
      <c r="D9" s="84">
        <v>6.3</v>
      </c>
      <c r="E9" s="84">
        <v>9.5</v>
      </c>
      <c r="F9" s="84">
        <v>38.799999999999997</v>
      </c>
    </row>
    <row r="10" spans="1:9">
      <c r="A10" s="83" t="s">
        <v>147</v>
      </c>
      <c r="B10" s="84">
        <v>200</v>
      </c>
      <c r="C10" s="84">
        <v>200</v>
      </c>
      <c r="D10" s="84">
        <v>8</v>
      </c>
      <c r="E10" s="84">
        <v>9.5</v>
      </c>
      <c r="F10" s="84">
        <v>41.2</v>
      </c>
    </row>
    <row r="11" spans="1:9">
      <c r="A11" s="83" t="s">
        <v>148</v>
      </c>
      <c r="B11" s="84">
        <v>200</v>
      </c>
      <c r="C11" s="84">
        <v>200</v>
      </c>
      <c r="D11" s="84">
        <v>8</v>
      </c>
      <c r="E11" s="84">
        <v>12.5</v>
      </c>
      <c r="F11" s="84">
        <v>50.2</v>
      </c>
    </row>
    <row r="12" spans="1:9">
      <c r="A12" s="83" t="s">
        <v>149</v>
      </c>
      <c r="B12" s="84">
        <v>200</v>
      </c>
      <c r="C12" s="84">
        <v>200</v>
      </c>
      <c r="D12" s="84">
        <v>8</v>
      </c>
      <c r="E12" s="84">
        <v>16</v>
      </c>
      <c r="F12" s="84">
        <v>60.8</v>
      </c>
    </row>
    <row r="13" spans="1:9">
      <c r="A13" s="83" t="s">
        <v>160</v>
      </c>
      <c r="B13" s="84">
        <v>250</v>
      </c>
      <c r="C13" s="84">
        <v>250</v>
      </c>
      <c r="D13" s="84">
        <v>12.5</v>
      </c>
      <c r="E13" s="84">
        <v>22.4</v>
      </c>
      <c r="F13" s="84">
        <v>108</v>
      </c>
    </row>
    <row r="14" spans="1:9">
      <c r="A14" s="83" t="s">
        <v>150</v>
      </c>
      <c r="B14" s="84">
        <v>250</v>
      </c>
      <c r="C14" s="84">
        <v>250</v>
      </c>
      <c r="D14" s="84">
        <v>6.3</v>
      </c>
      <c r="E14" s="84">
        <v>8</v>
      </c>
      <c r="F14" s="84">
        <v>42.9</v>
      </c>
    </row>
    <row r="15" spans="1:9">
      <c r="A15" s="83" t="s">
        <v>151</v>
      </c>
      <c r="B15" s="84">
        <v>250</v>
      </c>
      <c r="C15" s="84">
        <v>250</v>
      </c>
      <c r="D15" s="84">
        <v>6.3</v>
      </c>
      <c r="E15" s="84">
        <v>9.5</v>
      </c>
      <c r="F15" s="84">
        <v>48.7</v>
      </c>
    </row>
    <row r="16" spans="1:9">
      <c r="A16" s="83" t="s">
        <v>152</v>
      </c>
      <c r="B16" s="84">
        <v>250</v>
      </c>
      <c r="C16" s="84">
        <v>250</v>
      </c>
      <c r="D16" s="84">
        <v>8</v>
      </c>
      <c r="E16" s="84">
        <v>9.5</v>
      </c>
      <c r="F16" s="84">
        <v>51.8</v>
      </c>
    </row>
    <row r="17" spans="1:6">
      <c r="A17" s="83" t="s">
        <v>153</v>
      </c>
      <c r="B17" s="84">
        <v>250</v>
      </c>
      <c r="C17" s="84">
        <v>250</v>
      </c>
      <c r="D17" s="84">
        <v>8</v>
      </c>
      <c r="E17" s="84">
        <v>12.5</v>
      </c>
      <c r="F17" s="84">
        <v>63.2</v>
      </c>
    </row>
    <row r="18" spans="1:6">
      <c r="A18" s="83" t="s">
        <v>154</v>
      </c>
      <c r="B18" s="84">
        <v>250</v>
      </c>
      <c r="C18" s="84">
        <v>250</v>
      </c>
      <c r="D18" s="84">
        <v>9.5</v>
      </c>
      <c r="E18" s="84">
        <v>12.5</v>
      </c>
      <c r="F18" s="84">
        <v>65.900000000000006</v>
      </c>
    </row>
    <row r="19" spans="1:6">
      <c r="A19" s="83" t="s">
        <v>155</v>
      </c>
      <c r="B19" s="84">
        <v>250</v>
      </c>
      <c r="C19" s="84">
        <v>250</v>
      </c>
      <c r="D19" s="84">
        <v>8</v>
      </c>
      <c r="E19" s="84">
        <v>16</v>
      </c>
      <c r="F19" s="84">
        <v>76.5</v>
      </c>
    </row>
    <row r="20" spans="1:6">
      <c r="A20" s="83" t="s">
        <v>156</v>
      </c>
      <c r="B20" s="84">
        <v>250</v>
      </c>
      <c r="C20" s="84">
        <v>250</v>
      </c>
      <c r="D20" s="84">
        <v>9.5</v>
      </c>
      <c r="E20" s="84">
        <v>16</v>
      </c>
      <c r="F20" s="84">
        <v>79</v>
      </c>
    </row>
    <row r="21" spans="1:6">
      <c r="A21" s="83" t="s">
        <v>157</v>
      </c>
      <c r="B21" s="84">
        <v>250</v>
      </c>
      <c r="C21" s="84">
        <v>250</v>
      </c>
      <c r="D21" s="84">
        <v>12.5</v>
      </c>
      <c r="E21" s="84">
        <v>16</v>
      </c>
      <c r="F21" s="84">
        <v>84.2</v>
      </c>
    </row>
    <row r="22" spans="1:6">
      <c r="A22" s="83" t="s">
        <v>158</v>
      </c>
      <c r="B22" s="84">
        <v>250</v>
      </c>
      <c r="C22" s="84">
        <v>250</v>
      </c>
      <c r="D22" s="84">
        <v>9.5</v>
      </c>
      <c r="E22" s="84">
        <v>19</v>
      </c>
      <c r="F22" s="84">
        <v>90.4</v>
      </c>
    </row>
    <row r="23" spans="1:6">
      <c r="A23" s="83" t="s">
        <v>159</v>
      </c>
      <c r="B23" s="84">
        <v>250</v>
      </c>
      <c r="C23" s="84">
        <v>250</v>
      </c>
      <c r="D23" s="84">
        <v>12.5</v>
      </c>
      <c r="E23" s="84">
        <v>19</v>
      </c>
      <c r="F23" s="84">
        <v>95.4</v>
      </c>
    </row>
    <row r="24" spans="1:6">
      <c r="A24" s="83" t="s">
        <v>165</v>
      </c>
      <c r="B24" s="84">
        <v>300</v>
      </c>
      <c r="C24" s="84">
        <v>300</v>
      </c>
      <c r="D24" s="84">
        <v>12.5</v>
      </c>
      <c r="E24" s="84">
        <v>16</v>
      </c>
      <c r="F24" s="84">
        <v>101.7</v>
      </c>
    </row>
    <row r="25" spans="1:6">
      <c r="A25" s="83" t="s">
        <v>166</v>
      </c>
      <c r="B25" s="84">
        <v>300</v>
      </c>
      <c r="C25" s="84">
        <v>300</v>
      </c>
      <c r="D25" s="84">
        <v>9.5</v>
      </c>
      <c r="E25" s="84">
        <v>19</v>
      </c>
      <c r="F25" s="84">
        <v>109</v>
      </c>
    </row>
    <row r="26" spans="1:6">
      <c r="A26" s="83" t="s">
        <v>167</v>
      </c>
      <c r="B26" s="84">
        <v>300</v>
      </c>
      <c r="C26" s="84">
        <v>300</v>
      </c>
      <c r="D26" s="84">
        <v>12.5</v>
      </c>
      <c r="E26" s="84">
        <v>19</v>
      </c>
      <c r="F26" s="84">
        <v>115.2</v>
      </c>
    </row>
    <row r="27" spans="1:6">
      <c r="A27" s="83" t="s">
        <v>168</v>
      </c>
      <c r="B27" s="84">
        <v>300</v>
      </c>
      <c r="C27" s="84">
        <v>300</v>
      </c>
      <c r="D27" s="84">
        <v>16</v>
      </c>
      <c r="E27" s="84">
        <v>19</v>
      </c>
      <c r="F27" s="84">
        <v>122.4</v>
      </c>
    </row>
    <row r="28" spans="1:6">
      <c r="A28" s="83" t="s">
        <v>169</v>
      </c>
      <c r="B28" s="84">
        <v>300</v>
      </c>
      <c r="C28" s="84">
        <v>300</v>
      </c>
      <c r="D28" s="84">
        <v>12.5</v>
      </c>
      <c r="E28" s="84">
        <v>22.4</v>
      </c>
      <c r="F28" s="84">
        <v>130.5</v>
      </c>
    </row>
    <row r="29" spans="1:6">
      <c r="A29" s="83" t="s">
        <v>170</v>
      </c>
      <c r="B29" s="84">
        <v>300</v>
      </c>
      <c r="C29" s="84">
        <v>300</v>
      </c>
      <c r="D29" s="84">
        <v>16</v>
      </c>
      <c r="E29" s="84">
        <v>22.4</v>
      </c>
      <c r="F29" s="84">
        <v>137.5</v>
      </c>
    </row>
    <row r="30" spans="1:6">
      <c r="A30" s="83" t="s">
        <v>171</v>
      </c>
      <c r="B30" s="84">
        <v>300</v>
      </c>
      <c r="C30" s="84">
        <v>300</v>
      </c>
      <c r="D30" s="84">
        <v>16</v>
      </c>
      <c r="E30" s="84">
        <v>25</v>
      </c>
      <c r="F30" s="84">
        <v>149.19999999999999</v>
      </c>
    </row>
    <row r="31" spans="1:6">
      <c r="A31" s="83" t="s">
        <v>161</v>
      </c>
      <c r="B31" s="84">
        <v>300</v>
      </c>
      <c r="C31" s="84">
        <v>300</v>
      </c>
      <c r="D31" s="84">
        <v>8</v>
      </c>
      <c r="E31" s="84">
        <v>9.5</v>
      </c>
      <c r="F31" s="84">
        <v>62.4</v>
      </c>
    </row>
    <row r="32" spans="1:6">
      <c r="A32" s="83" t="s">
        <v>162</v>
      </c>
      <c r="B32" s="84">
        <v>300</v>
      </c>
      <c r="C32" s="84">
        <v>300</v>
      </c>
      <c r="D32" s="84">
        <v>8</v>
      </c>
      <c r="E32" s="84">
        <v>12.5</v>
      </c>
      <c r="F32" s="84">
        <v>76.099999999999994</v>
      </c>
    </row>
    <row r="33" spans="1:6">
      <c r="A33" s="83" t="s">
        <v>163</v>
      </c>
      <c r="B33" s="84">
        <v>300</v>
      </c>
      <c r="C33" s="84">
        <v>300</v>
      </c>
      <c r="D33" s="84">
        <v>8</v>
      </c>
      <c r="E33" s="84">
        <v>16</v>
      </c>
      <c r="F33" s="84">
        <v>92.2</v>
      </c>
    </row>
    <row r="34" spans="1:6">
      <c r="A34" s="83" t="s">
        <v>164</v>
      </c>
      <c r="B34" s="84">
        <v>300</v>
      </c>
      <c r="C34" s="84">
        <v>300</v>
      </c>
      <c r="D34" s="84">
        <v>9.5</v>
      </c>
      <c r="E34" s="84">
        <v>16</v>
      </c>
      <c r="F34" s="84">
        <v>95.4</v>
      </c>
    </row>
    <row r="35" spans="1:6">
      <c r="A35" s="83" t="s">
        <v>174</v>
      </c>
      <c r="B35" s="84">
        <v>350</v>
      </c>
      <c r="C35" s="84">
        <v>350</v>
      </c>
      <c r="D35" s="84">
        <v>8</v>
      </c>
      <c r="E35" s="84">
        <v>16</v>
      </c>
      <c r="F35" s="84">
        <v>107.9</v>
      </c>
    </row>
    <row r="36" spans="1:6">
      <c r="A36" s="83" t="s">
        <v>175</v>
      </c>
      <c r="B36" s="84">
        <v>350</v>
      </c>
      <c r="C36" s="84">
        <v>350</v>
      </c>
      <c r="D36" s="84">
        <v>9.5</v>
      </c>
      <c r="E36" s="84">
        <v>16</v>
      </c>
      <c r="F36" s="84">
        <v>111.6</v>
      </c>
    </row>
    <row r="37" spans="1:6">
      <c r="A37" s="83" t="s">
        <v>176</v>
      </c>
      <c r="B37" s="84">
        <v>350</v>
      </c>
      <c r="C37" s="84">
        <v>350</v>
      </c>
      <c r="D37" s="84">
        <v>12.5</v>
      </c>
      <c r="E37" s="84">
        <v>16</v>
      </c>
      <c r="F37" s="84">
        <v>119.2</v>
      </c>
    </row>
    <row r="38" spans="1:6">
      <c r="A38" s="83" t="s">
        <v>177</v>
      </c>
      <c r="B38" s="84">
        <v>350</v>
      </c>
      <c r="C38" s="84">
        <v>350</v>
      </c>
      <c r="D38" s="84">
        <v>9.5</v>
      </c>
      <c r="E38" s="84">
        <v>19</v>
      </c>
      <c r="F38" s="84">
        <v>127.6</v>
      </c>
    </row>
    <row r="39" spans="1:6">
      <c r="A39" s="83" t="s">
        <v>178</v>
      </c>
      <c r="B39" s="84">
        <v>350</v>
      </c>
      <c r="C39" s="84">
        <v>350</v>
      </c>
      <c r="D39" s="84">
        <v>12.5</v>
      </c>
      <c r="E39" s="84">
        <v>19</v>
      </c>
      <c r="F39" s="84">
        <v>135</v>
      </c>
    </row>
    <row r="40" spans="1:6">
      <c r="A40" s="83" t="s">
        <v>179</v>
      </c>
      <c r="B40" s="84">
        <v>350</v>
      </c>
      <c r="C40" s="84">
        <v>350</v>
      </c>
      <c r="D40" s="84">
        <v>16</v>
      </c>
      <c r="E40" s="84">
        <v>19</v>
      </c>
      <c r="F40" s="84">
        <v>143.6</v>
      </c>
    </row>
    <row r="41" spans="1:6">
      <c r="A41" s="83" t="s">
        <v>180</v>
      </c>
      <c r="B41" s="84">
        <v>350</v>
      </c>
      <c r="C41" s="84">
        <v>350</v>
      </c>
      <c r="D41" s="84">
        <v>12.5</v>
      </c>
      <c r="E41" s="84">
        <v>22.4</v>
      </c>
      <c r="F41" s="84">
        <v>153</v>
      </c>
    </row>
    <row r="42" spans="1:6">
      <c r="A42" s="83" t="s">
        <v>181</v>
      </c>
      <c r="B42" s="84">
        <v>350</v>
      </c>
      <c r="C42" s="84">
        <v>350</v>
      </c>
      <c r="D42" s="84">
        <v>16</v>
      </c>
      <c r="E42" s="84">
        <v>22.4</v>
      </c>
      <c r="F42" s="84">
        <v>161.4</v>
      </c>
    </row>
    <row r="43" spans="1:6">
      <c r="A43" s="83" t="s">
        <v>182</v>
      </c>
      <c r="B43" s="84">
        <v>350</v>
      </c>
      <c r="C43" s="84">
        <v>350</v>
      </c>
      <c r="D43" s="84">
        <v>16</v>
      </c>
      <c r="E43" s="84">
        <v>25</v>
      </c>
      <c r="F43" s="84">
        <v>175.1</v>
      </c>
    </row>
    <row r="44" spans="1:6">
      <c r="A44" s="83" t="s">
        <v>183</v>
      </c>
      <c r="B44" s="84">
        <v>350</v>
      </c>
      <c r="C44" s="84">
        <v>350</v>
      </c>
      <c r="D44" s="84">
        <v>19</v>
      </c>
      <c r="E44" s="84">
        <v>25</v>
      </c>
      <c r="F44" s="84">
        <v>182.1</v>
      </c>
    </row>
    <row r="45" spans="1:6">
      <c r="A45" s="83" t="s">
        <v>184</v>
      </c>
      <c r="B45" s="84">
        <v>350</v>
      </c>
      <c r="C45" s="84">
        <v>350</v>
      </c>
      <c r="D45" s="84">
        <v>19</v>
      </c>
      <c r="E45" s="84">
        <v>31.5</v>
      </c>
      <c r="F45" s="84">
        <v>215.9</v>
      </c>
    </row>
    <row r="46" spans="1:6">
      <c r="A46" s="83" t="s">
        <v>172</v>
      </c>
      <c r="B46" s="84">
        <v>350</v>
      </c>
      <c r="C46" s="84">
        <v>350</v>
      </c>
      <c r="D46" s="84">
        <v>8</v>
      </c>
      <c r="E46" s="84">
        <v>12.5</v>
      </c>
      <c r="F46" s="84">
        <v>89.1</v>
      </c>
    </row>
    <row r="47" spans="1:6">
      <c r="A47" s="83" t="s">
        <v>173</v>
      </c>
      <c r="B47" s="84">
        <v>350</v>
      </c>
      <c r="C47" s="84">
        <v>350</v>
      </c>
      <c r="D47" s="84">
        <v>9.5</v>
      </c>
      <c r="E47" s="84">
        <v>12.5</v>
      </c>
      <c r="F47" s="84">
        <v>92.9</v>
      </c>
    </row>
    <row r="48" spans="1:6">
      <c r="A48" s="83" t="s">
        <v>185</v>
      </c>
      <c r="B48" s="84">
        <v>400</v>
      </c>
      <c r="C48" s="84">
        <v>400</v>
      </c>
      <c r="D48" s="84">
        <v>9.5</v>
      </c>
      <c r="E48" s="84">
        <v>12.5</v>
      </c>
      <c r="F48" s="84">
        <v>106.4</v>
      </c>
    </row>
    <row r="49" spans="1:6">
      <c r="A49" s="83" t="s">
        <v>186</v>
      </c>
      <c r="B49" s="84">
        <v>400</v>
      </c>
      <c r="C49" s="84">
        <v>400</v>
      </c>
      <c r="D49" s="84">
        <v>9.5</v>
      </c>
      <c r="E49" s="84">
        <v>16</v>
      </c>
      <c r="F49" s="84">
        <v>128</v>
      </c>
    </row>
    <row r="50" spans="1:6">
      <c r="A50" s="83" t="s">
        <v>187</v>
      </c>
      <c r="B50" s="84">
        <v>400</v>
      </c>
      <c r="C50" s="84">
        <v>400</v>
      </c>
      <c r="D50" s="84">
        <v>12.5</v>
      </c>
      <c r="E50" s="84">
        <v>16</v>
      </c>
      <c r="F50" s="84">
        <v>136.6</v>
      </c>
    </row>
    <row r="51" spans="1:6">
      <c r="A51" s="83" t="s">
        <v>188</v>
      </c>
      <c r="B51" s="84">
        <v>400</v>
      </c>
      <c r="C51" s="84">
        <v>400</v>
      </c>
      <c r="D51" s="84">
        <v>9.5</v>
      </c>
      <c r="E51" s="84">
        <v>19</v>
      </c>
      <c r="F51" s="84">
        <v>146.30000000000001</v>
      </c>
    </row>
    <row r="52" spans="1:6">
      <c r="A52" s="83" t="s">
        <v>189</v>
      </c>
      <c r="B52" s="84">
        <v>400</v>
      </c>
      <c r="C52" s="84">
        <v>400</v>
      </c>
      <c r="D52" s="84">
        <v>12.5</v>
      </c>
      <c r="E52" s="84">
        <v>19</v>
      </c>
      <c r="F52" s="84">
        <v>154.9</v>
      </c>
    </row>
    <row r="53" spans="1:6">
      <c r="A53" s="83" t="s">
        <v>190</v>
      </c>
      <c r="B53" s="84">
        <v>400</v>
      </c>
      <c r="C53" s="84">
        <v>400</v>
      </c>
      <c r="D53" s="84">
        <v>16</v>
      </c>
      <c r="E53" s="84">
        <v>19</v>
      </c>
      <c r="F53" s="84">
        <v>164.8</v>
      </c>
    </row>
    <row r="54" spans="1:6">
      <c r="A54" s="83" t="s">
        <v>191</v>
      </c>
      <c r="B54" s="84">
        <v>400</v>
      </c>
      <c r="C54" s="84">
        <v>400</v>
      </c>
      <c r="D54" s="84">
        <v>12.5</v>
      </c>
      <c r="E54" s="84">
        <v>22.4</v>
      </c>
      <c r="F54" s="84">
        <v>175.5</v>
      </c>
    </row>
    <row r="55" spans="1:6">
      <c r="A55" s="83" t="s">
        <v>192</v>
      </c>
      <c r="B55" s="84">
        <v>400</v>
      </c>
      <c r="C55" s="84">
        <v>400</v>
      </c>
      <c r="D55" s="84">
        <v>16</v>
      </c>
      <c r="E55" s="84">
        <v>22.4</v>
      </c>
      <c r="F55" s="84">
        <v>185.3</v>
      </c>
    </row>
    <row r="56" spans="1:6">
      <c r="A56" s="83" t="s">
        <v>193</v>
      </c>
      <c r="B56" s="84">
        <v>400</v>
      </c>
      <c r="C56" s="84">
        <v>400</v>
      </c>
      <c r="D56" s="84">
        <v>16</v>
      </c>
      <c r="E56" s="84">
        <v>25</v>
      </c>
      <c r="F56" s="84">
        <v>201</v>
      </c>
    </row>
    <row r="57" spans="1:6">
      <c r="A57" s="83" t="s">
        <v>194</v>
      </c>
      <c r="B57" s="84">
        <v>400</v>
      </c>
      <c r="C57" s="84">
        <v>400</v>
      </c>
      <c r="D57" s="84">
        <v>19</v>
      </c>
      <c r="E57" s="84">
        <v>25</v>
      </c>
      <c r="F57" s="84">
        <v>209.2</v>
      </c>
    </row>
    <row r="58" spans="1:6">
      <c r="A58" s="83" t="s">
        <v>195</v>
      </c>
      <c r="B58" s="84">
        <v>400</v>
      </c>
      <c r="C58" s="84">
        <v>400</v>
      </c>
      <c r="D58" s="84">
        <v>19</v>
      </c>
      <c r="E58" s="84">
        <v>31.5</v>
      </c>
      <c r="F58" s="84">
        <v>248.1</v>
      </c>
    </row>
    <row r="59" spans="1:6">
      <c r="A59" s="83" t="s">
        <v>196</v>
      </c>
      <c r="B59" s="84">
        <v>450</v>
      </c>
      <c r="C59" s="84">
        <v>450</v>
      </c>
      <c r="D59" s="84">
        <v>9.5</v>
      </c>
      <c r="E59" s="84">
        <v>16</v>
      </c>
      <c r="F59" s="84">
        <v>144.19999999999999</v>
      </c>
    </row>
    <row r="60" spans="1:6">
      <c r="A60" s="83" t="s">
        <v>197</v>
      </c>
      <c r="B60" s="84">
        <v>450</v>
      </c>
      <c r="C60" s="84">
        <v>450</v>
      </c>
      <c r="D60" s="84">
        <v>12.5</v>
      </c>
      <c r="E60" s="84">
        <v>16</v>
      </c>
      <c r="F60" s="84">
        <v>154.1</v>
      </c>
    </row>
    <row r="61" spans="1:6">
      <c r="A61" s="83" t="s">
        <v>198</v>
      </c>
      <c r="B61" s="84">
        <v>450</v>
      </c>
      <c r="C61" s="84">
        <v>450</v>
      </c>
      <c r="D61" s="84">
        <v>9.5</v>
      </c>
      <c r="E61" s="84">
        <v>19</v>
      </c>
      <c r="F61" s="84">
        <v>164.9</v>
      </c>
    </row>
    <row r="62" spans="1:6">
      <c r="A62" s="83" t="s">
        <v>199</v>
      </c>
      <c r="B62" s="84">
        <v>450</v>
      </c>
      <c r="C62" s="84">
        <v>450</v>
      </c>
      <c r="D62" s="84">
        <v>12.5</v>
      </c>
      <c r="E62" s="84">
        <v>19</v>
      </c>
      <c r="F62" s="84">
        <v>174.7</v>
      </c>
    </row>
    <row r="63" spans="1:6">
      <c r="A63" s="83" t="s">
        <v>200</v>
      </c>
      <c r="B63" s="84">
        <v>450</v>
      </c>
      <c r="C63" s="84">
        <v>450</v>
      </c>
      <c r="D63" s="84">
        <v>9.5</v>
      </c>
      <c r="E63" s="84">
        <v>22.4</v>
      </c>
      <c r="F63" s="84">
        <v>188.5</v>
      </c>
    </row>
    <row r="64" spans="1:6">
      <c r="A64" s="83" t="s">
        <v>201</v>
      </c>
      <c r="B64" s="84">
        <v>450</v>
      </c>
      <c r="C64" s="84">
        <v>450</v>
      </c>
      <c r="D64" s="84">
        <v>12.5</v>
      </c>
      <c r="E64" s="84">
        <v>22.4</v>
      </c>
      <c r="F64" s="84">
        <v>198</v>
      </c>
    </row>
    <row r="65" spans="1:6">
      <c r="A65" s="83" t="s">
        <v>202</v>
      </c>
      <c r="B65" s="84">
        <v>450</v>
      </c>
      <c r="C65" s="84">
        <v>450</v>
      </c>
      <c r="D65" s="84">
        <v>16</v>
      </c>
      <c r="E65" s="84">
        <v>22.4</v>
      </c>
      <c r="F65" s="84">
        <v>209.1</v>
      </c>
    </row>
    <row r="66" spans="1:6">
      <c r="A66" s="83" t="s">
        <v>203</v>
      </c>
      <c r="B66" s="84">
        <v>450</v>
      </c>
      <c r="C66" s="84">
        <v>450</v>
      </c>
      <c r="D66" s="84">
        <v>12.5</v>
      </c>
      <c r="E66" s="84">
        <v>25</v>
      </c>
      <c r="F66" s="84">
        <v>215.9</v>
      </c>
    </row>
    <row r="67" spans="1:6">
      <c r="A67" s="83" t="s">
        <v>204</v>
      </c>
      <c r="B67" s="84">
        <v>450</v>
      </c>
      <c r="C67" s="84">
        <v>450</v>
      </c>
      <c r="D67" s="84">
        <v>16</v>
      </c>
      <c r="E67" s="84">
        <v>25</v>
      </c>
      <c r="F67" s="84">
        <v>226.9</v>
      </c>
    </row>
    <row r="68" spans="1:6">
      <c r="A68" s="83" t="s">
        <v>205</v>
      </c>
      <c r="B68" s="84">
        <v>450</v>
      </c>
      <c r="C68" s="84">
        <v>450</v>
      </c>
      <c r="D68" s="84">
        <v>19</v>
      </c>
      <c r="E68" s="84">
        <v>25</v>
      </c>
      <c r="F68" s="84">
        <v>236.3</v>
      </c>
    </row>
    <row r="69" spans="1:6">
      <c r="A69" s="83" t="s">
        <v>206</v>
      </c>
      <c r="B69" s="84">
        <v>450</v>
      </c>
      <c r="C69" s="84">
        <v>450</v>
      </c>
      <c r="D69" s="84">
        <v>19</v>
      </c>
      <c r="E69" s="84">
        <v>31.5</v>
      </c>
      <c r="F69" s="84">
        <v>280.2</v>
      </c>
    </row>
    <row r="70" spans="1:6">
      <c r="A70" s="83" t="s">
        <v>207</v>
      </c>
      <c r="B70" s="84">
        <v>450</v>
      </c>
      <c r="C70" s="84">
        <v>450</v>
      </c>
      <c r="D70" s="84">
        <v>22.4</v>
      </c>
      <c r="E70" s="84">
        <v>31.5</v>
      </c>
      <c r="F70" s="84">
        <v>290.60000000000002</v>
      </c>
    </row>
    <row r="71" spans="1:6">
      <c r="A71" s="83" t="s">
        <v>208</v>
      </c>
      <c r="B71" s="84">
        <v>450</v>
      </c>
      <c r="C71" s="84">
        <v>450</v>
      </c>
      <c r="D71" s="84">
        <v>19</v>
      </c>
      <c r="E71" s="84">
        <v>37.5</v>
      </c>
      <c r="F71" s="84">
        <v>320.89999999999998</v>
      </c>
    </row>
    <row r="72" spans="1:6">
      <c r="A72" s="83" t="s">
        <v>209</v>
      </c>
      <c r="B72" s="84">
        <v>450</v>
      </c>
      <c r="C72" s="84">
        <v>450</v>
      </c>
      <c r="D72" s="84">
        <v>22.4</v>
      </c>
      <c r="E72" s="84">
        <v>37.5</v>
      </c>
      <c r="F72" s="84">
        <v>330.9</v>
      </c>
    </row>
    <row r="73" spans="1:6">
      <c r="A73" s="83" t="s">
        <v>210</v>
      </c>
      <c r="B73" s="84">
        <v>500</v>
      </c>
      <c r="C73" s="84">
        <v>500</v>
      </c>
      <c r="D73" s="84">
        <v>12.5</v>
      </c>
      <c r="E73" s="84">
        <v>16</v>
      </c>
      <c r="F73" s="84">
        <v>171.5</v>
      </c>
    </row>
    <row r="74" spans="1:6">
      <c r="A74" s="83" t="s">
        <v>211</v>
      </c>
      <c r="B74" s="84">
        <v>500</v>
      </c>
      <c r="C74" s="84">
        <v>500</v>
      </c>
      <c r="D74" s="84">
        <v>12.5</v>
      </c>
      <c r="E74" s="84">
        <v>19</v>
      </c>
      <c r="F74" s="84">
        <v>194.5</v>
      </c>
    </row>
    <row r="75" spans="1:6">
      <c r="A75" s="83" t="s">
        <v>212</v>
      </c>
      <c r="B75" s="84">
        <v>500</v>
      </c>
      <c r="C75" s="84">
        <v>500</v>
      </c>
      <c r="D75" s="84">
        <v>16</v>
      </c>
      <c r="E75" s="84">
        <v>19</v>
      </c>
      <c r="F75" s="84">
        <v>207.2</v>
      </c>
    </row>
    <row r="76" spans="1:6">
      <c r="A76" s="83" t="s">
        <v>213</v>
      </c>
      <c r="B76" s="84">
        <v>500</v>
      </c>
      <c r="C76" s="84">
        <v>500</v>
      </c>
      <c r="D76" s="84">
        <v>12.5</v>
      </c>
      <c r="E76" s="84">
        <v>22.4</v>
      </c>
      <c r="F76" s="84">
        <v>220.5</v>
      </c>
    </row>
    <row r="77" spans="1:6">
      <c r="A77" s="83" t="s">
        <v>214</v>
      </c>
      <c r="B77" s="84">
        <v>500</v>
      </c>
      <c r="C77" s="84">
        <v>500</v>
      </c>
      <c r="D77" s="84">
        <v>16</v>
      </c>
      <c r="E77" s="84">
        <v>22.4</v>
      </c>
      <c r="F77" s="84">
        <v>233</v>
      </c>
    </row>
    <row r="78" spans="1:6">
      <c r="A78" s="83" t="s">
        <v>215</v>
      </c>
      <c r="B78" s="84">
        <v>500</v>
      </c>
      <c r="C78" s="84">
        <v>500</v>
      </c>
      <c r="D78" s="84">
        <v>16</v>
      </c>
      <c r="E78" s="84">
        <v>25</v>
      </c>
      <c r="F78" s="84">
        <v>252.8</v>
      </c>
    </row>
    <row r="79" spans="1:6">
      <c r="A79" s="83" t="s">
        <v>216</v>
      </c>
      <c r="B79" s="84">
        <v>500</v>
      </c>
      <c r="C79" s="84">
        <v>500</v>
      </c>
      <c r="D79" s="84">
        <v>19</v>
      </c>
      <c r="E79" s="84">
        <v>25</v>
      </c>
      <c r="F79" s="84">
        <v>263.39999999999998</v>
      </c>
    </row>
    <row r="80" spans="1:6">
      <c r="A80" s="83" t="s">
        <v>217</v>
      </c>
      <c r="B80" s="84">
        <v>500</v>
      </c>
      <c r="C80" s="84">
        <v>500</v>
      </c>
      <c r="D80" s="84">
        <v>19</v>
      </c>
      <c r="E80" s="84">
        <v>31.5</v>
      </c>
      <c r="F80" s="84">
        <v>312.39999999999998</v>
      </c>
    </row>
    <row r="81" spans="1:6">
      <c r="A81" s="83" t="s">
        <v>218</v>
      </c>
      <c r="B81" s="84">
        <v>500</v>
      </c>
      <c r="C81" s="84">
        <v>500</v>
      </c>
      <c r="D81" s="84">
        <v>22.4</v>
      </c>
      <c r="E81" s="84">
        <v>31.5</v>
      </c>
      <c r="F81" s="84">
        <v>324.10000000000002</v>
      </c>
    </row>
    <row r="82" spans="1:6">
      <c r="A82" s="83" t="s">
        <v>219</v>
      </c>
      <c r="B82" s="84">
        <v>500</v>
      </c>
      <c r="C82" s="84">
        <v>500</v>
      </c>
      <c r="D82" s="84">
        <v>25</v>
      </c>
      <c r="E82" s="84">
        <v>31.5</v>
      </c>
      <c r="F82" s="84">
        <v>333.1</v>
      </c>
    </row>
    <row r="83" spans="1:6">
      <c r="A83" s="83" t="s">
        <v>220</v>
      </c>
      <c r="B83" s="84">
        <v>500</v>
      </c>
      <c r="C83" s="84">
        <v>500</v>
      </c>
      <c r="D83" s="84">
        <v>22.4</v>
      </c>
      <c r="E83" s="84">
        <v>37.5</v>
      </c>
      <c r="F83" s="84">
        <v>369.1</v>
      </c>
    </row>
    <row r="84" spans="1:6">
      <c r="A84" s="83" t="s">
        <v>221</v>
      </c>
      <c r="B84" s="84">
        <v>500</v>
      </c>
      <c r="C84" s="84">
        <v>500</v>
      </c>
      <c r="D84" s="84">
        <v>25</v>
      </c>
      <c r="E84" s="84">
        <v>37.5</v>
      </c>
      <c r="F84" s="84">
        <v>377.8</v>
      </c>
    </row>
    <row r="85" spans="1:6">
      <c r="A85" s="83" t="s">
        <v>222</v>
      </c>
      <c r="B85" s="84">
        <v>550</v>
      </c>
      <c r="C85" s="84">
        <v>550</v>
      </c>
      <c r="D85" s="84">
        <v>16</v>
      </c>
      <c r="E85" s="84">
        <v>19</v>
      </c>
      <c r="F85" s="84">
        <v>228.4</v>
      </c>
    </row>
    <row r="86" spans="1:6">
      <c r="A86" s="83" t="s">
        <v>223</v>
      </c>
      <c r="B86" s="84">
        <v>550</v>
      </c>
      <c r="C86" s="84">
        <v>550</v>
      </c>
      <c r="D86" s="84">
        <v>16</v>
      </c>
      <c r="E86" s="84">
        <v>22.4</v>
      </c>
      <c r="F86" s="84">
        <v>256.89999999999998</v>
      </c>
    </row>
    <row r="87" spans="1:6">
      <c r="A87" s="83" t="s">
        <v>224</v>
      </c>
      <c r="B87" s="84">
        <v>550</v>
      </c>
      <c r="C87" s="84">
        <v>550</v>
      </c>
      <c r="D87" s="84">
        <v>19</v>
      </c>
      <c r="E87" s="84">
        <v>22.4</v>
      </c>
      <c r="F87" s="84">
        <v>268.8</v>
      </c>
    </row>
    <row r="88" spans="1:6">
      <c r="A88" s="83" t="s">
        <v>225</v>
      </c>
      <c r="B88" s="84">
        <v>550</v>
      </c>
      <c r="C88" s="84">
        <v>550</v>
      </c>
      <c r="D88" s="84">
        <v>16</v>
      </c>
      <c r="E88" s="84">
        <v>25</v>
      </c>
      <c r="F88" s="84">
        <v>278.7</v>
      </c>
    </row>
    <row r="89" spans="1:6">
      <c r="A89" s="83" t="s">
        <v>226</v>
      </c>
      <c r="B89" s="84">
        <v>550</v>
      </c>
      <c r="C89" s="84">
        <v>550</v>
      </c>
      <c r="D89" s="84">
        <v>19</v>
      </c>
      <c r="E89" s="84">
        <v>25</v>
      </c>
      <c r="F89" s="84">
        <v>290.5</v>
      </c>
    </row>
    <row r="90" spans="1:6">
      <c r="A90" s="83" t="s">
        <v>227</v>
      </c>
      <c r="B90" s="84">
        <v>550</v>
      </c>
      <c r="C90" s="84">
        <v>550</v>
      </c>
      <c r="D90" s="84">
        <v>19</v>
      </c>
      <c r="E90" s="84">
        <v>31.5</v>
      </c>
      <c r="F90" s="84">
        <v>344.6</v>
      </c>
    </row>
    <row r="91" spans="1:6">
      <c r="A91" s="83" t="s">
        <v>228</v>
      </c>
      <c r="B91" s="84">
        <v>550</v>
      </c>
      <c r="C91" s="84">
        <v>550</v>
      </c>
      <c r="D91" s="84">
        <v>22.4</v>
      </c>
      <c r="E91" s="84">
        <v>31.5</v>
      </c>
      <c r="F91" s="84">
        <v>357.6</v>
      </c>
    </row>
    <row r="92" spans="1:6">
      <c r="A92" s="83" t="s">
        <v>229</v>
      </c>
      <c r="B92" s="84">
        <v>550</v>
      </c>
      <c r="C92" s="84">
        <v>550</v>
      </c>
      <c r="D92" s="84">
        <v>25</v>
      </c>
      <c r="E92" s="84">
        <v>31.5</v>
      </c>
      <c r="F92" s="84">
        <v>367.6</v>
      </c>
    </row>
    <row r="93" spans="1:6">
      <c r="A93" s="83" t="s">
        <v>230</v>
      </c>
      <c r="B93" s="84">
        <v>550</v>
      </c>
      <c r="C93" s="84">
        <v>550</v>
      </c>
      <c r="D93" s="84">
        <v>19</v>
      </c>
      <c r="E93" s="84">
        <v>37.5</v>
      </c>
      <c r="F93" s="84">
        <v>394.7</v>
      </c>
    </row>
    <row r="94" spans="1:6">
      <c r="A94" s="83" t="s">
        <v>231</v>
      </c>
      <c r="B94" s="84">
        <v>550</v>
      </c>
      <c r="C94" s="84">
        <v>550</v>
      </c>
      <c r="D94" s="84">
        <v>22.4</v>
      </c>
      <c r="E94" s="84">
        <v>37.5</v>
      </c>
      <c r="F94" s="84">
        <v>407.3</v>
      </c>
    </row>
    <row r="95" spans="1:6">
      <c r="A95" s="83" t="s">
        <v>232</v>
      </c>
      <c r="B95" s="84">
        <v>550</v>
      </c>
      <c r="C95" s="84">
        <v>550</v>
      </c>
      <c r="D95" s="84">
        <v>25</v>
      </c>
      <c r="E95" s="84">
        <v>37.5</v>
      </c>
      <c r="F95" s="84">
        <v>417.1</v>
      </c>
    </row>
    <row r="96" spans="1:6">
      <c r="A96" s="83" t="s">
        <v>233</v>
      </c>
      <c r="B96" s="84">
        <v>550</v>
      </c>
      <c r="C96" s="84">
        <v>550</v>
      </c>
      <c r="D96" s="84">
        <v>31.5</v>
      </c>
      <c r="E96" s="84">
        <v>37.5</v>
      </c>
      <c r="F96" s="84">
        <v>441.2</v>
      </c>
    </row>
    <row r="97" spans="1:6">
      <c r="A97" s="83" t="s">
        <v>234</v>
      </c>
      <c r="B97" s="84">
        <v>550</v>
      </c>
      <c r="C97" s="84">
        <v>550</v>
      </c>
      <c r="D97" s="84">
        <v>31.5</v>
      </c>
      <c r="E97" s="84">
        <v>44.5</v>
      </c>
      <c r="F97" s="84">
        <v>498.2</v>
      </c>
    </row>
    <row r="98" spans="1:6">
      <c r="A98" s="83" t="s">
        <v>235</v>
      </c>
      <c r="B98" s="84">
        <v>600</v>
      </c>
      <c r="C98" s="84">
        <v>600</v>
      </c>
      <c r="D98" s="84">
        <v>16</v>
      </c>
      <c r="E98" s="84">
        <v>19</v>
      </c>
      <c r="F98" s="84">
        <v>249.6</v>
      </c>
    </row>
    <row r="99" spans="1:6">
      <c r="A99" s="83" t="s">
        <v>236</v>
      </c>
      <c r="B99" s="84">
        <v>600</v>
      </c>
      <c r="C99" s="84">
        <v>600</v>
      </c>
      <c r="D99" s="84">
        <v>16</v>
      </c>
      <c r="E99" s="84">
        <v>22.4</v>
      </c>
      <c r="F99" s="84">
        <v>280.7</v>
      </c>
    </row>
    <row r="100" spans="1:6">
      <c r="A100" s="83" t="s">
        <v>237</v>
      </c>
      <c r="B100" s="84">
        <v>600</v>
      </c>
      <c r="C100" s="84">
        <v>600</v>
      </c>
      <c r="D100" s="84">
        <v>19</v>
      </c>
      <c r="E100" s="84">
        <v>22.4</v>
      </c>
      <c r="F100" s="84">
        <v>293.8</v>
      </c>
    </row>
    <row r="101" spans="1:6">
      <c r="A101" s="83" t="s">
        <v>238</v>
      </c>
      <c r="B101" s="84">
        <v>600</v>
      </c>
      <c r="C101" s="84">
        <v>600</v>
      </c>
      <c r="D101" s="84">
        <v>16</v>
      </c>
      <c r="E101" s="84">
        <v>25</v>
      </c>
      <c r="F101" s="84">
        <v>304.60000000000002</v>
      </c>
    </row>
    <row r="102" spans="1:6">
      <c r="A102" s="83" t="s">
        <v>239</v>
      </c>
      <c r="B102" s="84">
        <v>600</v>
      </c>
      <c r="C102" s="84">
        <v>600</v>
      </c>
      <c r="D102" s="84">
        <v>19</v>
      </c>
      <c r="E102" s="84">
        <v>25</v>
      </c>
      <c r="F102" s="84">
        <v>317.5</v>
      </c>
    </row>
    <row r="103" spans="1:6">
      <c r="A103" s="83" t="s">
        <v>240</v>
      </c>
      <c r="B103" s="84">
        <v>600</v>
      </c>
      <c r="C103" s="84">
        <v>600</v>
      </c>
      <c r="D103" s="84">
        <v>22.4</v>
      </c>
      <c r="E103" s="84">
        <v>25</v>
      </c>
      <c r="F103" s="84">
        <v>332.2</v>
      </c>
    </row>
    <row r="104" spans="1:6">
      <c r="A104" s="83" t="s">
        <v>241</v>
      </c>
      <c r="B104" s="84">
        <v>600</v>
      </c>
      <c r="C104" s="84">
        <v>600</v>
      </c>
      <c r="D104" s="84">
        <v>19</v>
      </c>
      <c r="E104" s="84">
        <v>31.5</v>
      </c>
      <c r="F104" s="84">
        <v>376.8</v>
      </c>
    </row>
    <row r="105" spans="1:6">
      <c r="A105" s="83" t="s">
        <v>242</v>
      </c>
      <c r="B105" s="84">
        <v>600</v>
      </c>
      <c r="C105" s="84">
        <v>600</v>
      </c>
      <c r="D105" s="84">
        <v>22.4</v>
      </c>
      <c r="E105" s="84">
        <v>31.5</v>
      </c>
      <c r="F105" s="84">
        <v>391.2</v>
      </c>
    </row>
    <row r="106" spans="1:6">
      <c r="A106" s="83" t="s">
        <v>243</v>
      </c>
      <c r="B106" s="84">
        <v>600</v>
      </c>
      <c r="C106" s="84">
        <v>600</v>
      </c>
      <c r="D106" s="84">
        <v>25</v>
      </c>
      <c r="E106" s="84">
        <v>31.5</v>
      </c>
      <c r="F106" s="84">
        <v>402.2</v>
      </c>
    </row>
    <row r="107" spans="1:6">
      <c r="A107" s="83" t="s">
        <v>244</v>
      </c>
      <c r="B107" s="84">
        <v>600</v>
      </c>
      <c r="C107" s="84">
        <v>600</v>
      </c>
      <c r="D107" s="84">
        <v>19</v>
      </c>
      <c r="E107" s="84">
        <v>37.5</v>
      </c>
      <c r="F107" s="84">
        <v>431.6</v>
      </c>
    </row>
    <row r="108" spans="1:6">
      <c r="A108" s="83" t="s">
        <v>245</v>
      </c>
      <c r="B108" s="84">
        <v>600</v>
      </c>
      <c r="C108" s="84">
        <v>600</v>
      </c>
      <c r="D108" s="84">
        <v>22.4</v>
      </c>
      <c r="E108" s="84">
        <v>37.5</v>
      </c>
      <c r="F108" s="84">
        <v>445.6</v>
      </c>
    </row>
    <row r="109" spans="1:6">
      <c r="A109" s="83" t="s">
        <v>246</v>
      </c>
      <c r="B109" s="84">
        <v>600</v>
      </c>
      <c r="C109" s="84">
        <v>600</v>
      </c>
      <c r="D109" s="84">
        <v>25</v>
      </c>
      <c r="E109" s="84">
        <v>37.5</v>
      </c>
      <c r="F109" s="84">
        <v>456.3</v>
      </c>
    </row>
    <row r="110" spans="1:6">
      <c r="A110" s="83" t="s">
        <v>247</v>
      </c>
      <c r="B110" s="84">
        <v>600</v>
      </c>
      <c r="C110" s="84">
        <v>600</v>
      </c>
      <c r="D110" s="84">
        <v>31.5</v>
      </c>
      <c r="E110" s="84">
        <v>37.5</v>
      </c>
      <c r="F110" s="84">
        <v>483.1</v>
      </c>
    </row>
    <row r="111" spans="1:6">
      <c r="A111" s="83" t="s">
        <v>248</v>
      </c>
      <c r="B111" s="84">
        <v>600</v>
      </c>
      <c r="C111" s="84">
        <v>600</v>
      </c>
      <c r="D111" s="84">
        <v>31.5</v>
      </c>
      <c r="E111" s="84">
        <v>44.5</v>
      </c>
      <c r="F111" s="84">
        <v>545.6</v>
      </c>
    </row>
    <row r="112" spans="1:6">
      <c r="A112" s="83" t="s">
        <v>249</v>
      </c>
      <c r="B112" s="84">
        <v>650</v>
      </c>
      <c r="C112" s="84">
        <v>650</v>
      </c>
      <c r="D112" s="84">
        <v>16</v>
      </c>
      <c r="E112" s="84">
        <v>22.4</v>
      </c>
      <c r="F112" s="84">
        <v>304.60000000000002</v>
      </c>
    </row>
    <row r="113" spans="1:6">
      <c r="A113" s="83" t="s">
        <v>250</v>
      </c>
      <c r="B113" s="84">
        <v>650</v>
      </c>
      <c r="C113" s="84">
        <v>650</v>
      </c>
      <c r="D113" s="84">
        <v>19</v>
      </c>
      <c r="E113" s="84">
        <v>22.4</v>
      </c>
      <c r="F113" s="84">
        <v>318.89999999999998</v>
      </c>
    </row>
    <row r="114" spans="1:6">
      <c r="A114" s="83" t="s">
        <v>251</v>
      </c>
      <c r="B114" s="84">
        <v>650</v>
      </c>
      <c r="C114" s="84">
        <v>650</v>
      </c>
      <c r="D114" s="84">
        <v>16</v>
      </c>
      <c r="E114" s="84">
        <v>25</v>
      </c>
      <c r="F114" s="84">
        <v>330.5</v>
      </c>
    </row>
    <row r="115" spans="1:6">
      <c r="A115" s="83" t="s">
        <v>252</v>
      </c>
      <c r="B115" s="84">
        <v>650</v>
      </c>
      <c r="C115" s="84">
        <v>650</v>
      </c>
      <c r="D115" s="84">
        <v>19</v>
      </c>
      <c r="E115" s="84">
        <v>25</v>
      </c>
      <c r="F115" s="84">
        <v>344.6</v>
      </c>
    </row>
    <row r="116" spans="1:6">
      <c r="A116" s="83" t="s">
        <v>253</v>
      </c>
      <c r="B116" s="84">
        <v>650</v>
      </c>
      <c r="C116" s="84">
        <v>650</v>
      </c>
      <c r="D116" s="84">
        <v>22.4</v>
      </c>
      <c r="E116" s="84">
        <v>25</v>
      </c>
      <c r="F116" s="84">
        <v>360.6</v>
      </c>
    </row>
    <row r="117" spans="1:6">
      <c r="A117" s="83" t="s">
        <v>254</v>
      </c>
      <c r="B117" s="84">
        <v>650</v>
      </c>
      <c r="C117" s="84">
        <v>650</v>
      </c>
      <c r="D117" s="84">
        <v>16</v>
      </c>
      <c r="E117" s="84">
        <v>31.5</v>
      </c>
      <c r="F117" s="84">
        <v>395.2</v>
      </c>
    </row>
    <row r="118" spans="1:6">
      <c r="A118" s="83" t="s">
        <v>255</v>
      </c>
      <c r="B118" s="84">
        <v>650</v>
      </c>
      <c r="C118" s="84">
        <v>650</v>
      </c>
      <c r="D118" s="84">
        <v>19</v>
      </c>
      <c r="E118" s="84">
        <v>31.5</v>
      </c>
      <c r="F118" s="84">
        <v>409</v>
      </c>
    </row>
    <row r="119" spans="1:6">
      <c r="A119" s="83" t="s">
        <v>256</v>
      </c>
      <c r="B119" s="84">
        <v>650</v>
      </c>
      <c r="C119" s="84">
        <v>650</v>
      </c>
      <c r="D119" s="84">
        <v>22.4</v>
      </c>
      <c r="E119" s="84">
        <v>31.5</v>
      </c>
      <c r="F119" s="84">
        <v>424.7</v>
      </c>
    </row>
    <row r="120" spans="1:6">
      <c r="A120" s="83" t="s">
        <v>257</v>
      </c>
      <c r="B120" s="84">
        <v>650</v>
      </c>
      <c r="C120" s="84">
        <v>650</v>
      </c>
      <c r="D120" s="84">
        <v>25</v>
      </c>
      <c r="E120" s="84">
        <v>31.5</v>
      </c>
      <c r="F120" s="84">
        <v>436.7</v>
      </c>
    </row>
    <row r="121" spans="1:6">
      <c r="A121" s="83" t="s">
        <v>258</v>
      </c>
      <c r="B121" s="84">
        <v>650</v>
      </c>
      <c r="C121" s="84">
        <v>650</v>
      </c>
      <c r="D121" s="84">
        <v>19</v>
      </c>
      <c r="E121" s="84">
        <v>37.5</v>
      </c>
      <c r="F121" s="84">
        <v>468.5</v>
      </c>
    </row>
    <row r="122" spans="1:6">
      <c r="A122" s="83" t="s">
        <v>259</v>
      </c>
      <c r="B122" s="84">
        <v>650</v>
      </c>
      <c r="C122" s="84">
        <v>650</v>
      </c>
      <c r="D122" s="84">
        <v>22.4</v>
      </c>
      <c r="E122" s="84">
        <v>37.5</v>
      </c>
      <c r="F122" s="84">
        <v>483.8</v>
      </c>
    </row>
    <row r="123" spans="1:6">
      <c r="A123" s="83" t="s">
        <v>260</v>
      </c>
      <c r="B123" s="84">
        <v>650</v>
      </c>
      <c r="C123" s="84">
        <v>650</v>
      </c>
      <c r="D123" s="84">
        <v>25</v>
      </c>
      <c r="E123" s="84">
        <v>37.5</v>
      </c>
      <c r="F123" s="84">
        <v>495.6</v>
      </c>
    </row>
    <row r="124" spans="1:6">
      <c r="A124" s="83" t="s">
        <v>261</v>
      </c>
      <c r="B124" s="84">
        <v>650</v>
      </c>
      <c r="C124" s="84">
        <v>650</v>
      </c>
      <c r="D124" s="84">
        <v>31.5</v>
      </c>
      <c r="E124" s="84">
        <v>37.5</v>
      </c>
      <c r="F124" s="84">
        <v>524.9</v>
      </c>
    </row>
    <row r="125" spans="1:6">
      <c r="A125" s="83" t="s">
        <v>262</v>
      </c>
      <c r="B125" s="84">
        <v>650</v>
      </c>
      <c r="C125" s="84">
        <v>650</v>
      </c>
      <c r="D125" s="84">
        <v>31.5</v>
      </c>
      <c r="E125" s="84">
        <v>44.5</v>
      </c>
      <c r="F125" s="84">
        <v>592.79999999999995</v>
      </c>
    </row>
    <row r="126" spans="1:6">
      <c r="A126" s="83" t="s">
        <v>263</v>
      </c>
      <c r="B126" s="84">
        <v>700</v>
      </c>
      <c r="C126" s="84">
        <v>700</v>
      </c>
      <c r="D126" s="84">
        <v>22.4</v>
      </c>
      <c r="E126" s="84">
        <v>25</v>
      </c>
      <c r="F126" s="84">
        <v>389</v>
      </c>
    </row>
    <row r="127" spans="1:6">
      <c r="A127" s="83" t="s">
        <v>264</v>
      </c>
      <c r="B127" s="84">
        <v>700</v>
      </c>
      <c r="C127" s="84">
        <v>700</v>
      </c>
      <c r="D127" s="84">
        <v>16</v>
      </c>
      <c r="E127" s="84">
        <v>31.5</v>
      </c>
      <c r="F127" s="84">
        <v>426.2</v>
      </c>
    </row>
    <row r="128" spans="1:6">
      <c r="A128" s="83" t="s">
        <v>265</v>
      </c>
      <c r="B128" s="84">
        <v>700</v>
      </c>
      <c r="C128" s="84">
        <v>700</v>
      </c>
      <c r="D128" s="84">
        <v>19</v>
      </c>
      <c r="E128" s="84">
        <v>31.5</v>
      </c>
      <c r="F128" s="84">
        <v>441.2</v>
      </c>
    </row>
    <row r="129" spans="1:6">
      <c r="A129" s="83" t="s">
        <v>266</v>
      </c>
      <c r="B129" s="84">
        <v>700</v>
      </c>
      <c r="C129" s="84">
        <v>700</v>
      </c>
      <c r="D129" s="84">
        <v>22.4</v>
      </c>
      <c r="E129" s="84">
        <v>31.5</v>
      </c>
      <c r="F129" s="84">
        <v>458.2</v>
      </c>
    </row>
    <row r="130" spans="1:6">
      <c r="A130" s="83" t="s">
        <v>267</v>
      </c>
      <c r="B130" s="84">
        <v>700</v>
      </c>
      <c r="C130" s="84">
        <v>700</v>
      </c>
      <c r="D130" s="84">
        <v>25</v>
      </c>
      <c r="E130" s="84">
        <v>31.5</v>
      </c>
      <c r="F130" s="84">
        <v>471.2</v>
      </c>
    </row>
    <row r="131" spans="1:6">
      <c r="A131" s="83" t="s">
        <v>268</v>
      </c>
      <c r="B131" s="84">
        <v>700</v>
      </c>
      <c r="C131" s="84">
        <v>700</v>
      </c>
      <c r="D131" s="84">
        <v>19</v>
      </c>
      <c r="E131" s="84">
        <v>37.5</v>
      </c>
      <c r="F131" s="84">
        <v>505.4</v>
      </c>
    </row>
    <row r="132" spans="1:6">
      <c r="A132" s="83" t="s">
        <v>269</v>
      </c>
      <c r="B132" s="84">
        <v>700</v>
      </c>
      <c r="C132" s="84">
        <v>700</v>
      </c>
      <c r="D132" s="84">
        <v>22.4</v>
      </c>
      <c r="E132" s="84">
        <v>37.5</v>
      </c>
      <c r="F132" s="84">
        <v>522</v>
      </c>
    </row>
    <row r="133" spans="1:6">
      <c r="A133" s="83" t="s">
        <v>270</v>
      </c>
      <c r="B133" s="84">
        <v>700</v>
      </c>
      <c r="C133" s="84">
        <v>700</v>
      </c>
      <c r="D133" s="84">
        <v>25</v>
      </c>
      <c r="E133" s="84">
        <v>37.5</v>
      </c>
      <c r="F133" s="84">
        <v>534.79999999999995</v>
      </c>
    </row>
    <row r="134" spans="1:6">
      <c r="A134" s="83" t="s">
        <v>271</v>
      </c>
      <c r="B134" s="84">
        <v>700</v>
      </c>
      <c r="C134" s="84">
        <v>700</v>
      </c>
      <c r="D134" s="84">
        <v>31.5</v>
      </c>
      <c r="E134" s="84">
        <v>37.5</v>
      </c>
      <c r="F134" s="84">
        <v>566.70000000000005</v>
      </c>
    </row>
    <row r="135" spans="1:6">
      <c r="A135" s="83" t="s">
        <v>272</v>
      </c>
      <c r="B135" s="84">
        <v>700</v>
      </c>
      <c r="C135" s="84">
        <v>700</v>
      </c>
      <c r="D135" s="84">
        <v>31.5</v>
      </c>
      <c r="E135" s="84">
        <v>44.5</v>
      </c>
      <c r="F135" s="84">
        <v>640.20000000000005</v>
      </c>
    </row>
    <row r="136" spans="1:6">
      <c r="A136" s="83" t="s">
        <v>273</v>
      </c>
      <c r="B136" s="84">
        <v>750</v>
      </c>
      <c r="C136" s="84">
        <v>750</v>
      </c>
      <c r="D136" s="84">
        <v>22.4</v>
      </c>
      <c r="E136" s="84">
        <v>25</v>
      </c>
      <c r="F136" s="84">
        <v>417.5</v>
      </c>
    </row>
    <row r="137" spans="1:6">
      <c r="A137" s="83" t="s">
        <v>274</v>
      </c>
      <c r="B137" s="84">
        <v>750</v>
      </c>
      <c r="C137" s="84">
        <v>750</v>
      </c>
      <c r="D137" s="84">
        <v>16</v>
      </c>
      <c r="E137" s="84">
        <v>31.5</v>
      </c>
      <c r="F137" s="84">
        <v>457.2</v>
      </c>
    </row>
    <row r="138" spans="1:6">
      <c r="A138" s="83" t="s">
        <v>275</v>
      </c>
      <c r="B138" s="84">
        <v>750</v>
      </c>
      <c r="C138" s="84">
        <v>750</v>
      </c>
      <c r="D138" s="84">
        <v>19</v>
      </c>
      <c r="E138" s="84">
        <v>31.5</v>
      </c>
      <c r="F138" s="84">
        <v>473.4</v>
      </c>
    </row>
    <row r="139" spans="1:6">
      <c r="A139" s="83" t="s">
        <v>276</v>
      </c>
      <c r="B139" s="84">
        <v>750</v>
      </c>
      <c r="C139" s="84">
        <v>750</v>
      </c>
      <c r="D139" s="84">
        <v>22.4</v>
      </c>
      <c r="E139" s="84">
        <v>31.5</v>
      </c>
      <c r="F139" s="84">
        <v>491.7</v>
      </c>
    </row>
    <row r="140" spans="1:6">
      <c r="A140" s="83" t="s">
        <v>277</v>
      </c>
      <c r="B140" s="84">
        <v>750</v>
      </c>
      <c r="C140" s="84">
        <v>750</v>
      </c>
      <c r="D140" s="84">
        <v>25</v>
      </c>
      <c r="E140" s="84">
        <v>31.5</v>
      </c>
      <c r="F140" s="84">
        <v>505.8</v>
      </c>
    </row>
    <row r="141" spans="1:6">
      <c r="A141" s="83" t="s">
        <v>278</v>
      </c>
      <c r="B141" s="84">
        <v>750</v>
      </c>
      <c r="C141" s="84">
        <v>750</v>
      </c>
      <c r="D141" s="84">
        <v>19</v>
      </c>
      <c r="E141" s="84">
        <v>37.5</v>
      </c>
      <c r="F141" s="84">
        <v>542.29999999999995</v>
      </c>
    </row>
    <row r="142" spans="1:6">
      <c r="A142" s="83" t="s">
        <v>279</v>
      </c>
      <c r="B142" s="84">
        <v>750</v>
      </c>
      <c r="C142" s="84">
        <v>750</v>
      </c>
      <c r="D142" s="84">
        <v>22.4</v>
      </c>
      <c r="E142" s="84">
        <v>37.5</v>
      </c>
      <c r="F142" s="84">
        <v>560.29999999999995</v>
      </c>
    </row>
    <row r="143" spans="1:6">
      <c r="A143" s="83" t="s">
        <v>280</v>
      </c>
      <c r="B143" s="84">
        <v>750</v>
      </c>
      <c r="C143" s="84">
        <v>750</v>
      </c>
      <c r="D143" s="84">
        <v>25</v>
      </c>
      <c r="E143" s="84">
        <v>37.5</v>
      </c>
      <c r="F143" s="84">
        <v>574.1</v>
      </c>
    </row>
    <row r="144" spans="1:6">
      <c r="A144" s="83" t="s">
        <v>281</v>
      </c>
      <c r="B144" s="84">
        <v>750</v>
      </c>
      <c r="C144" s="84">
        <v>750</v>
      </c>
      <c r="D144" s="84">
        <v>31.5</v>
      </c>
      <c r="E144" s="84">
        <v>37.5</v>
      </c>
      <c r="F144" s="84">
        <v>608.5</v>
      </c>
    </row>
    <row r="145" spans="1:6">
      <c r="A145" s="83" t="s">
        <v>282</v>
      </c>
      <c r="B145" s="84">
        <v>750</v>
      </c>
      <c r="C145" s="84">
        <v>750</v>
      </c>
      <c r="D145" s="84">
        <v>31.5</v>
      </c>
      <c r="E145" s="84">
        <v>44.5</v>
      </c>
      <c r="F145" s="84">
        <v>687.4</v>
      </c>
    </row>
    <row r="146" spans="1:6">
      <c r="A146" s="85" t="s">
        <v>414</v>
      </c>
      <c r="B146" s="85">
        <v>1000</v>
      </c>
      <c r="C146" s="85">
        <v>700</v>
      </c>
      <c r="D146" s="85">
        <v>16</v>
      </c>
      <c r="E146" s="85">
        <v>25</v>
      </c>
      <c r="F146" s="85">
        <v>394.1</v>
      </c>
    </row>
    <row r="147" spans="1:6">
      <c r="A147" s="85" t="s">
        <v>415</v>
      </c>
      <c r="B147" s="85">
        <v>1000</v>
      </c>
      <c r="C147" s="85">
        <v>700</v>
      </c>
      <c r="D147" s="85">
        <v>19</v>
      </c>
      <c r="E147" s="85">
        <v>25</v>
      </c>
      <c r="F147" s="85">
        <v>416.4</v>
      </c>
    </row>
    <row r="148" spans="1:6">
      <c r="A148" s="85" t="s">
        <v>416</v>
      </c>
      <c r="B148" s="85">
        <v>1000</v>
      </c>
      <c r="C148" s="85">
        <v>700</v>
      </c>
      <c r="D148" s="85">
        <v>16</v>
      </c>
      <c r="E148" s="85">
        <v>31.5</v>
      </c>
      <c r="F148" s="85">
        <v>463.9</v>
      </c>
    </row>
    <row r="149" spans="1:6">
      <c r="A149" s="85" t="s">
        <v>417</v>
      </c>
      <c r="B149" s="85">
        <v>1000</v>
      </c>
      <c r="C149" s="85">
        <v>700</v>
      </c>
      <c r="D149" s="85">
        <v>19</v>
      </c>
      <c r="E149" s="85">
        <v>31.5</v>
      </c>
      <c r="F149" s="85">
        <v>485.9</v>
      </c>
    </row>
    <row r="150" spans="1:6">
      <c r="A150" s="85" t="s">
        <v>283</v>
      </c>
      <c r="B150" s="85">
        <v>150</v>
      </c>
      <c r="C150" s="85">
        <v>100</v>
      </c>
      <c r="D150" s="85">
        <v>4.75</v>
      </c>
      <c r="E150" s="85">
        <v>6.3</v>
      </c>
      <c r="F150" s="85">
        <v>15</v>
      </c>
    </row>
    <row r="151" spans="1:6">
      <c r="A151" s="85" t="s">
        <v>284</v>
      </c>
      <c r="B151" s="85">
        <v>150</v>
      </c>
      <c r="C151" s="85">
        <v>100</v>
      </c>
      <c r="D151" s="85">
        <v>4.75</v>
      </c>
      <c r="E151" s="85">
        <v>8</v>
      </c>
      <c r="F151" s="85">
        <v>17.600000000000001</v>
      </c>
    </row>
    <row r="152" spans="1:6">
      <c r="A152" s="85" t="s">
        <v>285</v>
      </c>
      <c r="B152" s="85">
        <v>150</v>
      </c>
      <c r="C152" s="85">
        <v>100</v>
      </c>
      <c r="D152" s="85">
        <v>4.75</v>
      </c>
      <c r="E152" s="85">
        <v>9.5</v>
      </c>
      <c r="F152" s="85">
        <v>19.8</v>
      </c>
    </row>
    <row r="153" spans="1:6">
      <c r="A153" s="85" t="s">
        <v>286</v>
      </c>
      <c r="B153" s="85">
        <v>150</v>
      </c>
      <c r="C153" s="85">
        <v>120</v>
      </c>
      <c r="D153" s="85">
        <v>6.3</v>
      </c>
      <c r="E153" s="85">
        <v>8</v>
      </c>
      <c r="F153" s="85">
        <v>21.7</v>
      </c>
    </row>
    <row r="154" spans="1:6">
      <c r="A154" s="85" t="s">
        <v>287</v>
      </c>
      <c r="B154" s="85">
        <v>150</v>
      </c>
      <c r="C154" s="85">
        <v>120</v>
      </c>
      <c r="D154" s="85">
        <v>6.3</v>
      </c>
      <c r="E154" s="85">
        <v>9.5</v>
      </c>
      <c r="F154" s="85">
        <v>24.4</v>
      </c>
    </row>
    <row r="155" spans="1:6">
      <c r="A155" s="85" t="s">
        <v>288</v>
      </c>
      <c r="B155" s="85">
        <v>200</v>
      </c>
      <c r="C155" s="85">
        <v>140</v>
      </c>
      <c r="D155" s="85">
        <v>4.75</v>
      </c>
      <c r="E155" s="85">
        <v>6.3</v>
      </c>
      <c r="F155" s="85">
        <v>20.8</v>
      </c>
    </row>
    <row r="156" spans="1:6">
      <c r="A156" s="85" t="s">
        <v>289</v>
      </c>
      <c r="B156" s="85">
        <v>200</v>
      </c>
      <c r="C156" s="85">
        <v>140</v>
      </c>
      <c r="D156" s="85">
        <v>4.75</v>
      </c>
      <c r="E156" s="85">
        <v>8</v>
      </c>
      <c r="F156" s="85">
        <v>24.4</v>
      </c>
    </row>
    <row r="157" spans="1:6">
      <c r="A157" s="85" t="s">
        <v>291</v>
      </c>
      <c r="B157" s="85">
        <v>200</v>
      </c>
      <c r="C157" s="85">
        <v>140</v>
      </c>
      <c r="D157" s="85">
        <v>6.3</v>
      </c>
      <c r="E157" s="85">
        <v>8</v>
      </c>
      <c r="F157" s="85">
        <v>26.7</v>
      </c>
    </row>
    <row r="158" spans="1:6">
      <c r="A158" s="85" t="s">
        <v>290</v>
      </c>
      <c r="B158" s="85">
        <v>200</v>
      </c>
      <c r="C158" s="85">
        <v>140</v>
      </c>
      <c r="D158" s="85">
        <v>4.75</v>
      </c>
      <c r="E158" s="85">
        <v>9.5</v>
      </c>
      <c r="F158" s="85">
        <v>27.6</v>
      </c>
    </row>
    <row r="159" spans="1:6">
      <c r="A159" s="85" t="s">
        <v>292</v>
      </c>
      <c r="B159" s="85">
        <v>200</v>
      </c>
      <c r="C159" s="85">
        <v>140</v>
      </c>
      <c r="D159" s="85">
        <v>6.3</v>
      </c>
      <c r="E159" s="85">
        <v>9.5</v>
      </c>
      <c r="F159" s="85">
        <v>29.8</v>
      </c>
    </row>
    <row r="160" spans="1:6">
      <c r="A160" s="85" t="s">
        <v>293</v>
      </c>
      <c r="B160" s="85">
        <v>200</v>
      </c>
      <c r="C160" s="85">
        <v>140</v>
      </c>
      <c r="D160" s="85">
        <v>6.3</v>
      </c>
      <c r="E160" s="85">
        <v>12.5</v>
      </c>
      <c r="F160" s="85">
        <v>36.1</v>
      </c>
    </row>
    <row r="161" spans="1:6">
      <c r="A161" s="85" t="s">
        <v>294</v>
      </c>
      <c r="B161" s="85">
        <v>200</v>
      </c>
      <c r="C161" s="85">
        <v>140</v>
      </c>
      <c r="D161" s="85">
        <v>8</v>
      </c>
      <c r="E161" s="85">
        <v>12.5</v>
      </c>
      <c r="F161" s="85">
        <v>38.5</v>
      </c>
    </row>
    <row r="162" spans="1:6">
      <c r="A162" s="85" t="s">
        <v>295</v>
      </c>
      <c r="B162" s="85">
        <v>200</v>
      </c>
      <c r="C162" s="85">
        <v>140</v>
      </c>
      <c r="D162" s="85">
        <v>8</v>
      </c>
      <c r="E162" s="85">
        <v>16</v>
      </c>
      <c r="F162" s="85">
        <v>45.7</v>
      </c>
    </row>
    <row r="163" spans="1:6">
      <c r="A163" s="85" t="s">
        <v>296</v>
      </c>
      <c r="B163" s="85">
        <v>250</v>
      </c>
      <c r="C163" s="85">
        <v>170</v>
      </c>
      <c r="D163" s="85">
        <v>4.75</v>
      </c>
      <c r="E163" s="85">
        <v>8</v>
      </c>
      <c r="F163" s="85">
        <v>30.1</v>
      </c>
    </row>
    <row r="164" spans="1:6">
      <c r="A164" s="85" t="s">
        <v>297</v>
      </c>
      <c r="B164" s="85">
        <v>250</v>
      </c>
      <c r="C164" s="85">
        <v>170</v>
      </c>
      <c r="D164" s="85">
        <v>6.3</v>
      </c>
      <c r="E164" s="85">
        <v>8</v>
      </c>
      <c r="F164" s="85">
        <v>32.9</v>
      </c>
    </row>
    <row r="165" spans="1:6">
      <c r="A165" s="85" t="s">
        <v>298</v>
      </c>
      <c r="B165" s="85">
        <v>250</v>
      </c>
      <c r="C165" s="85">
        <v>170</v>
      </c>
      <c r="D165" s="85">
        <v>8</v>
      </c>
      <c r="E165" s="85">
        <v>9.5</v>
      </c>
      <c r="F165" s="85">
        <v>39.9</v>
      </c>
    </row>
    <row r="166" spans="1:6">
      <c r="A166" s="85" t="s">
        <v>299</v>
      </c>
      <c r="B166" s="85">
        <v>250</v>
      </c>
      <c r="C166" s="85">
        <v>170</v>
      </c>
      <c r="D166" s="85">
        <v>8</v>
      </c>
      <c r="E166" s="85">
        <v>12.5</v>
      </c>
      <c r="F166" s="85">
        <v>47.5</v>
      </c>
    </row>
    <row r="167" spans="1:6">
      <c r="A167" s="85" t="s">
        <v>300</v>
      </c>
      <c r="B167" s="85">
        <v>250</v>
      </c>
      <c r="C167" s="85">
        <v>170</v>
      </c>
      <c r="D167" s="85">
        <v>8</v>
      </c>
      <c r="E167" s="85">
        <v>16</v>
      </c>
      <c r="F167" s="85">
        <v>56.4</v>
      </c>
    </row>
    <row r="168" spans="1:6">
      <c r="A168" s="85" t="s">
        <v>301</v>
      </c>
      <c r="B168" s="85">
        <v>250</v>
      </c>
      <c r="C168" s="85">
        <v>170</v>
      </c>
      <c r="D168" s="85">
        <v>12.5</v>
      </c>
      <c r="E168" s="85">
        <v>16</v>
      </c>
      <c r="F168" s="85">
        <v>64.099999999999994</v>
      </c>
    </row>
    <row r="169" spans="1:6">
      <c r="A169" s="85" t="s">
        <v>302</v>
      </c>
      <c r="B169" s="85">
        <v>250</v>
      </c>
      <c r="C169" s="85">
        <v>170</v>
      </c>
      <c r="D169" s="85">
        <v>12.5</v>
      </c>
      <c r="E169" s="85">
        <v>19</v>
      </c>
      <c r="F169" s="85">
        <v>71.5</v>
      </c>
    </row>
    <row r="170" spans="1:6">
      <c r="A170" s="85" t="s">
        <v>315</v>
      </c>
      <c r="B170" s="85">
        <v>300</v>
      </c>
      <c r="C170" s="85">
        <v>250</v>
      </c>
      <c r="D170" s="85">
        <v>12.5</v>
      </c>
      <c r="E170" s="85">
        <v>19</v>
      </c>
      <c r="F170" s="85">
        <v>100.3</v>
      </c>
    </row>
    <row r="171" spans="1:6">
      <c r="A171" s="85" t="s">
        <v>316</v>
      </c>
      <c r="B171" s="85">
        <v>300</v>
      </c>
      <c r="C171" s="85">
        <v>250</v>
      </c>
      <c r="D171" s="85">
        <v>12.5</v>
      </c>
      <c r="E171" s="85">
        <v>22.4</v>
      </c>
      <c r="F171" s="85">
        <v>113</v>
      </c>
    </row>
    <row r="172" spans="1:6">
      <c r="A172" s="85" t="s">
        <v>303</v>
      </c>
      <c r="B172" s="85">
        <v>300</v>
      </c>
      <c r="C172" s="85">
        <v>200</v>
      </c>
      <c r="D172" s="85">
        <v>8</v>
      </c>
      <c r="E172" s="85">
        <v>9.5</v>
      </c>
      <c r="F172" s="85">
        <v>47.5</v>
      </c>
    </row>
    <row r="173" spans="1:6">
      <c r="A173" s="85" t="s">
        <v>310</v>
      </c>
      <c r="B173" s="85">
        <v>300</v>
      </c>
      <c r="C173" s="85">
        <v>250</v>
      </c>
      <c r="D173" s="85">
        <v>8</v>
      </c>
      <c r="E173" s="85">
        <v>9.5</v>
      </c>
      <c r="F173" s="85">
        <v>55</v>
      </c>
    </row>
    <row r="174" spans="1:6">
      <c r="A174" s="85" t="s">
        <v>304</v>
      </c>
      <c r="B174" s="85">
        <v>300</v>
      </c>
      <c r="C174" s="85">
        <v>200</v>
      </c>
      <c r="D174" s="85">
        <v>8</v>
      </c>
      <c r="E174" s="85">
        <v>12.5</v>
      </c>
      <c r="F174" s="85">
        <v>56.5</v>
      </c>
    </row>
    <row r="175" spans="1:6">
      <c r="A175" s="85" t="s">
        <v>311</v>
      </c>
      <c r="B175" s="85">
        <v>300</v>
      </c>
      <c r="C175" s="85">
        <v>250</v>
      </c>
      <c r="D175" s="85">
        <v>8</v>
      </c>
      <c r="E175" s="85">
        <v>12.5</v>
      </c>
      <c r="F175" s="85">
        <v>66.3</v>
      </c>
    </row>
    <row r="176" spans="1:6">
      <c r="A176" s="85" t="s">
        <v>305</v>
      </c>
      <c r="B176" s="85">
        <v>300</v>
      </c>
      <c r="C176" s="85">
        <v>200</v>
      </c>
      <c r="D176" s="85">
        <v>8</v>
      </c>
      <c r="E176" s="85">
        <v>16</v>
      </c>
      <c r="F176" s="85">
        <v>67</v>
      </c>
    </row>
    <row r="177" spans="1:6">
      <c r="A177" s="85" t="s">
        <v>306</v>
      </c>
      <c r="B177" s="85">
        <v>300</v>
      </c>
      <c r="C177" s="85">
        <v>200</v>
      </c>
      <c r="D177" s="85">
        <v>9.5</v>
      </c>
      <c r="E177" s="85">
        <v>16</v>
      </c>
      <c r="F177" s="85">
        <v>70.3</v>
      </c>
    </row>
    <row r="178" spans="1:6">
      <c r="A178" s="85" t="s">
        <v>307</v>
      </c>
      <c r="B178" s="85">
        <v>300</v>
      </c>
      <c r="C178" s="85">
        <v>200</v>
      </c>
      <c r="D178" s="85">
        <v>9.5</v>
      </c>
      <c r="E178" s="85">
        <v>19</v>
      </c>
      <c r="F178" s="85">
        <v>79.2</v>
      </c>
    </row>
    <row r="179" spans="1:6">
      <c r="A179" s="85" t="s">
        <v>312</v>
      </c>
      <c r="B179" s="85">
        <v>300</v>
      </c>
      <c r="C179" s="85">
        <v>250</v>
      </c>
      <c r="D179" s="85">
        <v>8</v>
      </c>
      <c r="E179" s="85">
        <v>16</v>
      </c>
      <c r="F179" s="85">
        <v>79.599999999999994</v>
      </c>
    </row>
    <row r="180" spans="1:6">
      <c r="A180" s="85" t="s">
        <v>313</v>
      </c>
      <c r="B180" s="85">
        <v>300</v>
      </c>
      <c r="C180" s="85">
        <v>250</v>
      </c>
      <c r="D180" s="85">
        <v>9.5</v>
      </c>
      <c r="E180" s="85">
        <v>16</v>
      </c>
      <c r="F180" s="85">
        <v>82.8</v>
      </c>
    </row>
    <row r="181" spans="1:6">
      <c r="A181" s="85" t="s">
        <v>308</v>
      </c>
      <c r="B181" s="85">
        <v>300</v>
      </c>
      <c r="C181" s="85">
        <v>200</v>
      </c>
      <c r="D181" s="85">
        <v>12.5</v>
      </c>
      <c r="E181" s="85">
        <v>19</v>
      </c>
      <c r="F181" s="85">
        <v>85.4</v>
      </c>
    </row>
    <row r="182" spans="1:6">
      <c r="A182" s="85" t="s">
        <v>314</v>
      </c>
      <c r="B182" s="85">
        <v>300</v>
      </c>
      <c r="C182" s="85">
        <v>250</v>
      </c>
      <c r="D182" s="85">
        <v>9.5</v>
      </c>
      <c r="E182" s="85">
        <v>19</v>
      </c>
      <c r="F182" s="85">
        <v>94.1</v>
      </c>
    </row>
    <row r="183" spans="1:6">
      <c r="A183" s="85" t="s">
        <v>309</v>
      </c>
      <c r="B183" s="85">
        <v>300</v>
      </c>
      <c r="C183" s="85">
        <v>200</v>
      </c>
      <c r="D183" s="85">
        <v>12.5</v>
      </c>
      <c r="E183" s="85">
        <v>22.4</v>
      </c>
      <c r="F183" s="85">
        <v>95.4</v>
      </c>
    </row>
    <row r="184" spans="1:6">
      <c r="A184" s="85" t="s">
        <v>320</v>
      </c>
      <c r="B184" s="85">
        <v>350</v>
      </c>
      <c r="C184" s="85">
        <v>250</v>
      </c>
      <c r="D184" s="85">
        <v>12.5</v>
      </c>
      <c r="E184" s="85">
        <v>19</v>
      </c>
      <c r="F184" s="85">
        <v>105.2</v>
      </c>
    </row>
    <row r="185" spans="1:6">
      <c r="A185" s="85" t="s">
        <v>321</v>
      </c>
      <c r="B185" s="85">
        <v>350</v>
      </c>
      <c r="C185" s="85">
        <v>250</v>
      </c>
      <c r="D185" s="85">
        <v>12.5</v>
      </c>
      <c r="E185" s="85">
        <v>22.4</v>
      </c>
      <c r="F185" s="85">
        <v>117.8</v>
      </c>
    </row>
    <row r="186" spans="1:6">
      <c r="A186" s="85" t="s">
        <v>322</v>
      </c>
      <c r="B186" s="85">
        <v>350</v>
      </c>
      <c r="C186" s="85">
        <v>250</v>
      </c>
      <c r="D186" s="85">
        <v>12.5</v>
      </c>
      <c r="E186" s="85">
        <v>25</v>
      </c>
      <c r="F186" s="85">
        <v>127.6</v>
      </c>
    </row>
    <row r="187" spans="1:6">
      <c r="A187" s="85" t="s">
        <v>323</v>
      </c>
      <c r="B187" s="85">
        <v>350</v>
      </c>
      <c r="C187" s="85">
        <v>250</v>
      </c>
      <c r="D187" s="85">
        <v>16</v>
      </c>
      <c r="E187" s="85">
        <v>25</v>
      </c>
      <c r="F187" s="85">
        <v>135.80000000000001</v>
      </c>
    </row>
    <row r="188" spans="1:6">
      <c r="A188" s="85" t="s">
        <v>317</v>
      </c>
      <c r="B188" s="85">
        <v>350</v>
      </c>
      <c r="C188" s="85">
        <v>250</v>
      </c>
      <c r="D188" s="85">
        <v>9.5</v>
      </c>
      <c r="E188" s="85">
        <v>12.5</v>
      </c>
      <c r="F188" s="85">
        <v>73.3</v>
      </c>
    </row>
    <row r="189" spans="1:6">
      <c r="A189" s="85" t="s">
        <v>318</v>
      </c>
      <c r="B189" s="85">
        <v>350</v>
      </c>
      <c r="C189" s="85">
        <v>250</v>
      </c>
      <c r="D189" s="85">
        <v>9.5</v>
      </c>
      <c r="E189" s="85">
        <v>16</v>
      </c>
      <c r="F189" s="85">
        <v>86.5</v>
      </c>
    </row>
    <row r="190" spans="1:6">
      <c r="A190" s="85" t="s">
        <v>319</v>
      </c>
      <c r="B190" s="85">
        <v>350</v>
      </c>
      <c r="C190" s="85">
        <v>250</v>
      </c>
      <c r="D190" s="85">
        <v>9.5</v>
      </c>
      <c r="E190" s="85">
        <v>19</v>
      </c>
      <c r="F190" s="85">
        <v>97.8</v>
      </c>
    </row>
    <row r="191" spans="1:6">
      <c r="A191" s="85" t="s">
        <v>326</v>
      </c>
      <c r="B191" s="85">
        <v>400</v>
      </c>
      <c r="C191" s="85">
        <v>300</v>
      </c>
      <c r="D191" s="85">
        <v>9.5</v>
      </c>
      <c r="E191" s="85">
        <v>16</v>
      </c>
      <c r="F191" s="85">
        <v>102.8</v>
      </c>
    </row>
    <row r="192" spans="1:6">
      <c r="A192" s="85" t="s">
        <v>327</v>
      </c>
      <c r="B192" s="85">
        <v>400</v>
      </c>
      <c r="C192" s="85">
        <v>300</v>
      </c>
      <c r="D192" s="85">
        <v>9.5</v>
      </c>
      <c r="E192" s="85">
        <v>19</v>
      </c>
      <c r="F192" s="85">
        <v>116.5</v>
      </c>
    </row>
    <row r="193" spans="1:6">
      <c r="A193" s="85" t="s">
        <v>328</v>
      </c>
      <c r="B193" s="85">
        <v>400</v>
      </c>
      <c r="C193" s="85">
        <v>300</v>
      </c>
      <c r="D193" s="85">
        <v>12.5</v>
      </c>
      <c r="E193" s="85">
        <v>19</v>
      </c>
      <c r="F193" s="85">
        <v>125.1</v>
      </c>
    </row>
    <row r="194" spans="1:6">
      <c r="A194" s="85" t="s">
        <v>329</v>
      </c>
      <c r="B194" s="85">
        <v>400</v>
      </c>
      <c r="C194" s="85">
        <v>300</v>
      </c>
      <c r="D194" s="85">
        <v>12.5</v>
      </c>
      <c r="E194" s="85">
        <v>22.4</v>
      </c>
      <c r="F194" s="85">
        <v>140.4</v>
      </c>
    </row>
    <row r="195" spans="1:6">
      <c r="A195" s="85" t="s">
        <v>330</v>
      </c>
      <c r="B195" s="85">
        <v>400</v>
      </c>
      <c r="C195" s="85">
        <v>300</v>
      </c>
      <c r="D195" s="85">
        <v>12.5</v>
      </c>
      <c r="E195" s="85">
        <v>25</v>
      </c>
      <c r="F195" s="85">
        <v>152.1</v>
      </c>
    </row>
    <row r="196" spans="1:6">
      <c r="A196" s="85" t="s">
        <v>331</v>
      </c>
      <c r="B196" s="85">
        <v>400</v>
      </c>
      <c r="C196" s="85">
        <v>300</v>
      </c>
      <c r="D196" s="85">
        <v>16</v>
      </c>
      <c r="E196" s="85">
        <v>25</v>
      </c>
      <c r="F196" s="85">
        <v>161.69999999999999</v>
      </c>
    </row>
    <row r="197" spans="1:6">
      <c r="A197" s="85" t="s">
        <v>324</v>
      </c>
      <c r="B197" s="85">
        <v>400</v>
      </c>
      <c r="C197" s="85">
        <v>300</v>
      </c>
      <c r="D197" s="85">
        <v>8</v>
      </c>
      <c r="E197" s="85">
        <v>12.5</v>
      </c>
      <c r="F197" s="85">
        <v>82.4</v>
      </c>
    </row>
    <row r="198" spans="1:6">
      <c r="A198" s="85" t="s">
        <v>325</v>
      </c>
      <c r="B198" s="85">
        <v>400</v>
      </c>
      <c r="C198" s="85">
        <v>300</v>
      </c>
      <c r="D198" s="85">
        <v>9.5</v>
      </c>
      <c r="E198" s="85">
        <v>12.5</v>
      </c>
      <c r="F198" s="85">
        <v>86.8</v>
      </c>
    </row>
    <row r="199" spans="1:6">
      <c r="A199" s="85" t="s">
        <v>332</v>
      </c>
      <c r="B199" s="85">
        <v>450</v>
      </c>
      <c r="C199" s="85">
        <v>300</v>
      </c>
      <c r="D199" s="85">
        <v>12.5</v>
      </c>
      <c r="E199" s="85">
        <v>16</v>
      </c>
      <c r="F199" s="85">
        <v>116.4</v>
      </c>
    </row>
    <row r="200" spans="1:6">
      <c r="A200" s="85" t="s">
        <v>333</v>
      </c>
      <c r="B200" s="85">
        <v>450</v>
      </c>
      <c r="C200" s="85">
        <v>300</v>
      </c>
      <c r="D200" s="85">
        <v>12.5</v>
      </c>
      <c r="E200" s="85">
        <v>19</v>
      </c>
      <c r="F200" s="85">
        <v>129.9</v>
      </c>
    </row>
    <row r="201" spans="1:6">
      <c r="A201" s="85" t="s">
        <v>334</v>
      </c>
      <c r="B201" s="85">
        <v>450</v>
      </c>
      <c r="C201" s="85">
        <v>300</v>
      </c>
      <c r="D201" s="85">
        <v>16</v>
      </c>
      <c r="E201" s="85">
        <v>19</v>
      </c>
      <c r="F201" s="85">
        <v>141.19999999999999</v>
      </c>
    </row>
    <row r="202" spans="1:6">
      <c r="A202" s="85" t="s">
        <v>335</v>
      </c>
      <c r="B202" s="85">
        <v>450</v>
      </c>
      <c r="C202" s="85">
        <v>300</v>
      </c>
      <c r="D202" s="85">
        <v>16</v>
      </c>
      <c r="E202" s="85">
        <v>22.4</v>
      </c>
      <c r="F202" s="85">
        <v>156.4</v>
      </c>
    </row>
    <row r="203" spans="1:6">
      <c r="A203" s="85" t="s">
        <v>336</v>
      </c>
      <c r="B203" s="85">
        <v>450</v>
      </c>
      <c r="C203" s="85">
        <v>300</v>
      </c>
      <c r="D203" s="85">
        <v>16</v>
      </c>
      <c r="E203" s="85">
        <v>25</v>
      </c>
      <c r="F203" s="85">
        <v>168</v>
      </c>
    </row>
    <row r="204" spans="1:6">
      <c r="A204" s="85" t="s">
        <v>337</v>
      </c>
      <c r="B204" s="85">
        <v>450</v>
      </c>
      <c r="C204" s="85">
        <v>300</v>
      </c>
      <c r="D204" s="85">
        <v>19</v>
      </c>
      <c r="E204" s="85">
        <v>25</v>
      </c>
      <c r="F204" s="85">
        <v>177.4</v>
      </c>
    </row>
    <row r="205" spans="1:6">
      <c r="A205" s="85" t="s">
        <v>338</v>
      </c>
      <c r="B205" s="85">
        <v>450</v>
      </c>
      <c r="C205" s="85">
        <v>300</v>
      </c>
      <c r="D205" s="85">
        <v>22.4</v>
      </c>
      <c r="E205" s="85">
        <v>25</v>
      </c>
      <c r="F205" s="85">
        <v>188.1</v>
      </c>
    </row>
    <row r="206" spans="1:6">
      <c r="A206" s="85" t="s">
        <v>339</v>
      </c>
      <c r="B206" s="85">
        <v>450</v>
      </c>
      <c r="C206" s="85">
        <v>300</v>
      </c>
      <c r="D206" s="85">
        <v>19</v>
      </c>
      <c r="E206" s="85">
        <v>31.5</v>
      </c>
      <c r="F206" s="85">
        <v>206.1</v>
      </c>
    </row>
    <row r="207" spans="1:6">
      <c r="A207" s="85" t="s">
        <v>340</v>
      </c>
      <c r="B207" s="85">
        <v>450</v>
      </c>
      <c r="C207" s="85">
        <v>300</v>
      </c>
      <c r="D207" s="85">
        <v>22.4</v>
      </c>
      <c r="E207" s="85">
        <v>31.5</v>
      </c>
      <c r="F207" s="85">
        <v>216.4</v>
      </c>
    </row>
    <row r="208" spans="1:6">
      <c r="A208" s="85" t="s">
        <v>341</v>
      </c>
      <c r="B208" s="85">
        <v>500</v>
      </c>
      <c r="C208" s="85">
        <v>350</v>
      </c>
      <c r="D208" s="85">
        <v>9.5</v>
      </c>
      <c r="E208" s="85">
        <v>16</v>
      </c>
      <c r="F208" s="85">
        <v>122.9</v>
      </c>
    </row>
    <row r="209" spans="1:6">
      <c r="A209" s="85" t="s">
        <v>342</v>
      </c>
      <c r="B209" s="85">
        <v>500</v>
      </c>
      <c r="C209" s="85">
        <v>350</v>
      </c>
      <c r="D209" s="85">
        <v>12.5</v>
      </c>
      <c r="E209" s="85">
        <v>16</v>
      </c>
      <c r="F209" s="85">
        <v>133.80000000000001</v>
      </c>
    </row>
    <row r="210" spans="1:6">
      <c r="A210" s="85" t="s">
        <v>343</v>
      </c>
      <c r="B210" s="85">
        <v>500</v>
      </c>
      <c r="C210" s="85">
        <v>350</v>
      </c>
      <c r="D210" s="85">
        <v>12.5</v>
      </c>
      <c r="E210" s="85">
        <v>19</v>
      </c>
      <c r="F210" s="85">
        <v>149.80000000000001</v>
      </c>
    </row>
    <row r="211" spans="1:6">
      <c r="A211" s="85" t="s">
        <v>344</v>
      </c>
      <c r="B211" s="85">
        <v>500</v>
      </c>
      <c r="C211" s="85">
        <v>350</v>
      </c>
      <c r="D211" s="85">
        <v>16</v>
      </c>
      <c r="E211" s="85">
        <v>19</v>
      </c>
      <c r="F211" s="85">
        <v>162.4</v>
      </c>
    </row>
    <row r="212" spans="1:6">
      <c r="A212" s="85" t="s">
        <v>345</v>
      </c>
      <c r="B212" s="85">
        <v>500</v>
      </c>
      <c r="C212" s="85">
        <v>350</v>
      </c>
      <c r="D212" s="85">
        <v>16</v>
      </c>
      <c r="E212" s="85">
        <v>22.4</v>
      </c>
      <c r="F212" s="85">
        <v>180.2</v>
      </c>
    </row>
    <row r="213" spans="1:6">
      <c r="A213" s="85" t="s">
        <v>346</v>
      </c>
      <c r="B213" s="85">
        <v>500</v>
      </c>
      <c r="C213" s="85">
        <v>350</v>
      </c>
      <c r="D213" s="85">
        <v>16</v>
      </c>
      <c r="E213" s="85">
        <v>25</v>
      </c>
      <c r="F213" s="85">
        <v>193.9</v>
      </c>
    </row>
    <row r="214" spans="1:6">
      <c r="A214" s="85" t="s">
        <v>347</v>
      </c>
      <c r="B214" s="85">
        <v>500</v>
      </c>
      <c r="C214" s="85">
        <v>350</v>
      </c>
      <c r="D214" s="85">
        <v>19</v>
      </c>
      <c r="E214" s="85">
        <v>25</v>
      </c>
      <c r="F214" s="85">
        <v>204.5</v>
      </c>
    </row>
    <row r="215" spans="1:6">
      <c r="A215" s="85" t="s">
        <v>348</v>
      </c>
      <c r="B215" s="85">
        <v>500</v>
      </c>
      <c r="C215" s="85">
        <v>350</v>
      </c>
      <c r="D215" s="85">
        <v>22.4</v>
      </c>
      <c r="E215" s="85">
        <v>25</v>
      </c>
      <c r="F215" s="85">
        <v>216.5</v>
      </c>
    </row>
    <row r="216" spans="1:6">
      <c r="A216" s="85" t="s">
        <v>349</v>
      </c>
      <c r="B216" s="85">
        <v>500</v>
      </c>
      <c r="C216" s="85">
        <v>350</v>
      </c>
      <c r="D216" s="85">
        <v>19</v>
      </c>
      <c r="E216" s="85">
        <v>31.5</v>
      </c>
      <c r="F216" s="85">
        <v>238.2</v>
      </c>
    </row>
    <row r="217" spans="1:6">
      <c r="A217" s="85" t="s">
        <v>350</v>
      </c>
      <c r="B217" s="85">
        <v>500</v>
      </c>
      <c r="C217" s="85">
        <v>350</v>
      </c>
      <c r="D217" s="85">
        <v>22.4</v>
      </c>
      <c r="E217" s="85">
        <v>31.5</v>
      </c>
      <c r="F217" s="85">
        <v>249.9</v>
      </c>
    </row>
    <row r="218" spans="1:6">
      <c r="A218" s="85" t="s">
        <v>351</v>
      </c>
      <c r="B218" s="85">
        <v>500</v>
      </c>
      <c r="C218" s="85">
        <v>350</v>
      </c>
      <c r="D218" s="85">
        <v>25</v>
      </c>
      <c r="E218" s="85">
        <v>31.5</v>
      </c>
      <c r="F218" s="85">
        <v>258.89999999999998</v>
      </c>
    </row>
    <row r="219" spans="1:6">
      <c r="A219" s="85" t="s">
        <v>352</v>
      </c>
      <c r="B219" s="85">
        <v>500</v>
      </c>
      <c r="C219" s="85">
        <v>350</v>
      </c>
      <c r="D219" s="85">
        <v>22.4</v>
      </c>
      <c r="E219" s="85">
        <v>37.5</v>
      </c>
      <c r="F219" s="85">
        <v>280.8</v>
      </c>
    </row>
    <row r="220" spans="1:6">
      <c r="A220" s="85" t="s">
        <v>353</v>
      </c>
      <c r="B220" s="85">
        <v>500</v>
      </c>
      <c r="C220" s="85">
        <v>350</v>
      </c>
      <c r="D220" s="85">
        <v>22.4</v>
      </c>
      <c r="E220" s="85">
        <v>44.5</v>
      </c>
      <c r="F220" s="85">
        <v>316.8</v>
      </c>
    </row>
    <row r="221" spans="1:6">
      <c r="A221" s="85" t="s">
        <v>354</v>
      </c>
      <c r="B221" s="85">
        <v>550</v>
      </c>
      <c r="C221" s="85">
        <v>400</v>
      </c>
      <c r="D221" s="85">
        <v>16</v>
      </c>
      <c r="E221" s="85">
        <v>19</v>
      </c>
      <c r="F221" s="85">
        <v>183.6</v>
      </c>
    </row>
    <row r="222" spans="1:6">
      <c r="A222" s="85" t="s">
        <v>355</v>
      </c>
      <c r="B222" s="85">
        <v>550</v>
      </c>
      <c r="C222" s="85">
        <v>400</v>
      </c>
      <c r="D222" s="85">
        <v>16</v>
      </c>
      <c r="E222" s="85">
        <v>22.4</v>
      </c>
      <c r="F222" s="85">
        <v>204.1</v>
      </c>
    </row>
    <row r="223" spans="1:6">
      <c r="A223" s="85" t="s">
        <v>356</v>
      </c>
      <c r="B223" s="85">
        <v>550</v>
      </c>
      <c r="C223" s="85">
        <v>400</v>
      </c>
      <c r="D223" s="85">
        <v>16</v>
      </c>
      <c r="E223" s="85">
        <v>25</v>
      </c>
      <c r="F223" s="85">
        <v>219.8</v>
      </c>
    </row>
    <row r="224" spans="1:6">
      <c r="A224" s="85" t="s">
        <v>357</v>
      </c>
      <c r="B224" s="85">
        <v>550</v>
      </c>
      <c r="C224" s="85">
        <v>400</v>
      </c>
      <c r="D224" s="85">
        <v>19</v>
      </c>
      <c r="E224" s="85">
        <v>25</v>
      </c>
      <c r="F224" s="85">
        <v>231.6</v>
      </c>
    </row>
    <row r="225" spans="1:6">
      <c r="A225" s="85" t="s">
        <v>358</v>
      </c>
      <c r="B225" s="85">
        <v>550</v>
      </c>
      <c r="C225" s="85">
        <v>400</v>
      </c>
      <c r="D225" s="85">
        <v>22.4</v>
      </c>
      <c r="E225" s="85">
        <v>25</v>
      </c>
      <c r="F225" s="85">
        <v>244.9</v>
      </c>
    </row>
    <row r="226" spans="1:6">
      <c r="A226" s="85" t="s">
        <v>359</v>
      </c>
      <c r="B226" s="85">
        <v>550</v>
      </c>
      <c r="C226" s="85">
        <v>400</v>
      </c>
      <c r="D226" s="85">
        <v>19</v>
      </c>
      <c r="E226" s="85">
        <v>31.5</v>
      </c>
      <c r="F226" s="85">
        <v>270.39999999999998</v>
      </c>
    </row>
    <row r="227" spans="1:6">
      <c r="A227" s="85" t="s">
        <v>360</v>
      </c>
      <c r="B227" s="85">
        <v>550</v>
      </c>
      <c r="C227" s="85">
        <v>400</v>
      </c>
      <c r="D227" s="85">
        <v>22.4</v>
      </c>
      <c r="E227" s="85">
        <v>31.5</v>
      </c>
      <c r="F227" s="85">
        <v>283.5</v>
      </c>
    </row>
    <row r="228" spans="1:6">
      <c r="A228" s="85" t="s">
        <v>361</v>
      </c>
      <c r="B228" s="85">
        <v>550</v>
      </c>
      <c r="C228" s="85">
        <v>400</v>
      </c>
      <c r="D228" s="85">
        <v>25</v>
      </c>
      <c r="E228" s="85">
        <v>31.5</v>
      </c>
      <c r="F228" s="85">
        <v>293.39999999999998</v>
      </c>
    </row>
    <row r="229" spans="1:6">
      <c r="A229" s="85" t="s">
        <v>362</v>
      </c>
      <c r="B229" s="85">
        <v>550</v>
      </c>
      <c r="C229" s="85">
        <v>400</v>
      </c>
      <c r="D229" s="85">
        <v>22.4</v>
      </c>
      <c r="E229" s="85">
        <v>37.5</v>
      </c>
      <c r="F229" s="85">
        <v>319</v>
      </c>
    </row>
    <row r="230" spans="1:6">
      <c r="A230" s="85" t="s">
        <v>363</v>
      </c>
      <c r="B230" s="85">
        <v>550</v>
      </c>
      <c r="C230" s="85">
        <v>400</v>
      </c>
      <c r="D230" s="85">
        <v>25</v>
      </c>
      <c r="E230" s="85">
        <v>37.5</v>
      </c>
      <c r="F230" s="85">
        <v>328.8</v>
      </c>
    </row>
    <row r="231" spans="1:6">
      <c r="A231" s="85" t="s">
        <v>364</v>
      </c>
      <c r="B231" s="85">
        <v>550</v>
      </c>
      <c r="C231" s="85">
        <v>400</v>
      </c>
      <c r="D231" s="85">
        <v>22.4</v>
      </c>
      <c r="E231" s="85">
        <v>44.5</v>
      </c>
      <c r="F231" s="85">
        <v>360.6</v>
      </c>
    </row>
    <row r="232" spans="1:6">
      <c r="A232" s="85" t="s">
        <v>365</v>
      </c>
      <c r="B232" s="85">
        <v>550</v>
      </c>
      <c r="C232" s="85">
        <v>400</v>
      </c>
      <c r="D232" s="85">
        <v>25</v>
      </c>
      <c r="E232" s="85">
        <v>44.5</v>
      </c>
      <c r="F232" s="85">
        <v>370</v>
      </c>
    </row>
    <row r="233" spans="1:6">
      <c r="A233" s="85" t="s">
        <v>366</v>
      </c>
      <c r="B233" s="85">
        <v>600</v>
      </c>
      <c r="C233" s="85">
        <v>400</v>
      </c>
      <c r="D233" s="85">
        <v>12.5</v>
      </c>
      <c r="E233" s="85">
        <v>16</v>
      </c>
      <c r="F233" s="85">
        <v>156.19999999999999</v>
      </c>
    </row>
    <row r="234" spans="1:6">
      <c r="A234" s="85" t="s">
        <v>367</v>
      </c>
      <c r="B234" s="85">
        <v>600</v>
      </c>
      <c r="C234" s="85">
        <v>400</v>
      </c>
      <c r="D234" s="85">
        <v>16</v>
      </c>
      <c r="E234" s="85">
        <v>19</v>
      </c>
      <c r="F234" s="85">
        <v>189.9</v>
      </c>
    </row>
    <row r="235" spans="1:6">
      <c r="A235" s="85" t="s">
        <v>368</v>
      </c>
      <c r="B235" s="85">
        <v>600</v>
      </c>
      <c r="C235" s="85">
        <v>400</v>
      </c>
      <c r="D235" s="85">
        <v>16</v>
      </c>
      <c r="E235" s="85">
        <v>22.4</v>
      </c>
      <c r="F235" s="85">
        <v>210.4</v>
      </c>
    </row>
    <row r="236" spans="1:6">
      <c r="A236" s="85" t="s">
        <v>369</v>
      </c>
      <c r="B236" s="85">
        <v>600</v>
      </c>
      <c r="C236" s="85">
        <v>400</v>
      </c>
      <c r="D236" s="85">
        <v>16</v>
      </c>
      <c r="E236" s="85">
        <v>25</v>
      </c>
      <c r="F236" s="85">
        <v>226.1</v>
      </c>
    </row>
    <row r="237" spans="1:6">
      <c r="A237" s="85" t="s">
        <v>370</v>
      </c>
      <c r="B237" s="85">
        <v>600</v>
      </c>
      <c r="C237" s="85">
        <v>400</v>
      </c>
      <c r="D237" s="85">
        <v>19</v>
      </c>
      <c r="E237" s="85">
        <v>25</v>
      </c>
      <c r="F237" s="85">
        <v>239</v>
      </c>
    </row>
    <row r="238" spans="1:6">
      <c r="A238" s="85" t="s">
        <v>371</v>
      </c>
      <c r="B238" s="85">
        <v>600</v>
      </c>
      <c r="C238" s="85">
        <v>400</v>
      </c>
      <c r="D238" s="85">
        <v>19</v>
      </c>
      <c r="E238" s="85">
        <v>31.5</v>
      </c>
      <c r="F238" s="85">
        <v>277.89999999999998</v>
      </c>
    </row>
    <row r="239" spans="1:6">
      <c r="A239" s="85" t="s">
        <v>372</v>
      </c>
      <c r="B239" s="85">
        <v>600</v>
      </c>
      <c r="C239" s="85">
        <v>400</v>
      </c>
      <c r="D239" s="85">
        <v>22.4</v>
      </c>
      <c r="E239" s="85">
        <v>31.5</v>
      </c>
      <c r="F239" s="85">
        <v>292.3</v>
      </c>
    </row>
    <row r="240" spans="1:6">
      <c r="A240" s="85" t="s">
        <v>373</v>
      </c>
      <c r="B240" s="85">
        <v>600</v>
      </c>
      <c r="C240" s="85">
        <v>400</v>
      </c>
      <c r="D240" s="85">
        <v>22.4</v>
      </c>
      <c r="E240" s="85">
        <v>37.5</v>
      </c>
      <c r="F240" s="85">
        <v>327.8</v>
      </c>
    </row>
    <row r="241" spans="1:6">
      <c r="A241" s="85" t="s">
        <v>374</v>
      </c>
      <c r="B241" s="85">
        <v>600</v>
      </c>
      <c r="C241" s="85">
        <v>400</v>
      </c>
      <c r="D241" s="85">
        <v>25</v>
      </c>
      <c r="E241" s="85">
        <v>37.5</v>
      </c>
      <c r="F241" s="85">
        <v>338.6</v>
      </c>
    </row>
    <row r="242" spans="1:6">
      <c r="A242" s="85" t="s">
        <v>375</v>
      </c>
      <c r="B242" s="85">
        <v>600</v>
      </c>
      <c r="C242" s="85">
        <v>400</v>
      </c>
      <c r="D242" s="85">
        <v>22.4</v>
      </c>
      <c r="E242" s="85">
        <v>44.5</v>
      </c>
      <c r="F242" s="85">
        <v>369.3</v>
      </c>
    </row>
    <row r="243" spans="1:6">
      <c r="A243" s="85" t="s">
        <v>376</v>
      </c>
      <c r="B243" s="85">
        <v>650</v>
      </c>
      <c r="C243" s="85">
        <v>450</v>
      </c>
      <c r="D243" s="85">
        <v>16</v>
      </c>
      <c r="E243" s="85">
        <v>19</v>
      </c>
      <c r="F243" s="85">
        <v>211.1</v>
      </c>
    </row>
    <row r="244" spans="1:6">
      <c r="A244" s="85" t="s">
        <v>377</v>
      </c>
      <c r="B244" s="85">
        <v>650</v>
      </c>
      <c r="C244" s="85">
        <v>450</v>
      </c>
      <c r="D244" s="85">
        <v>16</v>
      </c>
      <c r="E244" s="85">
        <v>22.4</v>
      </c>
      <c r="F244" s="85">
        <v>234.2</v>
      </c>
    </row>
    <row r="245" spans="1:6">
      <c r="A245" s="85" t="s">
        <v>378</v>
      </c>
      <c r="B245" s="85">
        <v>650</v>
      </c>
      <c r="C245" s="85">
        <v>450</v>
      </c>
      <c r="D245" s="85">
        <v>16</v>
      </c>
      <c r="E245" s="85">
        <v>25</v>
      </c>
      <c r="F245" s="85">
        <v>252</v>
      </c>
    </row>
    <row r="246" spans="1:6">
      <c r="A246" s="85" t="s">
        <v>379</v>
      </c>
      <c r="B246" s="85">
        <v>650</v>
      </c>
      <c r="C246" s="85">
        <v>450</v>
      </c>
      <c r="D246" s="85">
        <v>19</v>
      </c>
      <c r="E246" s="85">
        <v>25</v>
      </c>
      <c r="F246" s="85">
        <v>266.10000000000002</v>
      </c>
    </row>
    <row r="247" spans="1:6">
      <c r="A247" s="85" t="s">
        <v>380</v>
      </c>
      <c r="B247" s="85">
        <v>650</v>
      </c>
      <c r="C247" s="85">
        <v>450</v>
      </c>
      <c r="D247" s="85">
        <v>22.4</v>
      </c>
      <c r="E247" s="85">
        <v>25</v>
      </c>
      <c r="F247" s="85">
        <v>282.10000000000002</v>
      </c>
    </row>
    <row r="248" spans="1:6">
      <c r="A248" s="85" t="s">
        <v>381</v>
      </c>
      <c r="B248" s="85">
        <v>650</v>
      </c>
      <c r="C248" s="85">
        <v>450</v>
      </c>
      <c r="D248" s="85">
        <v>19</v>
      </c>
      <c r="E248" s="85">
        <v>31.5</v>
      </c>
      <c r="F248" s="85">
        <v>310.10000000000002</v>
      </c>
    </row>
    <row r="249" spans="1:6">
      <c r="A249" s="85" t="s">
        <v>382</v>
      </c>
      <c r="B249" s="85">
        <v>650</v>
      </c>
      <c r="C249" s="85">
        <v>450</v>
      </c>
      <c r="D249" s="85">
        <v>22.4</v>
      </c>
      <c r="E249" s="85">
        <v>31.5</v>
      </c>
      <c r="F249" s="85">
        <v>325.8</v>
      </c>
    </row>
    <row r="250" spans="1:6">
      <c r="A250" s="85" t="s">
        <v>383</v>
      </c>
      <c r="B250" s="85">
        <v>650</v>
      </c>
      <c r="C250" s="85">
        <v>450</v>
      </c>
      <c r="D250" s="85">
        <v>19</v>
      </c>
      <c r="E250" s="85">
        <v>37.5</v>
      </c>
      <c r="F250" s="85">
        <v>350.7</v>
      </c>
    </row>
    <row r="251" spans="1:6">
      <c r="A251" s="85" t="s">
        <v>384</v>
      </c>
      <c r="B251" s="85">
        <v>650</v>
      </c>
      <c r="C251" s="85">
        <v>450</v>
      </c>
      <c r="D251" s="85">
        <v>22.4</v>
      </c>
      <c r="E251" s="85">
        <v>37.5</v>
      </c>
      <c r="F251" s="85">
        <v>366</v>
      </c>
    </row>
    <row r="252" spans="1:6">
      <c r="A252" s="85" t="s">
        <v>385</v>
      </c>
      <c r="B252" s="85">
        <v>650</v>
      </c>
      <c r="C252" s="85">
        <v>450</v>
      </c>
      <c r="D252" s="85">
        <v>22.4</v>
      </c>
      <c r="E252" s="85">
        <v>44.5</v>
      </c>
      <c r="F252" s="85">
        <v>413.1</v>
      </c>
    </row>
    <row r="253" spans="1:6">
      <c r="A253" s="85" t="s">
        <v>386</v>
      </c>
      <c r="B253" s="85">
        <v>650</v>
      </c>
      <c r="C253" s="85">
        <v>450</v>
      </c>
      <c r="D253" s="85">
        <v>25</v>
      </c>
      <c r="E253" s="85">
        <v>50</v>
      </c>
      <c r="F253" s="85">
        <v>461.2</v>
      </c>
    </row>
    <row r="254" spans="1:6">
      <c r="A254" s="85" t="s">
        <v>387</v>
      </c>
      <c r="B254" s="85">
        <v>700</v>
      </c>
      <c r="C254" s="85">
        <v>500</v>
      </c>
      <c r="D254" s="85">
        <v>12.5</v>
      </c>
      <c r="E254" s="85">
        <v>19</v>
      </c>
      <c r="F254" s="85">
        <v>214.1</v>
      </c>
    </row>
    <row r="255" spans="1:6">
      <c r="A255" s="85" t="s">
        <v>388</v>
      </c>
      <c r="B255" s="85">
        <v>700</v>
      </c>
      <c r="C255" s="85">
        <v>500</v>
      </c>
      <c r="D255" s="85">
        <v>16</v>
      </c>
      <c r="E255" s="85">
        <v>19</v>
      </c>
      <c r="F255" s="85">
        <v>232.3</v>
      </c>
    </row>
    <row r="256" spans="1:6">
      <c r="A256" s="85" t="s">
        <v>389</v>
      </c>
      <c r="B256" s="85">
        <v>700</v>
      </c>
      <c r="C256" s="85">
        <v>500</v>
      </c>
      <c r="D256" s="85">
        <v>16</v>
      </c>
      <c r="E256" s="85">
        <v>25</v>
      </c>
      <c r="F256" s="85">
        <v>277.89999999999998</v>
      </c>
    </row>
    <row r="257" spans="1:6">
      <c r="A257" s="85" t="s">
        <v>390</v>
      </c>
      <c r="B257" s="85">
        <v>700</v>
      </c>
      <c r="C257" s="85">
        <v>500</v>
      </c>
      <c r="D257" s="85">
        <v>19</v>
      </c>
      <c r="E257" s="85">
        <v>25</v>
      </c>
      <c r="F257" s="85">
        <v>293.2</v>
      </c>
    </row>
    <row r="258" spans="1:6">
      <c r="A258" s="85" t="s">
        <v>391</v>
      </c>
      <c r="B258" s="85">
        <v>700</v>
      </c>
      <c r="C258" s="85">
        <v>500</v>
      </c>
      <c r="D258" s="85">
        <v>16</v>
      </c>
      <c r="E258" s="85">
        <v>31.5</v>
      </c>
      <c r="F258" s="85">
        <v>327.3</v>
      </c>
    </row>
    <row r="259" spans="1:6">
      <c r="A259" s="85" t="s">
        <v>392</v>
      </c>
      <c r="B259" s="85">
        <v>700</v>
      </c>
      <c r="C259" s="85">
        <v>500</v>
      </c>
      <c r="D259" s="85">
        <v>19</v>
      </c>
      <c r="E259" s="85">
        <v>31.5</v>
      </c>
      <c r="F259" s="85">
        <v>342.3</v>
      </c>
    </row>
    <row r="260" spans="1:6">
      <c r="A260" s="85" t="s">
        <v>393</v>
      </c>
      <c r="B260" s="85">
        <v>750</v>
      </c>
      <c r="C260" s="85">
        <v>500</v>
      </c>
      <c r="D260" s="85">
        <v>16</v>
      </c>
      <c r="E260" s="85">
        <v>25</v>
      </c>
      <c r="F260" s="85">
        <v>284.2</v>
      </c>
    </row>
    <row r="261" spans="1:6">
      <c r="A261" s="85" t="s">
        <v>394</v>
      </c>
      <c r="B261" s="85">
        <v>750</v>
      </c>
      <c r="C261" s="85">
        <v>500</v>
      </c>
      <c r="D261" s="85">
        <v>19</v>
      </c>
      <c r="E261" s="85">
        <v>25</v>
      </c>
      <c r="F261" s="85">
        <v>300.7</v>
      </c>
    </row>
    <row r="262" spans="1:6">
      <c r="A262" s="85" t="s">
        <v>395</v>
      </c>
      <c r="B262" s="85">
        <v>750</v>
      </c>
      <c r="C262" s="85">
        <v>500</v>
      </c>
      <c r="D262" s="85">
        <v>16</v>
      </c>
      <c r="E262" s="85">
        <v>31.5</v>
      </c>
      <c r="F262" s="85">
        <v>333.5</v>
      </c>
    </row>
    <row r="263" spans="1:6">
      <c r="A263" s="85" t="s">
        <v>396</v>
      </c>
      <c r="B263" s="85">
        <v>750</v>
      </c>
      <c r="C263" s="85">
        <v>500</v>
      </c>
      <c r="D263" s="85">
        <v>19</v>
      </c>
      <c r="E263" s="85">
        <v>31.5</v>
      </c>
      <c r="F263" s="85">
        <v>349.7</v>
      </c>
    </row>
    <row r="264" spans="1:6">
      <c r="A264" s="85" t="s">
        <v>397</v>
      </c>
      <c r="B264" s="85">
        <v>800</v>
      </c>
      <c r="C264" s="85">
        <v>550</v>
      </c>
      <c r="D264" s="85">
        <v>16</v>
      </c>
      <c r="E264" s="85">
        <v>22.4</v>
      </c>
      <c r="F264" s="85">
        <v>288.3</v>
      </c>
    </row>
    <row r="265" spans="1:6">
      <c r="A265" s="85" t="s">
        <v>398</v>
      </c>
      <c r="B265" s="85">
        <v>800</v>
      </c>
      <c r="C265" s="85">
        <v>550</v>
      </c>
      <c r="D265" s="85">
        <v>16</v>
      </c>
      <c r="E265" s="85">
        <v>25</v>
      </c>
      <c r="F265" s="85">
        <v>310.10000000000002</v>
      </c>
    </row>
    <row r="266" spans="1:6">
      <c r="A266" s="85" t="s">
        <v>399</v>
      </c>
      <c r="B266" s="85">
        <v>800</v>
      </c>
      <c r="C266" s="85">
        <v>550</v>
      </c>
      <c r="D266" s="85">
        <v>19</v>
      </c>
      <c r="E266" s="85">
        <v>25</v>
      </c>
      <c r="F266" s="85">
        <v>327.7</v>
      </c>
    </row>
    <row r="267" spans="1:6">
      <c r="A267" s="85" t="s">
        <v>400</v>
      </c>
      <c r="B267" s="85">
        <v>800</v>
      </c>
      <c r="C267" s="85">
        <v>550</v>
      </c>
      <c r="D267" s="85">
        <v>16</v>
      </c>
      <c r="E267" s="85">
        <v>31.5</v>
      </c>
      <c r="F267" s="85">
        <v>364.6</v>
      </c>
    </row>
    <row r="268" spans="1:6">
      <c r="A268" s="85" t="s">
        <v>401</v>
      </c>
      <c r="B268" s="85">
        <v>800</v>
      </c>
      <c r="C268" s="85">
        <v>550</v>
      </c>
      <c r="D268" s="85">
        <v>19</v>
      </c>
      <c r="E268" s="85">
        <v>31.5</v>
      </c>
      <c r="F268" s="85">
        <v>381.9</v>
      </c>
    </row>
    <row r="269" spans="1:6">
      <c r="A269" s="85" t="s">
        <v>402</v>
      </c>
      <c r="B269" s="85">
        <v>850</v>
      </c>
      <c r="C269" s="85">
        <v>600</v>
      </c>
      <c r="D269" s="85">
        <v>16</v>
      </c>
      <c r="E269" s="85">
        <v>25</v>
      </c>
      <c r="F269" s="85">
        <v>336</v>
      </c>
    </row>
    <row r="270" spans="1:6">
      <c r="A270" s="85" t="s">
        <v>403</v>
      </c>
      <c r="B270" s="85">
        <v>850</v>
      </c>
      <c r="C270" s="85">
        <v>600</v>
      </c>
      <c r="D270" s="85">
        <v>19</v>
      </c>
      <c r="E270" s="85">
        <v>25</v>
      </c>
      <c r="F270" s="85">
        <v>354.8</v>
      </c>
    </row>
    <row r="271" spans="1:6">
      <c r="A271" s="85" t="s">
        <v>404</v>
      </c>
      <c r="B271" s="85">
        <v>850</v>
      </c>
      <c r="C271" s="85">
        <v>600</v>
      </c>
      <c r="D271" s="85">
        <v>16</v>
      </c>
      <c r="E271" s="85">
        <v>31.5</v>
      </c>
      <c r="F271" s="85">
        <v>395.6</v>
      </c>
    </row>
    <row r="272" spans="1:6">
      <c r="A272" s="85" t="s">
        <v>405</v>
      </c>
      <c r="B272" s="85">
        <v>850</v>
      </c>
      <c r="C272" s="85">
        <v>600</v>
      </c>
      <c r="D272" s="85">
        <v>19</v>
      </c>
      <c r="E272" s="85">
        <v>31.5</v>
      </c>
      <c r="F272" s="85">
        <v>414.1</v>
      </c>
    </row>
    <row r="273" spans="1:6">
      <c r="A273" s="85" t="s">
        <v>406</v>
      </c>
      <c r="B273" s="85">
        <v>900</v>
      </c>
      <c r="C273" s="85">
        <v>600</v>
      </c>
      <c r="D273" s="85">
        <v>16</v>
      </c>
      <c r="E273" s="85">
        <v>25</v>
      </c>
      <c r="F273" s="85">
        <v>342.3</v>
      </c>
    </row>
    <row r="274" spans="1:6">
      <c r="A274" s="85" t="s">
        <v>407</v>
      </c>
      <c r="B274" s="85">
        <v>900</v>
      </c>
      <c r="C274" s="85">
        <v>600</v>
      </c>
      <c r="D274" s="85">
        <v>19</v>
      </c>
      <c r="E274" s="85">
        <v>25</v>
      </c>
      <c r="F274" s="85">
        <v>362.3</v>
      </c>
    </row>
    <row r="275" spans="1:6">
      <c r="A275" s="85" t="s">
        <v>408</v>
      </c>
      <c r="B275" s="85">
        <v>900</v>
      </c>
      <c r="C275" s="85">
        <v>600</v>
      </c>
      <c r="D275" s="85">
        <v>16</v>
      </c>
      <c r="E275" s="85">
        <v>31.5</v>
      </c>
      <c r="F275" s="85">
        <v>401.8</v>
      </c>
    </row>
    <row r="276" spans="1:6">
      <c r="A276" s="85" t="s">
        <v>409</v>
      </c>
      <c r="B276" s="85">
        <v>900</v>
      </c>
      <c r="C276" s="85">
        <v>600</v>
      </c>
      <c r="D276" s="85">
        <v>19</v>
      </c>
      <c r="E276" s="85">
        <v>31.5</v>
      </c>
      <c r="F276" s="85">
        <v>421.5</v>
      </c>
    </row>
    <row r="277" spans="1:6">
      <c r="A277" s="85" t="s">
        <v>410</v>
      </c>
      <c r="B277" s="85">
        <v>950</v>
      </c>
      <c r="C277" s="85">
        <v>650</v>
      </c>
      <c r="D277" s="85">
        <v>16</v>
      </c>
      <c r="E277" s="85">
        <v>25</v>
      </c>
      <c r="F277" s="85">
        <v>368.2</v>
      </c>
    </row>
    <row r="278" spans="1:6">
      <c r="A278" s="85" t="s">
        <v>411</v>
      </c>
      <c r="B278" s="85">
        <v>950</v>
      </c>
      <c r="C278" s="85">
        <v>650</v>
      </c>
      <c r="D278" s="85">
        <v>19</v>
      </c>
      <c r="E278" s="85">
        <v>25</v>
      </c>
      <c r="F278" s="85">
        <v>389.4</v>
      </c>
    </row>
    <row r="279" spans="1:6">
      <c r="A279" s="85" t="s">
        <v>412</v>
      </c>
      <c r="B279" s="85">
        <v>950</v>
      </c>
      <c r="C279" s="85">
        <v>650</v>
      </c>
      <c r="D279" s="85">
        <v>16</v>
      </c>
      <c r="E279" s="85">
        <v>31.5</v>
      </c>
      <c r="F279" s="85">
        <v>432.8</v>
      </c>
    </row>
    <row r="280" spans="1:6">
      <c r="A280" s="85" t="s">
        <v>413</v>
      </c>
      <c r="B280" s="85">
        <v>950</v>
      </c>
      <c r="C280" s="85">
        <v>650</v>
      </c>
      <c r="D280" s="85">
        <v>19</v>
      </c>
      <c r="E280" s="85">
        <v>31.5</v>
      </c>
      <c r="F280" s="85">
        <v>453.7</v>
      </c>
    </row>
    <row r="281" spans="1:6">
      <c r="A281" s="86" t="s">
        <v>43</v>
      </c>
      <c r="B281" s="86">
        <v>204</v>
      </c>
      <c r="C281" s="86">
        <v>207</v>
      </c>
      <c r="D281" s="86">
        <v>11.3</v>
      </c>
      <c r="E281" s="86">
        <v>11.3</v>
      </c>
      <c r="F281" s="87">
        <v>53</v>
      </c>
    </row>
    <row r="282" spans="1:6">
      <c r="A282" s="86" t="s">
        <v>54</v>
      </c>
      <c r="B282" s="86">
        <v>246</v>
      </c>
      <c r="C282" s="86">
        <v>256</v>
      </c>
      <c r="D282" s="86">
        <v>10.5</v>
      </c>
      <c r="E282" s="86">
        <v>10.7</v>
      </c>
      <c r="F282" s="87">
        <v>62</v>
      </c>
    </row>
    <row r="283" spans="1:6">
      <c r="A283" s="86" t="s">
        <v>57</v>
      </c>
      <c r="B283" s="86">
        <v>254</v>
      </c>
      <c r="C283" s="86">
        <v>260</v>
      </c>
      <c r="D283" s="86">
        <v>14.4</v>
      </c>
      <c r="E283" s="86">
        <v>14.4</v>
      </c>
      <c r="F283" s="87">
        <v>85</v>
      </c>
    </row>
    <row r="284" spans="1:6">
      <c r="A284" s="86" t="s">
        <v>124</v>
      </c>
      <c r="B284" s="86">
        <v>314</v>
      </c>
      <c r="C284" s="86">
        <v>313</v>
      </c>
      <c r="D284" s="86">
        <v>18.3</v>
      </c>
      <c r="E284" s="86">
        <v>18.3</v>
      </c>
      <c r="F284" s="87">
        <v>132</v>
      </c>
    </row>
    <row r="285" spans="1:6">
      <c r="A285" s="86" t="s">
        <v>68</v>
      </c>
      <c r="B285" s="86">
        <v>299</v>
      </c>
      <c r="C285" s="86">
        <v>306</v>
      </c>
      <c r="D285" s="86">
        <v>11</v>
      </c>
      <c r="E285" s="86">
        <v>11</v>
      </c>
      <c r="F285" s="87">
        <v>79</v>
      </c>
    </row>
    <row r="286" spans="1:6">
      <c r="A286" s="86" t="s">
        <v>69</v>
      </c>
      <c r="B286" s="86">
        <v>303</v>
      </c>
      <c r="C286" s="86">
        <v>308</v>
      </c>
      <c r="D286" s="86">
        <v>13.1</v>
      </c>
      <c r="E286" s="86">
        <v>13.1</v>
      </c>
      <c r="F286" s="87">
        <v>93</v>
      </c>
    </row>
    <row r="287" spans="1:6">
      <c r="A287" s="86" t="s">
        <v>121</v>
      </c>
      <c r="B287" s="86">
        <v>308</v>
      </c>
      <c r="C287" s="86">
        <v>310</v>
      </c>
      <c r="D287" s="86">
        <v>15.4</v>
      </c>
      <c r="E287" s="86">
        <v>15.5</v>
      </c>
      <c r="F287" s="87">
        <v>110</v>
      </c>
    </row>
    <row r="288" spans="1:6">
      <c r="A288" s="86" t="s">
        <v>122</v>
      </c>
      <c r="B288" s="86">
        <v>312</v>
      </c>
      <c r="C288" s="86">
        <v>312</v>
      </c>
      <c r="D288" s="86">
        <v>17.399999999999999</v>
      </c>
      <c r="E288" s="86">
        <v>17.399999999999999</v>
      </c>
      <c r="F288" s="87">
        <v>125</v>
      </c>
    </row>
    <row r="289" spans="1:6">
      <c r="A289" s="12" t="s">
        <v>525</v>
      </c>
      <c r="B289" s="12">
        <v>1000</v>
      </c>
      <c r="C289" s="12">
        <v>400</v>
      </c>
      <c r="D289" s="12">
        <v>8</v>
      </c>
      <c r="E289" s="12">
        <v>12.5</v>
      </c>
      <c r="F289" s="12">
        <v>139.69999999999999</v>
      </c>
    </row>
    <row r="290" spans="1:6">
      <c r="A290" s="12" t="s">
        <v>526</v>
      </c>
      <c r="B290" s="12">
        <v>1000</v>
      </c>
      <c r="C290" s="12">
        <v>400</v>
      </c>
      <c r="D290" s="12">
        <v>8</v>
      </c>
      <c r="E290" s="12">
        <v>16</v>
      </c>
      <c r="F290" s="12">
        <v>161.19999999999999</v>
      </c>
    </row>
    <row r="291" spans="1:6">
      <c r="A291" s="12" t="s">
        <v>527</v>
      </c>
      <c r="B291" s="12">
        <v>1000</v>
      </c>
      <c r="C291" s="12">
        <v>400</v>
      </c>
      <c r="D291" s="12">
        <v>8</v>
      </c>
      <c r="E291" s="12">
        <v>19</v>
      </c>
      <c r="F291" s="12">
        <v>179.8</v>
      </c>
    </row>
    <row r="292" spans="1:6">
      <c r="A292" s="12" t="s">
        <v>528</v>
      </c>
      <c r="B292" s="12">
        <v>1000</v>
      </c>
      <c r="C292" s="12">
        <v>400</v>
      </c>
      <c r="D292" s="12">
        <v>8</v>
      </c>
      <c r="E292" s="12">
        <v>22.4</v>
      </c>
      <c r="F292" s="12">
        <v>200.6</v>
      </c>
    </row>
    <row r="293" spans="1:6">
      <c r="A293" s="12" t="s">
        <v>529</v>
      </c>
      <c r="B293" s="12">
        <v>1000</v>
      </c>
      <c r="C293" s="12">
        <v>400</v>
      </c>
      <c r="D293" s="12">
        <v>8</v>
      </c>
      <c r="E293" s="12">
        <v>25</v>
      </c>
      <c r="F293" s="12">
        <v>216.7</v>
      </c>
    </row>
    <row r="294" spans="1:6">
      <c r="A294" s="12" t="s">
        <v>530</v>
      </c>
      <c r="B294" s="12">
        <v>1100</v>
      </c>
      <c r="C294" s="12">
        <v>400</v>
      </c>
      <c r="D294" s="12">
        <v>9.5</v>
      </c>
      <c r="E294" s="12">
        <v>12.5</v>
      </c>
      <c r="F294" s="12">
        <v>158.6</v>
      </c>
    </row>
    <row r="295" spans="1:6">
      <c r="A295" s="12" t="s">
        <v>531</v>
      </c>
      <c r="B295" s="12">
        <v>1100</v>
      </c>
      <c r="C295" s="12">
        <v>400</v>
      </c>
      <c r="D295" s="12">
        <v>9.5</v>
      </c>
      <c r="E295" s="12">
        <v>16</v>
      </c>
      <c r="F295" s="12">
        <v>180.2</v>
      </c>
    </row>
    <row r="296" spans="1:6">
      <c r="A296" s="12" t="s">
        <v>532</v>
      </c>
      <c r="B296" s="12">
        <v>1100</v>
      </c>
      <c r="C296" s="12">
        <v>400</v>
      </c>
      <c r="D296" s="12">
        <v>9.5</v>
      </c>
      <c r="E296" s="12">
        <v>19</v>
      </c>
      <c r="F296" s="12">
        <v>198.5</v>
      </c>
    </row>
    <row r="297" spans="1:6">
      <c r="A297" s="12" t="s">
        <v>533</v>
      </c>
      <c r="B297" s="12">
        <v>1100</v>
      </c>
      <c r="C297" s="12">
        <v>400</v>
      </c>
      <c r="D297" s="12">
        <v>9.5</v>
      </c>
      <c r="E297" s="12">
        <v>22.4</v>
      </c>
      <c r="F297" s="12">
        <v>219.3</v>
      </c>
    </row>
    <row r="298" spans="1:6">
      <c r="A298" s="12" t="s">
        <v>534</v>
      </c>
      <c r="B298" s="12">
        <v>1100</v>
      </c>
      <c r="C298" s="12">
        <v>400</v>
      </c>
      <c r="D298" s="12">
        <v>9.5</v>
      </c>
      <c r="E298" s="12">
        <v>25</v>
      </c>
      <c r="F298" s="12">
        <v>235.3</v>
      </c>
    </row>
    <row r="299" spans="1:6">
      <c r="A299" s="12" t="s">
        <v>535</v>
      </c>
      <c r="B299" s="12">
        <v>1200</v>
      </c>
      <c r="C299" s="12">
        <v>450</v>
      </c>
      <c r="D299" s="12">
        <v>9.5</v>
      </c>
      <c r="E299" s="12">
        <v>16</v>
      </c>
      <c r="F299" s="12">
        <v>200.2</v>
      </c>
    </row>
    <row r="300" spans="1:6">
      <c r="A300" s="12" t="s">
        <v>536</v>
      </c>
      <c r="B300" s="12">
        <v>1200</v>
      </c>
      <c r="C300" s="12">
        <v>450</v>
      </c>
      <c r="D300" s="12">
        <v>9.5</v>
      </c>
      <c r="E300" s="12">
        <v>19</v>
      </c>
      <c r="F300" s="12">
        <v>220.9</v>
      </c>
    </row>
    <row r="301" spans="1:6">
      <c r="A301" s="12" t="s">
        <v>537</v>
      </c>
      <c r="B301" s="12">
        <v>1200</v>
      </c>
      <c r="C301" s="12">
        <v>450</v>
      </c>
      <c r="D301" s="12">
        <v>9.5</v>
      </c>
      <c r="E301" s="12">
        <v>22.4</v>
      </c>
      <c r="F301" s="12">
        <v>244.4</v>
      </c>
    </row>
    <row r="302" spans="1:6">
      <c r="A302" s="12" t="s">
        <v>538</v>
      </c>
      <c r="B302" s="12">
        <v>1200</v>
      </c>
      <c r="C302" s="12">
        <v>450</v>
      </c>
      <c r="D302" s="12">
        <v>9.5</v>
      </c>
      <c r="E302" s="12">
        <v>25</v>
      </c>
      <c r="F302" s="12">
        <v>262.39999999999998</v>
      </c>
    </row>
    <row r="303" spans="1:6">
      <c r="A303" s="12" t="s">
        <v>539</v>
      </c>
      <c r="B303" s="12">
        <v>1200</v>
      </c>
      <c r="C303" s="12">
        <v>450</v>
      </c>
      <c r="D303" s="12">
        <v>9.5</v>
      </c>
      <c r="E303" s="12">
        <v>31.5</v>
      </c>
      <c r="F303" s="12">
        <v>307.3</v>
      </c>
    </row>
    <row r="304" spans="1:6">
      <c r="A304" s="12" t="s">
        <v>540</v>
      </c>
      <c r="B304" s="12">
        <v>1300</v>
      </c>
      <c r="C304" s="12">
        <v>450</v>
      </c>
      <c r="D304" s="12">
        <v>12.5</v>
      </c>
      <c r="E304" s="12">
        <v>16</v>
      </c>
      <c r="F304" s="12">
        <v>237.5</v>
      </c>
    </row>
    <row r="305" spans="1:6">
      <c r="A305" s="12" t="s">
        <v>541</v>
      </c>
      <c r="B305" s="12">
        <v>1300</v>
      </c>
      <c r="C305" s="12">
        <v>450</v>
      </c>
      <c r="D305" s="12">
        <v>12.5</v>
      </c>
      <c r="E305" s="12">
        <v>19</v>
      </c>
      <c r="F305" s="12">
        <v>258.10000000000002</v>
      </c>
    </row>
    <row r="306" spans="1:6">
      <c r="A306" s="12" t="s">
        <v>542</v>
      </c>
      <c r="B306" s="12">
        <v>1300</v>
      </c>
      <c r="C306" s="12">
        <v>450</v>
      </c>
      <c r="D306" s="12">
        <v>12.5</v>
      </c>
      <c r="E306" s="12">
        <v>22.4</v>
      </c>
      <c r="F306" s="12">
        <v>281.39999999999998</v>
      </c>
    </row>
    <row r="307" spans="1:6">
      <c r="A307" s="12" t="s">
        <v>543</v>
      </c>
      <c r="B307" s="12">
        <v>1300</v>
      </c>
      <c r="C307" s="12">
        <v>450</v>
      </c>
      <c r="D307" s="12">
        <v>12.5</v>
      </c>
      <c r="E307" s="12">
        <v>25</v>
      </c>
      <c r="F307" s="12">
        <v>299.3</v>
      </c>
    </row>
    <row r="308" spans="1:6">
      <c r="A308" s="12" t="s">
        <v>544</v>
      </c>
      <c r="B308" s="12">
        <v>1300</v>
      </c>
      <c r="C308" s="12">
        <v>450</v>
      </c>
      <c r="D308" s="12">
        <v>12.5</v>
      </c>
      <c r="E308" s="12">
        <v>31.5</v>
      </c>
      <c r="F308" s="12">
        <v>343.9</v>
      </c>
    </row>
    <row r="309" spans="1:6">
      <c r="A309" s="12" t="s">
        <v>545</v>
      </c>
      <c r="B309" s="12">
        <v>1400</v>
      </c>
      <c r="C309" s="12">
        <v>500</v>
      </c>
      <c r="D309" s="12">
        <v>12.5</v>
      </c>
      <c r="E309" s="12">
        <v>16</v>
      </c>
      <c r="F309" s="12">
        <v>259.8</v>
      </c>
    </row>
    <row r="310" spans="1:6">
      <c r="A310" s="12" t="s">
        <v>546</v>
      </c>
      <c r="B310" s="12">
        <v>1400</v>
      </c>
      <c r="C310" s="12">
        <v>500</v>
      </c>
      <c r="D310" s="12">
        <v>12.5</v>
      </c>
      <c r="E310" s="12">
        <v>19</v>
      </c>
      <c r="F310" s="12">
        <v>282.8</v>
      </c>
    </row>
    <row r="311" spans="1:6">
      <c r="A311" s="12" t="s">
        <v>547</v>
      </c>
      <c r="B311" s="12">
        <v>1400</v>
      </c>
      <c r="C311" s="12">
        <v>500</v>
      </c>
      <c r="D311" s="12">
        <v>12.5</v>
      </c>
      <c r="E311" s="12">
        <v>22.4</v>
      </c>
      <c r="F311" s="12">
        <v>308.8</v>
      </c>
    </row>
    <row r="312" spans="1:6">
      <c r="A312" s="12" t="s">
        <v>548</v>
      </c>
      <c r="B312" s="12">
        <v>1400</v>
      </c>
      <c r="C312" s="12">
        <v>500</v>
      </c>
      <c r="D312" s="12">
        <v>12.5</v>
      </c>
      <c r="E312" s="12">
        <v>25</v>
      </c>
      <c r="F312" s="12">
        <v>328.8</v>
      </c>
    </row>
    <row r="313" spans="1:6">
      <c r="A313" s="12" t="s">
        <v>549</v>
      </c>
      <c r="B313" s="12">
        <v>1400</v>
      </c>
      <c r="C313" s="12">
        <v>500</v>
      </c>
      <c r="D313" s="12">
        <v>12.5</v>
      </c>
      <c r="E313" s="12">
        <v>31.5</v>
      </c>
      <c r="F313" s="12">
        <v>378.4</v>
      </c>
    </row>
    <row r="314" spans="1:6">
      <c r="A314" s="12" t="s">
        <v>550</v>
      </c>
      <c r="B314" s="12">
        <v>1400</v>
      </c>
      <c r="C314" s="12">
        <v>500</v>
      </c>
      <c r="D314" s="12">
        <v>12.5</v>
      </c>
      <c r="E314" s="12">
        <v>37.5</v>
      </c>
      <c r="F314" s="12">
        <v>424.4</v>
      </c>
    </row>
    <row r="315" spans="1:6">
      <c r="A315" s="12" t="s">
        <v>551</v>
      </c>
      <c r="B315" s="12">
        <v>1400</v>
      </c>
      <c r="C315" s="12">
        <v>500</v>
      </c>
      <c r="D315" s="12">
        <v>12.5</v>
      </c>
      <c r="E315" s="12">
        <v>44.5</v>
      </c>
      <c r="F315" s="12">
        <v>478</v>
      </c>
    </row>
    <row r="316" spans="1:6">
      <c r="A316" s="12" t="s">
        <v>418</v>
      </c>
      <c r="B316" s="12">
        <v>150</v>
      </c>
      <c r="C316" s="12">
        <v>100</v>
      </c>
      <c r="D316" s="12">
        <v>4.75</v>
      </c>
      <c r="E316" s="12">
        <v>6.3</v>
      </c>
      <c r="F316" s="12">
        <v>15</v>
      </c>
    </row>
    <row r="317" spans="1:6">
      <c r="A317" s="12" t="s">
        <v>419</v>
      </c>
      <c r="B317" s="12">
        <v>150</v>
      </c>
      <c r="C317" s="12">
        <v>100</v>
      </c>
      <c r="D317" s="12">
        <v>4.75</v>
      </c>
      <c r="E317" s="12">
        <v>8</v>
      </c>
      <c r="F317" s="12">
        <v>17.600000000000001</v>
      </c>
    </row>
    <row r="318" spans="1:6">
      <c r="A318" s="12" t="s">
        <v>421</v>
      </c>
      <c r="B318" s="12">
        <v>150</v>
      </c>
      <c r="C318" s="12">
        <v>100</v>
      </c>
      <c r="D318" s="12">
        <v>6.3</v>
      </c>
      <c r="E318" s="12">
        <v>8</v>
      </c>
      <c r="F318" s="12">
        <v>19.2</v>
      </c>
    </row>
    <row r="319" spans="1:6">
      <c r="A319" s="12" t="s">
        <v>420</v>
      </c>
      <c r="B319" s="12">
        <v>150</v>
      </c>
      <c r="C319" s="12">
        <v>100</v>
      </c>
      <c r="D319" s="12">
        <v>4.75</v>
      </c>
      <c r="E319" s="12">
        <v>9.5</v>
      </c>
      <c r="F319" s="12">
        <v>19.8</v>
      </c>
    </row>
    <row r="320" spans="1:6">
      <c r="A320" s="12" t="s">
        <v>422</v>
      </c>
      <c r="B320" s="12">
        <v>150</v>
      </c>
      <c r="C320" s="12">
        <v>100</v>
      </c>
      <c r="D320" s="12">
        <v>6.3</v>
      </c>
      <c r="E320" s="12">
        <v>9.5</v>
      </c>
      <c r="F320" s="12">
        <v>21.4</v>
      </c>
    </row>
    <row r="321" spans="1:6">
      <c r="A321" s="12" t="s">
        <v>552</v>
      </c>
      <c r="B321" s="12">
        <v>1500</v>
      </c>
      <c r="C321" s="12">
        <v>500</v>
      </c>
      <c r="D321" s="12">
        <v>12.5</v>
      </c>
      <c r="E321" s="12">
        <v>16</v>
      </c>
      <c r="F321" s="12">
        <v>269.60000000000002</v>
      </c>
    </row>
    <row r="322" spans="1:6">
      <c r="A322" s="12" t="s">
        <v>553</v>
      </c>
      <c r="B322" s="12">
        <v>1500</v>
      </c>
      <c r="C322" s="12">
        <v>500</v>
      </c>
      <c r="D322" s="12">
        <v>12.5</v>
      </c>
      <c r="E322" s="12">
        <v>19</v>
      </c>
      <c r="F322" s="12">
        <v>292.60000000000002</v>
      </c>
    </row>
    <row r="323" spans="1:6">
      <c r="A323" s="12" t="s">
        <v>554</v>
      </c>
      <c r="B323" s="12">
        <v>1500</v>
      </c>
      <c r="C323" s="12">
        <v>500</v>
      </c>
      <c r="D323" s="12">
        <v>12.5</v>
      </c>
      <c r="E323" s="12">
        <v>22.4</v>
      </c>
      <c r="F323" s="12">
        <v>318.60000000000002</v>
      </c>
    </row>
    <row r="324" spans="1:6">
      <c r="A324" s="12" t="s">
        <v>555</v>
      </c>
      <c r="B324" s="12">
        <v>1500</v>
      </c>
      <c r="C324" s="12">
        <v>500</v>
      </c>
      <c r="D324" s="12">
        <v>12.5</v>
      </c>
      <c r="E324" s="12">
        <v>25</v>
      </c>
      <c r="F324" s="12">
        <v>338.6</v>
      </c>
    </row>
    <row r="325" spans="1:6">
      <c r="A325" s="12" t="s">
        <v>556</v>
      </c>
      <c r="B325" s="12">
        <v>1500</v>
      </c>
      <c r="C325" s="12">
        <v>500</v>
      </c>
      <c r="D325" s="12">
        <v>12.5</v>
      </c>
      <c r="E325" s="12">
        <v>31.5</v>
      </c>
      <c r="F325" s="12">
        <v>388.3</v>
      </c>
    </row>
    <row r="326" spans="1:6">
      <c r="A326" s="12" t="s">
        <v>557</v>
      </c>
      <c r="B326" s="12">
        <v>1500</v>
      </c>
      <c r="C326" s="12">
        <v>500</v>
      </c>
      <c r="D326" s="12">
        <v>12.5</v>
      </c>
      <c r="E326" s="12">
        <v>37.5</v>
      </c>
      <c r="F326" s="12">
        <v>434.2</v>
      </c>
    </row>
    <row r="327" spans="1:6">
      <c r="A327" s="12" t="s">
        <v>558</v>
      </c>
      <c r="B327" s="12">
        <v>1500</v>
      </c>
      <c r="C327" s="12">
        <v>500</v>
      </c>
      <c r="D327" s="12">
        <v>12.5</v>
      </c>
      <c r="E327" s="12">
        <v>44.5</v>
      </c>
      <c r="F327" s="12">
        <v>487.8</v>
      </c>
    </row>
    <row r="328" spans="1:6">
      <c r="A328" s="12" t="s">
        <v>559</v>
      </c>
      <c r="B328" s="12">
        <v>1600</v>
      </c>
      <c r="C328" s="12">
        <v>500</v>
      </c>
      <c r="D328" s="12">
        <v>12.5</v>
      </c>
      <c r="E328" s="12">
        <v>22.4</v>
      </c>
      <c r="F328" s="12">
        <v>328.4</v>
      </c>
    </row>
    <row r="329" spans="1:6">
      <c r="A329" s="12" t="s">
        <v>560</v>
      </c>
      <c r="B329" s="12">
        <v>1600</v>
      </c>
      <c r="C329" s="12">
        <v>500</v>
      </c>
      <c r="D329" s="12">
        <v>12.5</v>
      </c>
      <c r="E329" s="12">
        <v>25</v>
      </c>
      <c r="F329" s="12">
        <v>348.4</v>
      </c>
    </row>
    <row r="330" spans="1:6">
      <c r="A330" s="12" t="s">
        <v>561</v>
      </c>
      <c r="B330" s="12">
        <v>1600</v>
      </c>
      <c r="C330" s="12">
        <v>500</v>
      </c>
      <c r="D330" s="12">
        <v>12.5</v>
      </c>
      <c r="E330" s="12">
        <v>31.5</v>
      </c>
      <c r="F330" s="12">
        <v>398.1</v>
      </c>
    </row>
    <row r="331" spans="1:6">
      <c r="A331" s="12" t="s">
        <v>562</v>
      </c>
      <c r="B331" s="12">
        <v>1600</v>
      </c>
      <c r="C331" s="12">
        <v>500</v>
      </c>
      <c r="D331" s="12">
        <v>12.5</v>
      </c>
      <c r="E331" s="12">
        <v>37.5</v>
      </c>
      <c r="F331" s="12">
        <v>444</v>
      </c>
    </row>
    <row r="332" spans="1:6">
      <c r="A332" s="12" t="s">
        <v>563</v>
      </c>
      <c r="B332" s="12">
        <v>1600</v>
      </c>
      <c r="C332" s="12">
        <v>500</v>
      </c>
      <c r="D332" s="12">
        <v>12.5</v>
      </c>
      <c r="E332" s="12">
        <v>44.5</v>
      </c>
      <c r="F332" s="12">
        <v>497.6</v>
      </c>
    </row>
    <row r="333" spans="1:6">
      <c r="A333" s="12" t="s">
        <v>564</v>
      </c>
      <c r="B333" s="12">
        <v>1700</v>
      </c>
      <c r="C333" s="12">
        <v>500</v>
      </c>
      <c r="D333" s="12">
        <v>12.5</v>
      </c>
      <c r="E333" s="12">
        <v>22.4</v>
      </c>
      <c r="F333" s="12">
        <v>338.3</v>
      </c>
    </row>
    <row r="334" spans="1:6">
      <c r="A334" s="12" t="s">
        <v>565</v>
      </c>
      <c r="B334" s="12">
        <v>1700</v>
      </c>
      <c r="C334" s="12">
        <v>500</v>
      </c>
      <c r="D334" s="12">
        <v>12.5</v>
      </c>
      <c r="E334" s="12">
        <v>25</v>
      </c>
      <c r="F334" s="12">
        <v>358.2</v>
      </c>
    </row>
    <row r="335" spans="1:6">
      <c r="A335" s="12" t="s">
        <v>566</v>
      </c>
      <c r="B335" s="12">
        <v>1700</v>
      </c>
      <c r="C335" s="12">
        <v>500</v>
      </c>
      <c r="D335" s="12">
        <v>12.5</v>
      </c>
      <c r="E335" s="12">
        <v>31.5</v>
      </c>
      <c r="F335" s="12">
        <v>407.9</v>
      </c>
    </row>
    <row r="336" spans="1:6">
      <c r="A336" s="12" t="s">
        <v>567</v>
      </c>
      <c r="B336" s="12">
        <v>1700</v>
      </c>
      <c r="C336" s="12">
        <v>500</v>
      </c>
      <c r="D336" s="12">
        <v>12.5</v>
      </c>
      <c r="E336" s="12">
        <v>37.5</v>
      </c>
      <c r="F336" s="12">
        <v>453.8</v>
      </c>
    </row>
    <row r="337" spans="1:6">
      <c r="A337" s="12" t="s">
        <v>568</v>
      </c>
      <c r="B337" s="12">
        <v>1700</v>
      </c>
      <c r="C337" s="12">
        <v>500</v>
      </c>
      <c r="D337" s="12">
        <v>12.5</v>
      </c>
      <c r="E337" s="12">
        <v>44.5</v>
      </c>
      <c r="F337" s="12">
        <v>507.4</v>
      </c>
    </row>
    <row r="338" spans="1:6">
      <c r="A338" s="12" t="s">
        <v>569</v>
      </c>
      <c r="B338" s="12">
        <v>1800</v>
      </c>
      <c r="C338" s="12">
        <v>500</v>
      </c>
      <c r="D338" s="12">
        <v>12.5</v>
      </c>
      <c r="E338" s="12">
        <v>22.4</v>
      </c>
      <c r="F338" s="12">
        <v>348.1</v>
      </c>
    </row>
    <row r="339" spans="1:6">
      <c r="A339" s="12" t="s">
        <v>570</v>
      </c>
      <c r="B339" s="12">
        <v>1800</v>
      </c>
      <c r="C339" s="12">
        <v>500</v>
      </c>
      <c r="D339" s="12">
        <v>12.5</v>
      </c>
      <c r="E339" s="12">
        <v>25</v>
      </c>
      <c r="F339" s="12">
        <v>368</v>
      </c>
    </row>
    <row r="340" spans="1:6">
      <c r="A340" s="12" t="s">
        <v>571</v>
      </c>
      <c r="B340" s="12">
        <v>1800</v>
      </c>
      <c r="C340" s="12">
        <v>500</v>
      </c>
      <c r="D340" s="12">
        <v>12.5</v>
      </c>
      <c r="E340" s="12">
        <v>31.5</v>
      </c>
      <c r="F340" s="12">
        <v>417.7</v>
      </c>
    </row>
    <row r="341" spans="1:6">
      <c r="A341" s="12" t="s">
        <v>572</v>
      </c>
      <c r="B341" s="12">
        <v>1800</v>
      </c>
      <c r="C341" s="12">
        <v>500</v>
      </c>
      <c r="D341" s="12">
        <v>12.5</v>
      </c>
      <c r="E341" s="12">
        <v>37.5</v>
      </c>
      <c r="F341" s="12">
        <v>463.6</v>
      </c>
    </row>
    <row r="342" spans="1:6">
      <c r="A342" s="12" t="s">
        <v>574</v>
      </c>
      <c r="B342" s="12">
        <v>1800</v>
      </c>
      <c r="C342" s="12">
        <v>500</v>
      </c>
      <c r="D342" s="12">
        <v>16</v>
      </c>
      <c r="E342" s="12">
        <v>31.5</v>
      </c>
      <c r="F342" s="12">
        <v>465.4</v>
      </c>
    </row>
    <row r="343" spans="1:6">
      <c r="A343" s="12" t="s">
        <v>575</v>
      </c>
      <c r="B343" s="12">
        <v>1800</v>
      </c>
      <c r="C343" s="12">
        <v>500</v>
      </c>
      <c r="D343" s="12">
        <v>16</v>
      </c>
      <c r="E343" s="12">
        <v>37.5</v>
      </c>
      <c r="F343" s="12">
        <v>511</v>
      </c>
    </row>
    <row r="344" spans="1:6">
      <c r="A344" s="12" t="s">
        <v>573</v>
      </c>
      <c r="B344" s="12">
        <v>1800</v>
      </c>
      <c r="C344" s="12">
        <v>500</v>
      </c>
      <c r="D344" s="12">
        <v>12.5</v>
      </c>
      <c r="E344" s="12">
        <v>44.5</v>
      </c>
      <c r="F344" s="12">
        <v>517.20000000000005</v>
      </c>
    </row>
    <row r="345" spans="1:6">
      <c r="A345" s="12" t="s">
        <v>576</v>
      </c>
      <c r="B345" s="12">
        <v>1800</v>
      </c>
      <c r="C345" s="12">
        <v>500</v>
      </c>
      <c r="D345" s="12">
        <v>16</v>
      </c>
      <c r="E345" s="12">
        <v>44.5</v>
      </c>
      <c r="F345" s="12">
        <v>564.29999999999995</v>
      </c>
    </row>
    <row r="346" spans="1:6">
      <c r="A346" s="12" t="s">
        <v>577</v>
      </c>
      <c r="B346" s="12">
        <v>1900</v>
      </c>
      <c r="C346" s="12">
        <v>500</v>
      </c>
      <c r="D346" s="12">
        <v>16</v>
      </c>
      <c r="E346" s="12">
        <v>25</v>
      </c>
      <c r="F346" s="12">
        <v>428.6</v>
      </c>
    </row>
    <row r="347" spans="1:6">
      <c r="A347" s="12" t="s">
        <v>578</v>
      </c>
      <c r="B347" s="12">
        <v>1900</v>
      </c>
      <c r="C347" s="12">
        <v>500</v>
      </c>
      <c r="D347" s="12">
        <v>16</v>
      </c>
      <c r="E347" s="12">
        <v>31.5</v>
      </c>
      <c r="F347" s="12">
        <v>478</v>
      </c>
    </row>
    <row r="348" spans="1:6">
      <c r="A348" s="12" t="s">
        <v>579</v>
      </c>
      <c r="B348" s="12">
        <v>1900</v>
      </c>
      <c r="C348" s="12">
        <v>500</v>
      </c>
      <c r="D348" s="12">
        <v>16</v>
      </c>
      <c r="E348" s="12">
        <v>37.5</v>
      </c>
      <c r="F348" s="12">
        <v>523.6</v>
      </c>
    </row>
    <row r="349" spans="1:6">
      <c r="A349" s="12" t="s">
        <v>580</v>
      </c>
      <c r="B349" s="12">
        <v>1900</v>
      </c>
      <c r="C349" s="12">
        <v>500</v>
      </c>
      <c r="D349" s="12">
        <v>16</v>
      </c>
      <c r="E349" s="12">
        <v>44.5</v>
      </c>
      <c r="F349" s="12">
        <v>576.79999999999995</v>
      </c>
    </row>
    <row r="350" spans="1:6">
      <c r="A350" s="12" t="s">
        <v>423</v>
      </c>
      <c r="B350" s="12">
        <v>200</v>
      </c>
      <c r="C350" s="12">
        <v>120</v>
      </c>
      <c r="D350" s="12">
        <v>4.75</v>
      </c>
      <c r="E350" s="12">
        <v>6.3</v>
      </c>
      <c r="F350" s="12">
        <v>18.8</v>
      </c>
    </row>
    <row r="351" spans="1:6">
      <c r="A351" s="12" t="s">
        <v>426</v>
      </c>
      <c r="B351" s="12">
        <v>200</v>
      </c>
      <c r="C351" s="12">
        <v>130</v>
      </c>
      <c r="D351" s="12">
        <v>4.75</v>
      </c>
      <c r="E351" s="12">
        <v>6.3</v>
      </c>
      <c r="F351" s="12">
        <v>19.899999999999999</v>
      </c>
    </row>
    <row r="352" spans="1:6">
      <c r="A352" s="12" t="s">
        <v>424</v>
      </c>
      <c r="B352" s="12">
        <v>200</v>
      </c>
      <c r="C352" s="12">
        <v>120</v>
      </c>
      <c r="D352" s="12">
        <v>4.75</v>
      </c>
      <c r="E352" s="12">
        <v>8</v>
      </c>
      <c r="F352" s="12">
        <v>21.9</v>
      </c>
    </row>
    <row r="353" spans="1:6">
      <c r="A353" s="12" t="s">
        <v>427</v>
      </c>
      <c r="B353" s="12">
        <v>200</v>
      </c>
      <c r="C353" s="12">
        <v>130</v>
      </c>
      <c r="D353" s="12">
        <v>4.75</v>
      </c>
      <c r="E353" s="12">
        <v>8</v>
      </c>
      <c r="F353" s="12">
        <v>23.2</v>
      </c>
    </row>
    <row r="354" spans="1:6">
      <c r="A354" s="12" t="s">
        <v>425</v>
      </c>
      <c r="B354" s="12">
        <v>200</v>
      </c>
      <c r="C354" s="12">
        <v>120</v>
      </c>
      <c r="D354" s="12">
        <v>4.75</v>
      </c>
      <c r="E354" s="12">
        <v>9.5</v>
      </c>
      <c r="F354" s="12">
        <v>24.6</v>
      </c>
    </row>
    <row r="355" spans="1:6">
      <c r="A355" s="12" t="s">
        <v>428</v>
      </c>
      <c r="B355" s="12">
        <v>200</v>
      </c>
      <c r="C355" s="12">
        <v>130</v>
      </c>
      <c r="D355" s="12">
        <v>4.75</v>
      </c>
      <c r="E355" s="12">
        <v>9.5</v>
      </c>
      <c r="F355" s="12">
        <v>26.1</v>
      </c>
    </row>
    <row r="356" spans="1:6">
      <c r="A356" s="12" t="s">
        <v>581</v>
      </c>
      <c r="B356" s="12">
        <v>2000</v>
      </c>
      <c r="C356" s="12">
        <v>550</v>
      </c>
      <c r="D356" s="12">
        <v>16</v>
      </c>
      <c r="E356" s="12">
        <v>25</v>
      </c>
      <c r="F356" s="12">
        <v>460.8</v>
      </c>
    </row>
    <row r="357" spans="1:6">
      <c r="A357" s="12" t="s">
        <v>582</v>
      </c>
      <c r="B357" s="12">
        <v>2000</v>
      </c>
      <c r="C357" s="12">
        <v>550</v>
      </c>
      <c r="D357" s="12">
        <v>16</v>
      </c>
      <c r="E357" s="12">
        <v>31.5</v>
      </c>
      <c r="F357" s="12">
        <v>515.29999999999995</v>
      </c>
    </row>
    <row r="358" spans="1:6">
      <c r="A358" s="12" t="s">
        <v>583</v>
      </c>
      <c r="B358" s="12">
        <v>2000</v>
      </c>
      <c r="C358" s="12">
        <v>550</v>
      </c>
      <c r="D358" s="12">
        <v>16</v>
      </c>
      <c r="E358" s="12">
        <v>37.5</v>
      </c>
      <c r="F358" s="12">
        <v>565.6</v>
      </c>
    </row>
    <row r="359" spans="1:6">
      <c r="A359" s="12" t="s">
        <v>584</v>
      </c>
      <c r="B359" s="12">
        <v>2000</v>
      </c>
      <c r="C359" s="12">
        <v>550</v>
      </c>
      <c r="D359" s="12">
        <v>16</v>
      </c>
      <c r="E359" s="12">
        <v>44.5</v>
      </c>
      <c r="F359" s="12">
        <v>624.29999999999995</v>
      </c>
    </row>
    <row r="360" spans="1:6">
      <c r="A360" s="12" t="s">
        <v>429</v>
      </c>
      <c r="B360" s="12">
        <v>250</v>
      </c>
      <c r="C360" s="12">
        <v>120</v>
      </c>
      <c r="D360" s="12">
        <v>4.75</v>
      </c>
      <c r="E360" s="12">
        <v>6.3</v>
      </c>
      <c r="F360" s="12">
        <v>20.7</v>
      </c>
    </row>
    <row r="361" spans="1:6">
      <c r="A361" s="12" t="s">
        <v>432</v>
      </c>
      <c r="B361" s="12">
        <v>250</v>
      </c>
      <c r="C361" s="12">
        <v>140</v>
      </c>
      <c r="D361" s="12">
        <v>4.75</v>
      </c>
      <c r="E361" s="12">
        <v>6.3</v>
      </c>
      <c r="F361" s="12">
        <v>22.7</v>
      </c>
    </row>
    <row r="362" spans="1:6">
      <c r="A362" s="12" t="s">
        <v>430</v>
      </c>
      <c r="B362" s="12">
        <v>250</v>
      </c>
      <c r="C362" s="12">
        <v>120</v>
      </c>
      <c r="D362" s="12">
        <v>4.75</v>
      </c>
      <c r="E362" s="12">
        <v>8</v>
      </c>
      <c r="F362" s="12">
        <v>23.8</v>
      </c>
    </row>
    <row r="363" spans="1:6">
      <c r="A363" s="12" t="s">
        <v>435</v>
      </c>
      <c r="B363" s="12">
        <v>250</v>
      </c>
      <c r="C363" s="12">
        <v>160</v>
      </c>
      <c r="D363" s="12">
        <v>4.75</v>
      </c>
      <c r="E363" s="12">
        <v>6.3</v>
      </c>
      <c r="F363" s="12">
        <v>24.6</v>
      </c>
    </row>
    <row r="364" spans="1:6">
      <c r="A364" s="12" t="s">
        <v>433</v>
      </c>
      <c r="B364" s="12">
        <v>250</v>
      </c>
      <c r="C364" s="12">
        <v>140</v>
      </c>
      <c r="D364" s="12">
        <v>4.75</v>
      </c>
      <c r="E364" s="12">
        <v>8</v>
      </c>
      <c r="F364" s="12">
        <v>26.3</v>
      </c>
    </row>
    <row r="365" spans="1:6">
      <c r="A365" s="12" t="s">
        <v>431</v>
      </c>
      <c r="B365" s="12">
        <v>250</v>
      </c>
      <c r="C365" s="12">
        <v>120</v>
      </c>
      <c r="D365" s="12">
        <v>4.75</v>
      </c>
      <c r="E365" s="12">
        <v>9.5</v>
      </c>
      <c r="F365" s="12">
        <v>26.5</v>
      </c>
    </row>
    <row r="366" spans="1:6">
      <c r="A366" s="12" t="s">
        <v>436</v>
      </c>
      <c r="B366" s="12">
        <v>250</v>
      </c>
      <c r="C366" s="12">
        <v>160</v>
      </c>
      <c r="D366" s="12">
        <v>4.75</v>
      </c>
      <c r="E366" s="12">
        <v>8</v>
      </c>
      <c r="F366" s="12">
        <v>28.8</v>
      </c>
    </row>
    <row r="367" spans="1:6">
      <c r="A367" s="12" t="s">
        <v>434</v>
      </c>
      <c r="B367" s="12">
        <v>250</v>
      </c>
      <c r="C367" s="12">
        <v>140</v>
      </c>
      <c r="D367" s="12">
        <v>4.75</v>
      </c>
      <c r="E367" s="12">
        <v>9.5</v>
      </c>
      <c r="F367" s="12">
        <v>29.5</v>
      </c>
    </row>
    <row r="368" spans="1:6">
      <c r="A368" s="12" t="s">
        <v>437</v>
      </c>
      <c r="B368" s="12">
        <v>250</v>
      </c>
      <c r="C368" s="12">
        <v>160</v>
      </c>
      <c r="D368" s="12">
        <v>4.75</v>
      </c>
      <c r="E368" s="12">
        <v>9.5</v>
      </c>
      <c r="F368" s="12">
        <v>32.5</v>
      </c>
    </row>
    <row r="369" spans="1:6">
      <c r="A369" s="12" t="s">
        <v>438</v>
      </c>
      <c r="B369" s="12">
        <v>300</v>
      </c>
      <c r="C369" s="12">
        <v>120</v>
      </c>
      <c r="D369" s="12">
        <v>4.75</v>
      </c>
      <c r="E369" s="12">
        <v>6.3</v>
      </c>
      <c r="F369" s="12">
        <v>22.6</v>
      </c>
    </row>
    <row r="370" spans="1:6">
      <c r="A370" s="12" t="s">
        <v>441</v>
      </c>
      <c r="B370" s="12">
        <v>300</v>
      </c>
      <c r="C370" s="12">
        <v>140</v>
      </c>
      <c r="D370" s="12">
        <v>4.75</v>
      </c>
      <c r="E370" s="12">
        <v>6.3</v>
      </c>
      <c r="F370" s="12">
        <v>24.6</v>
      </c>
    </row>
    <row r="371" spans="1:6">
      <c r="A371" s="12" t="s">
        <v>439</v>
      </c>
      <c r="B371" s="12">
        <v>300</v>
      </c>
      <c r="C371" s="12">
        <v>120</v>
      </c>
      <c r="D371" s="12">
        <v>4.75</v>
      </c>
      <c r="E371" s="12">
        <v>8</v>
      </c>
      <c r="F371" s="12">
        <v>25.7</v>
      </c>
    </row>
    <row r="372" spans="1:6">
      <c r="A372" s="12" t="s">
        <v>443</v>
      </c>
      <c r="B372" s="12">
        <v>300</v>
      </c>
      <c r="C372" s="12">
        <v>160</v>
      </c>
      <c r="D372" s="12">
        <v>4.75</v>
      </c>
      <c r="E372" s="12">
        <v>6.3</v>
      </c>
      <c r="F372" s="12">
        <v>26.5</v>
      </c>
    </row>
    <row r="373" spans="1:6">
      <c r="A373" s="12" t="s">
        <v>440</v>
      </c>
      <c r="B373" s="12">
        <v>300</v>
      </c>
      <c r="C373" s="12">
        <v>120</v>
      </c>
      <c r="D373" s="12">
        <v>4.75</v>
      </c>
      <c r="E373" s="12">
        <v>9.5</v>
      </c>
      <c r="F373" s="12">
        <v>28.3</v>
      </c>
    </row>
    <row r="374" spans="1:6">
      <c r="A374" s="12" t="s">
        <v>440</v>
      </c>
      <c r="B374" s="12">
        <v>300</v>
      </c>
      <c r="C374" s="12">
        <v>140</v>
      </c>
      <c r="D374" s="12">
        <v>4.75</v>
      </c>
      <c r="E374" s="12">
        <v>8</v>
      </c>
      <c r="F374" s="12">
        <v>28.2</v>
      </c>
    </row>
    <row r="375" spans="1:6">
      <c r="A375" s="12" t="s">
        <v>442</v>
      </c>
      <c r="B375" s="12">
        <v>300</v>
      </c>
      <c r="C375" s="12">
        <v>140</v>
      </c>
      <c r="D375" s="12">
        <v>4.75</v>
      </c>
      <c r="E375" s="12">
        <v>9.5</v>
      </c>
      <c r="F375" s="12">
        <v>31.3</v>
      </c>
    </row>
    <row r="376" spans="1:6">
      <c r="A376" s="12" t="s">
        <v>442</v>
      </c>
      <c r="B376" s="12">
        <v>300</v>
      </c>
      <c r="C376" s="12">
        <v>160</v>
      </c>
      <c r="D376" s="12">
        <v>4.75</v>
      </c>
      <c r="E376" s="12">
        <v>8</v>
      </c>
      <c r="F376" s="12">
        <v>30.7</v>
      </c>
    </row>
    <row r="377" spans="1:6">
      <c r="A377" s="12" t="s">
        <v>445</v>
      </c>
      <c r="B377" s="12">
        <v>300</v>
      </c>
      <c r="C377" s="12">
        <v>180</v>
      </c>
      <c r="D377" s="12">
        <v>4.75</v>
      </c>
      <c r="E377" s="12">
        <v>8</v>
      </c>
      <c r="F377" s="12">
        <v>33.200000000000003</v>
      </c>
    </row>
    <row r="378" spans="1:6">
      <c r="A378" s="12" t="s">
        <v>444</v>
      </c>
      <c r="B378" s="12">
        <v>300</v>
      </c>
      <c r="C378" s="12">
        <v>160</v>
      </c>
      <c r="D378" s="12">
        <v>4.75</v>
      </c>
      <c r="E378" s="12">
        <v>9.5</v>
      </c>
      <c r="F378" s="12">
        <v>34.299999999999997</v>
      </c>
    </row>
    <row r="379" spans="1:6">
      <c r="A379" s="12" t="s">
        <v>446</v>
      </c>
      <c r="B379" s="12">
        <v>300</v>
      </c>
      <c r="C379" s="12">
        <v>180</v>
      </c>
      <c r="D379" s="12">
        <v>4.75</v>
      </c>
      <c r="E379" s="12">
        <v>9.5</v>
      </c>
      <c r="F379" s="12">
        <v>37.299999999999997</v>
      </c>
    </row>
    <row r="380" spans="1:6">
      <c r="A380" s="12" t="s">
        <v>447</v>
      </c>
      <c r="B380" s="12">
        <v>300</v>
      </c>
      <c r="C380" s="12">
        <v>180</v>
      </c>
      <c r="D380" s="12">
        <v>4.75</v>
      </c>
      <c r="E380" s="12">
        <v>12.5</v>
      </c>
      <c r="F380" s="12">
        <v>45.6</v>
      </c>
    </row>
    <row r="381" spans="1:6">
      <c r="A381" s="12" t="s">
        <v>448</v>
      </c>
      <c r="B381" s="12">
        <v>350</v>
      </c>
      <c r="C381" s="12">
        <v>140</v>
      </c>
      <c r="D381" s="12">
        <v>4.75</v>
      </c>
      <c r="E381" s="12">
        <v>6.3</v>
      </c>
      <c r="F381" s="12">
        <v>26.4</v>
      </c>
    </row>
    <row r="382" spans="1:6">
      <c r="A382" s="12" t="s">
        <v>451</v>
      </c>
      <c r="B382" s="12">
        <v>350</v>
      </c>
      <c r="C382" s="12">
        <v>160</v>
      </c>
      <c r="D382" s="12">
        <v>4.75</v>
      </c>
      <c r="E382" s="12">
        <v>6.3</v>
      </c>
      <c r="F382" s="12">
        <v>28.4</v>
      </c>
    </row>
    <row r="383" spans="1:6">
      <c r="A383" s="12" t="s">
        <v>449</v>
      </c>
      <c r="B383" s="12">
        <v>350</v>
      </c>
      <c r="C383" s="12">
        <v>140</v>
      </c>
      <c r="D383" s="12">
        <v>4.75</v>
      </c>
      <c r="E383" s="12">
        <v>8</v>
      </c>
      <c r="F383" s="12">
        <v>30.1</v>
      </c>
    </row>
    <row r="384" spans="1:6">
      <c r="A384" s="12" t="s">
        <v>449</v>
      </c>
      <c r="B384" s="12">
        <v>350</v>
      </c>
      <c r="C384" s="12">
        <v>180</v>
      </c>
      <c r="D384" s="12">
        <v>4.75</v>
      </c>
      <c r="E384" s="12">
        <v>6.3</v>
      </c>
      <c r="F384" s="12">
        <v>30.4</v>
      </c>
    </row>
    <row r="385" spans="1:6">
      <c r="A385" s="12" t="s">
        <v>450</v>
      </c>
      <c r="B385" s="12">
        <v>350</v>
      </c>
      <c r="C385" s="12">
        <v>140</v>
      </c>
      <c r="D385" s="12">
        <v>4.75</v>
      </c>
      <c r="E385" s="12">
        <v>9.5</v>
      </c>
      <c r="F385" s="12">
        <v>33.200000000000003</v>
      </c>
    </row>
    <row r="386" spans="1:6">
      <c r="A386" s="12" t="s">
        <v>450</v>
      </c>
      <c r="B386" s="12">
        <v>350</v>
      </c>
      <c r="C386" s="12">
        <v>160</v>
      </c>
      <c r="D386" s="12">
        <v>4.75</v>
      </c>
      <c r="E386" s="12">
        <v>8</v>
      </c>
      <c r="F386" s="12">
        <v>32.6</v>
      </c>
    </row>
    <row r="387" spans="1:6">
      <c r="A387" s="12" t="s">
        <v>453</v>
      </c>
      <c r="B387" s="12">
        <v>350</v>
      </c>
      <c r="C387" s="12">
        <v>180</v>
      </c>
      <c r="D387" s="12">
        <v>4.75</v>
      </c>
      <c r="E387" s="12">
        <v>8</v>
      </c>
      <c r="F387" s="12">
        <v>35.1</v>
      </c>
    </row>
    <row r="388" spans="1:6">
      <c r="A388" s="12" t="s">
        <v>452</v>
      </c>
      <c r="B388" s="12">
        <v>350</v>
      </c>
      <c r="C388" s="12">
        <v>160</v>
      </c>
      <c r="D388" s="12">
        <v>4.75</v>
      </c>
      <c r="E388" s="12">
        <v>9.5</v>
      </c>
      <c r="F388" s="12">
        <v>36.200000000000003</v>
      </c>
    </row>
    <row r="389" spans="1:6">
      <c r="A389" s="12" t="s">
        <v>455</v>
      </c>
      <c r="B389" s="12">
        <v>350</v>
      </c>
      <c r="C389" s="12">
        <v>200</v>
      </c>
      <c r="D389" s="12">
        <v>4.75</v>
      </c>
      <c r="E389" s="12">
        <v>8</v>
      </c>
      <c r="F389" s="12">
        <v>37.6</v>
      </c>
    </row>
    <row r="390" spans="1:6">
      <c r="A390" s="12" t="s">
        <v>454</v>
      </c>
      <c r="B390" s="12">
        <v>350</v>
      </c>
      <c r="C390" s="12">
        <v>180</v>
      </c>
      <c r="D390" s="12">
        <v>4.75</v>
      </c>
      <c r="E390" s="12">
        <v>9.5</v>
      </c>
      <c r="F390" s="12">
        <v>39.200000000000003</v>
      </c>
    </row>
    <row r="391" spans="1:6">
      <c r="A391" s="12" t="s">
        <v>456</v>
      </c>
      <c r="B391" s="12">
        <v>350</v>
      </c>
      <c r="C391" s="12">
        <v>200</v>
      </c>
      <c r="D391" s="12">
        <v>4.75</v>
      </c>
      <c r="E391" s="12">
        <v>9.5</v>
      </c>
      <c r="F391" s="12">
        <v>42.2</v>
      </c>
    </row>
    <row r="392" spans="1:6">
      <c r="A392" s="12" t="s">
        <v>457</v>
      </c>
      <c r="B392" s="12">
        <v>350</v>
      </c>
      <c r="C392" s="12">
        <v>200</v>
      </c>
      <c r="D392" s="12">
        <v>4.75</v>
      </c>
      <c r="E392" s="12">
        <v>12.5</v>
      </c>
      <c r="F392" s="12">
        <v>51.3</v>
      </c>
    </row>
    <row r="393" spans="1:6">
      <c r="A393" s="12" t="s">
        <v>458</v>
      </c>
      <c r="B393" s="12">
        <v>400</v>
      </c>
      <c r="C393" s="12">
        <v>140</v>
      </c>
      <c r="D393" s="12">
        <v>4.75</v>
      </c>
      <c r="E393" s="12">
        <v>6.3</v>
      </c>
      <c r="F393" s="12">
        <v>28.3</v>
      </c>
    </row>
    <row r="394" spans="1:6">
      <c r="A394" s="12" t="s">
        <v>461</v>
      </c>
      <c r="B394" s="12">
        <v>400</v>
      </c>
      <c r="C394" s="12">
        <v>160</v>
      </c>
      <c r="D394" s="12">
        <v>4.75</v>
      </c>
      <c r="E394" s="12">
        <v>6.3</v>
      </c>
      <c r="F394" s="12">
        <v>30.2</v>
      </c>
    </row>
    <row r="395" spans="1:6">
      <c r="A395" s="12" t="s">
        <v>459</v>
      </c>
      <c r="B395" s="12">
        <v>400</v>
      </c>
      <c r="C395" s="12">
        <v>140</v>
      </c>
      <c r="D395" s="12">
        <v>4.75</v>
      </c>
      <c r="E395" s="12">
        <v>8</v>
      </c>
      <c r="F395" s="12">
        <v>31.9</v>
      </c>
    </row>
    <row r="396" spans="1:6">
      <c r="A396" s="12" t="s">
        <v>459</v>
      </c>
      <c r="B396" s="12">
        <v>400</v>
      </c>
      <c r="C396" s="12">
        <v>180</v>
      </c>
      <c r="D396" s="12">
        <v>4.75</v>
      </c>
      <c r="E396" s="12">
        <v>6.3</v>
      </c>
      <c r="F396" s="12">
        <v>32.299999999999997</v>
      </c>
    </row>
    <row r="397" spans="1:6">
      <c r="A397" s="12" t="s">
        <v>462</v>
      </c>
      <c r="B397" s="12">
        <v>400</v>
      </c>
      <c r="C397" s="12">
        <v>160</v>
      </c>
      <c r="D397" s="12">
        <v>4.75</v>
      </c>
      <c r="E397" s="12">
        <v>8</v>
      </c>
      <c r="F397" s="12">
        <v>34.4</v>
      </c>
    </row>
    <row r="398" spans="1:6">
      <c r="A398" s="12" t="s">
        <v>460</v>
      </c>
      <c r="B398" s="12">
        <v>400</v>
      </c>
      <c r="C398" s="12">
        <v>140</v>
      </c>
      <c r="D398" s="12">
        <v>4.75</v>
      </c>
      <c r="E398" s="12">
        <v>9.5</v>
      </c>
      <c r="F398" s="12">
        <v>35.1</v>
      </c>
    </row>
    <row r="399" spans="1:6">
      <c r="A399" s="12" t="s">
        <v>464</v>
      </c>
      <c r="B399" s="12">
        <v>400</v>
      </c>
      <c r="C399" s="12">
        <v>180</v>
      </c>
      <c r="D399" s="12">
        <v>4.75</v>
      </c>
      <c r="E399" s="12">
        <v>8</v>
      </c>
      <c r="F399" s="12">
        <v>36.9</v>
      </c>
    </row>
    <row r="400" spans="1:6">
      <c r="A400" s="12" t="s">
        <v>463</v>
      </c>
      <c r="B400" s="12">
        <v>400</v>
      </c>
      <c r="C400" s="12">
        <v>160</v>
      </c>
      <c r="D400" s="12">
        <v>4.75</v>
      </c>
      <c r="E400" s="12">
        <v>9.5</v>
      </c>
      <c r="F400" s="12">
        <v>38.1</v>
      </c>
    </row>
    <row r="401" spans="1:6">
      <c r="A401" s="12" t="s">
        <v>466</v>
      </c>
      <c r="B401" s="12">
        <v>400</v>
      </c>
      <c r="C401" s="12">
        <v>200</v>
      </c>
      <c r="D401" s="12">
        <v>4.75</v>
      </c>
      <c r="E401" s="12">
        <v>8</v>
      </c>
      <c r="F401" s="12">
        <v>39.4</v>
      </c>
    </row>
    <row r="402" spans="1:6">
      <c r="A402" s="12" t="s">
        <v>465</v>
      </c>
      <c r="B402" s="12">
        <v>400</v>
      </c>
      <c r="C402" s="12">
        <v>180</v>
      </c>
      <c r="D402" s="12">
        <v>4.75</v>
      </c>
      <c r="E402" s="12">
        <v>9.5</v>
      </c>
      <c r="F402" s="12">
        <v>41.1</v>
      </c>
    </row>
    <row r="403" spans="1:6">
      <c r="A403" s="12" t="s">
        <v>467</v>
      </c>
      <c r="B403" s="12">
        <v>400</v>
      </c>
      <c r="C403" s="12">
        <v>200</v>
      </c>
      <c r="D403" s="12">
        <v>4.75</v>
      </c>
      <c r="E403" s="12">
        <v>9.5</v>
      </c>
      <c r="F403" s="12">
        <v>44</v>
      </c>
    </row>
    <row r="404" spans="1:6">
      <c r="A404" s="12" t="s">
        <v>468</v>
      </c>
      <c r="B404" s="12">
        <v>400</v>
      </c>
      <c r="C404" s="12">
        <v>200</v>
      </c>
      <c r="D404" s="12">
        <v>4.75</v>
      </c>
      <c r="E404" s="12">
        <v>12.5</v>
      </c>
      <c r="F404" s="12">
        <v>53.2</v>
      </c>
    </row>
    <row r="405" spans="1:6">
      <c r="A405" s="12" t="s">
        <v>469</v>
      </c>
      <c r="B405" s="12">
        <v>450</v>
      </c>
      <c r="C405" s="12">
        <v>200</v>
      </c>
      <c r="D405" s="12">
        <v>6.3</v>
      </c>
      <c r="E405" s="12">
        <v>9.5</v>
      </c>
      <c r="F405" s="12">
        <v>51.2</v>
      </c>
    </row>
    <row r="406" spans="1:6">
      <c r="A406" s="12" t="s">
        <v>473</v>
      </c>
      <c r="B406" s="12">
        <v>450</v>
      </c>
      <c r="C406" s="12">
        <v>250</v>
      </c>
      <c r="D406" s="12">
        <v>6.3</v>
      </c>
      <c r="E406" s="12">
        <v>9.5</v>
      </c>
      <c r="F406" s="12">
        <v>58.6</v>
      </c>
    </row>
    <row r="407" spans="1:6">
      <c r="A407" s="12" t="s">
        <v>470</v>
      </c>
      <c r="B407" s="12">
        <v>450</v>
      </c>
      <c r="C407" s="12">
        <v>200</v>
      </c>
      <c r="D407" s="12">
        <v>6.3</v>
      </c>
      <c r="E407" s="12">
        <v>12.5</v>
      </c>
      <c r="F407" s="12">
        <v>60.3</v>
      </c>
    </row>
    <row r="408" spans="1:6">
      <c r="A408" s="12" t="s">
        <v>474</v>
      </c>
      <c r="B408" s="12">
        <v>450</v>
      </c>
      <c r="C408" s="12">
        <v>250</v>
      </c>
      <c r="D408" s="12">
        <v>6.3</v>
      </c>
      <c r="E408" s="12">
        <v>12.5</v>
      </c>
      <c r="F408" s="12">
        <v>70.099999999999994</v>
      </c>
    </row>
    <row r="409" spans="1:6">
      <c r="A409" s="12" t="s">
        <v>471</v>
      </c>
      <c r="B409" s="12">
        <v>450</v>
      </c>
      <c r="C409" s="12">
        <v>200</v>
      </c>
      <c r="D409" s="12">
        <v>6.3</v>
      </c>
      <c r="E409" s="12">
        <v>16</v>
      </c>
      <c r="F409" s="12">
        <v>70.900000000000006</v>
      </c>
    </row>
    <row r="410" spans="1:6">
      <c r="A410" s="12" t="s">
        <v>472</v>
      </c>
      <c r="B410" s="12">
        <v>450</v>
      </c>
      <c r="C410" s="12">
        <v>200</v>
      </c>
      <c r="D410" s="12">
        <v>6.3</v>
      </c>
      <c r="E410" s="12">
        <v>19</v>
      </c>
      <c r="F410" s="12">
        <v>80.099999999999994</v>
      </c>
    </row>
    <row r="411" spans="1:6">
      <c r="A411" s="12" t="s">
        <v>475</v>
      </c>
      <c r="B411" s="12">
        <v>450</v>
      </c>
      <c r="C411" s="12">
        <v>250</v>
      </c>
      <c r="D411" s="12">
        <v>6.3</v>
      </c>
      <c r="E411" s="12">
        <v>16</v>
      </c>
      <c r="F411" s="12">
        <v>83.4</v>
      </c>
    </row>
    <row r="412" spans="1:6">
      <c r="A412" s="12" t="s">
        <v>476</v>
      </c>
      <c r="B412" s="12">
        <v>450</v>
      </c>
      <c r="C412" s="12">
        <v>250</v>
      </c>
      <c r="D412" s="12">
        <v>6.3</v>
      </c>
      <c r="E412" s="12">
        <v>19</v>
      </c>
      <c r="F412" s="12">
        <v>95</v>
      </c>
    </row>
    <row r="413" spans="1:6">
      <c r="A413" s="12" t="s">
        <v>477</v>
      </c>
      <c r="B413" s="12">
        <v>500</v>
      </c>
      <c r="C413" s="12">
        <v>250</v>
      </c>
      <c r="D413" s="12">
        <v>6.3</v>
      </c>
      <c r="E413" s="12">
        <v>9.5</v>
      </c>
      <c r="F413" s="12">
        <v>61.1</v>
      </c>
    </row>
    <row r="414" spans="1:6">
      <c r="A414" s="12" t="s">
        <v>478</v>
      </c>
      <c r="B414" s="12">
        <v>500</v>
      </c>
      <c r="C414" s="12">
        <v>250</v>
      </c>
      <c r="D414" s="12">
        <v>6.3</v>
      </c>
      <c r="E414" s="12">
        <v>12.5</v>
      </c>
      <c r="F414" s="12">
        <v>72.5</v>
      </c>
    </row>
    <row r="415" spans="1:6">
      <c r="A415" s="12" t="s">
        <v>585</v>
      </c>
      <c r="B415" s="12">
        <v>500</v>
      </c>
      <c r="C415" s="12">
        <v>250</v>
      </c>
      <c r="D415" s="12">
        <v>6.3</v>
      </c>
      <c r="E415" s="12">
        <v>16</v>
      </c>
      <c r="F415" s="12">
        <v>86</v>
      </c>
    </row>
    <row r="416" spans="1:6">
      <c r="A416" s="12" t="s">
        <v>586</v>
      </c>
      <c r="B416" s="12">
        <v>500</v>
      </c>
      <c r="C416" s="12">
        <v>250</v>
      </c>
      <c r="D416" s="12">
        <v>6.3</v>
      </c>
      <c r="E416" s="12">
        <v>19</v>
      </c>
      <c r="F416" s="12">
        <v>97.4</v>
      </c>
    </row>
    <row r="417" spans="1:6">
      <c r="A417" s="12" t="s">
        <v>482</v>
      </c>
      <c r="B417" s="12">
        <v>550</v>
      </c>
      <c r="C417" s="12">
        <v>250</v>
      </c>
      <c r="D417" s="12">
        <v>6.3</v>
      </c>
      <c r="E417" s="12">
        <v>19</v>
      </c>
      <c r="F417" s="12">
        <v>99.9</v>
      </c>
    </row>
    <row r="418" spans="1:6">
      <c r="A418" s="12" t="s">
        <v>479</v>
      </c>
      <c r="B418" s="12">
        <v>550</v>
      </c>
      <c r="C418" s="12">
        <v>250</v>
      </c>
      <c r="D418" s="12">
        <v>6.3</v>
      </c>
      <c r="E418" s="12">
        <v>9.5</v>
      </c>
      <c r="F418" s="12">
        <v>63.6</v>
      </c>
    </row>
    <row r="419" spans="1:6">
      <c r="A419" s="12" t="s">
        <v>480</v>
      </c>
      <c r="B419" s="12">
        <v>550</v>
      </c>
      <c r="C419" s="12">
        <v>250</v>
      </c>
      <c r="D419" s="12">
        <v>6.3</v>
      </c>
      <c r="E419" s="12">
        <v>12.5</v>
      </c>
      <c r="F419" s="12">
        <v>75</v>
      </c>
    </row>
    <row r="420" spans="1:6">
      <c r="A420" s="12" t="s">
        <v>481</v>
      </c>
      <c r="B420" s="12">
        <v>550</v>
      </c>
      <c r="C420" s="12">
        <v>250</v>
      </c>
      <c r="D420" s="12">
        <v>6.3</v>
      </c>
      <c r="E420" s="12">
        <v>16</v>
      </c>
      <c r="F420" s="12">
        <v>88.4</v>
      </c>
    </row>
    <row r="421" spans="1:6">
      <c r="A421" s="12" t="s">
        <v>485</v>
      </c>
      <c r="B421" s="12">
        <v>600</v>
      </c>
      <c r="C421" s="12">
        <v>300</v>
      </c>
      <c r="D421" s="12">
        <v>8</v>
      </c>
      <c r="E421" s="12">
        <v>16</v>
      </c>
      <c r="F421" s="12">
        <v>111</v>
      </c>
    </row>
    <row r="422" spans="1:6">
      <c r="A422" s="12" t="s">
        <v>486</v>
      </c>
      <c r="B422" s="12">
        <v>600</v>
      </c>
      <c r="C422" s="12">
        <v>300</v>
      </c>
      <c r="D422" s="12">
        <v>8</v>
      </c>
      <c r="E422" s="12">
        <v>19</v>
      </c>
      <c r="F422" s="12">
        <v>124.8</v>
      </c>
    </row>
    <row r="423" spans="1:6">
      <c r="A423" s="12" t="s">
        <v>487</v>
      </c>
      <c r="B423" s="12">
        <v>600</v>
      </c>
      <c r="C423" s="12">
        <v>300</v>
      </c>
      <c r="D423" s="12">
        <v>8</v>
      </c>
      <c r="E423" s="12">
        <v>22.4</v>
      </c>
      <c r="F423" s="12">
        <v>140.4</v>
      </c>
    </row>
    <row r="424" spans="1:6">
      <c r="A424" s="12" t="s">
        <v>488</v>
      </c>
      <c r="B424" s="12">
        <v>600</v>
      </c>
      <c r="C424" s="12">
        <v>300</v>
      </c>
      <c r="D424" s="12">
        <v>8</v>
      </c>
      <c r="E424" s="12">
        <v>25</v>
      </c>
      <c r="F424" s="12">
        <v>152.30000000000001</v>
      </c>
    </row>
    <row r="425" spans="1:6">
      <c r="A425" s="12" t="s">
        <v>483</v>
      </c>
      <c r="B425" s="12">
        <v>600</v>
      </c>
      <c r="C425" s="12">
        <v>300</v>
      </c>
      <c r="D425" s="12">
        <v>8</v>
      </c>
      <c r="E425" s="12">
        <v>9.5</v>
      </c>
      <c r="F425" s="12">
        <v>81.2</v>
      </c>
    </row>
    <row r="426" spans="1:6">
      <c r="A426" s="12" t="s">
        <v>484</v>
      </c>
      <c r="B426" s="12">
        <v>600</v>
      </c>
      <c r="C426" s="12">
        <v>300</v>
      </c>
      <c r="D426" s="12">
        <v>8</v>
      </c>
      <c r="E426" s="12">
        <v>12.5</v>
      </c>
      <c r="F426" s="12">
        <v>95</v>
      </c>
    </row>
    <row r="427" spans="1:6">
      <c r="A427" s="12" t="s">
        <v>491</v>
      </c>
      <c r="B427" s="12">
        <v>650</v>
      </c>
      <c r="C427" s="12">
        <v>300</v>
      </c>
      <c r="D427" s="12">
        <v>8</v>
      </c>
      <c r="E427" s="12">
        <v>16</v>
      </c>
      <c r="F427" s="12">
        <v>114.1</v>
      </c>
    </row>
    <row r="428" spans="1:6">
      <c r="A428" s="12" t="s">
        <v>492</v>
      </c>
      <c r="B428" s="12">
        <v>650</v>
      </c>
      <c r="C428" s="12">
        <v>300</v>
      </c>
      <c r="D428" s="12">
        <v>8</v>
      </c>
      <c r="E428" s="12">
        <v>19</v>
      </c>
      <c r="F428" s="12">
        <v>128</v>
      </c>
    </row>
    <row r="429" spans="1:6">
      <c r="A429" s="12" t="s">
        <v>493</v>
      </c>
      <c r="B429" s="12">
        <v>650</v>
      </c>
      <c r="C429" s="12">
        <v>300</v>
      </c>
      <c r="D429" s="12">
        <v>8</v>
      </c>
      <c r="E429" s="12">
        <v>22.4</v>
      </c>
      <c r="F429" s="12">
        <v>143.5</v>
      </c>
    </row>
    <row r="430" spans="1:6">
      <c r="A430" s="12" t="s">
        <v>494</v>
      </c>
      <c r="B430" s="12">
        <v>650</v>
      </c>
      <c r="C430" s="12">
        <v>300</v>
      </c>
      <c r="D430" s="12">
        <v>8</v>
      </c>
      <c r="E430" s="12">
        <v>25</v>
      </c>
      <c r="F430" s="12">
        <v>155.4</v>
      </c>
    </row>
    <row r="431" spans="1:6">
      <c r="A431" s="12" t="s">
        <v>489</v>
      </c>
      <c r="B431" s="12">
        <v>650</v>
      </c>
      <c r="C431" s="12">
        <v>300</v>
      </c>
      <c r="D431" s="12">
        <v>8</v>
      </c>
      <c r="E431" s="12">
        <v>9.5</v>
      </c>
      <c r="F431" s="12">
        <v>84.4</v>
      </c>
    </row>
    <row r="432" spans="1:6">
      <c r="A432" s="12" t="s">
        <v>490</v>
      </c>
      <c r="B432" s="12">
        <v>650</v>
      </c>
      <c r="C432" s="12">
        <v>300</v>
      </c>
      <c r="D432" s="12">
        <v>8</v>
      </c>
      <c r="E432" s="12">
        <v>12.5</v>
      </c>
      <c r="F432" s="12">
        <v>98.1</v>
      </c>
    </row>
    <row r="433" spans="1:6">
      <c r="A433" s="12" t="s">
        <v>495</v>
      </c>
      <c r="B433" s="12">
        <v>700</v>
      </c>
      <c r="C433" s="12">
        <v>320</v>
      </c>
      <c r="D433" s="12">
        <v>8</v>
      </c>
      <c r="E433" s="12">
        <v>12.5</v>
      </c>
      <c r="F433" s="12">
        <v>105.2</v>
      </c>
    </row>
    <row r="434" spans="1:6">
      <c r="A434" s="12" t="s">
        <v>496</v>
      </c>
      <c r="B434" s="12">
        <v>700</v>
      </c>
      <c r="C434" s="12">
        <v>320</v>
      </c>
      <c r="D434" s="12">
        <v>8</v>
      </c>
      <c r="E434" s="12">
        <v>16</v>
      </c>
      <c r="F434" s="12">
        <v>122.3</v>
      </c>
    </row>
    <row r="435" spans="1:6">
      <c r="A435" s="12" t="s">
        <v>497</v>
      </c>
      <c r="B435" s="12">
        <v>700</v>
      </c>
      <c r="C435" s="12">
        <v>320</v>
      </c>
      <c r="D435" s="12">
        <v>8</v>
      </c>
      <c r="E435" s="12">
        <v>19</v>
      </c>
      <c r="F435" s="12">
        <v>137.1</v>
      </c>
    </row>
    <row r="436" spans="1:6">
      <c r="A436" s="12" t="s">
        <v>498</v>
      </c>
      <c r="B436" s="12">
        <v>700</v>
      </c>
      <c r="C436" s="12">
        <v>320</v>
      </c>
      <c r="D436" s="12">
        <v>8</v>
      </c>
      <c r="E436" s="12">
        <v>22.4</v>
      </c>
      <c r="F436" s="12">
        <v>153.69999999999999</v>
      </c>
    </row>
    <row r="437" spans="1:6">
      <c r="A437" s="12" t="s">
        <v>499</v>
      </c>
      <c r="B437" s="12">
        <v>700</v>
      </c>
      <c r="C437" s="12">
        <v>320</v>
      </c>
      <c r="D437" s="12">
        <v>8</v>
      </c>
      <c r="E437" s="12">
        <v>25</v>
      </c>
      <c r="F437" s="12">
        <v>166.4</v>
      </c>
    </row>
    <row r="438" spans="1:6">
      <c r="A438" s="12" t="s">
        <v>500</v>
      </c>
      <c r="B438" s="12">
        <v>750</v>
      </c>
      <c r="C438" s="12">
        <v>320</v>
      </c>
      <c r="D438" s="12">
        <v>8</v>
      </c>
      <c r="E438" s="12">
        <v>12.5</v>
      </c>
      <c r="F438" s="12">
        <v>108.3</v>
      </c>
    </row>
    <row r="439" spans="1:6">
      <c r="A439" s="12" t="s">
        <v>501</v>
      </c>
      <c r="B439" s="12">
        <v>750</v>
      </c>
      <c r="C439" s="12">
        <v>320</v>
      </c>
      <c r="D439" s="12">
        <v>8</v>
      </c>
      <c r="E439" s="12">
        <v>16</v>
      </c>
      <c r="F439" s="12">
        <v>125.4</v>
      </c>
    </row>
    <row r="440" spans="1:6">
      <c r="A440" s="12" t="s">
        <v>502</v>
      </c>
      <c r="B440" s="12">
        <v>750</v>
      </c>
      <c r="C440" s="12">
        <v>320</v>
      </c>
      <c r="D440" s="12">
        <v>8</v>
      </c>
      <c r="E440" s="12">
        <v>19</v>
      </c>
      <c r="F440" s="12">
        <v>140.19999999999999</v>
      </c>
    </row>
    <row r="441" spans="1:6">
      <c r="A441" s="12" t="s">
        <v>503</v>
      </c>
      <c r="B441" s="12">
        <v>750</v>
      </c>
      <c r="C441" s="12">
        <v>320</v>
      </c>
      <c r="D441" s="12">
        <v>8</v>
      </c>
      <c r="E441" s="12">
        <v>22.4</v>
      </c>
      <c r="F441" s="12">
        <v>156.80000000000001</v>
      </c>
    </row>
    <row r="442" spans="1:6">
      <c r="A442" s="12" t="s">
        <v>504</v>
      </c>
      <c r="B442" s="12">
        <v>750</v>
      </c>
      <c r="C442" s="12">
        <v>320</v>
      </c>
      <c r="D442" s="12">
        <v>8</v>
      </c>
      <c r="E442" s="12">
        <v>25</v>
      </c>
      <c r="F442" s="12">
        <v>169.6</v>
      </c>
    </row>
    <row r="443" spans="1:6">
      <c r="A443" s="12" t="s">
        <v>505</v>
      </c>
      <c r="B443" s="12">
        <v>800</v>
      </c>
      <c r="C443" s="12">
        <v>320</v>
      </c>
      <c r="D443" s="12">
        <v>8</v>
      </c>
      <c r="E443" s="12">
        <v>12.5</v>
      </c>
      <c r="F443" s="12">
        <v>111.5</v>
      </c>
    </row>
    <row r="444" spans="1:6">
      <c r="A444" s="12" t="s">
        <v>506</v>
      </c>
      <c r="B444" s="12">
        <v>800</v>
      </c>
      <c r="C444" s="12">
        <v>320</v>
      </c>
      <c r="D444" s="12">
        <v>8</v>
      </c>
      <c r="E444" s="12">
        <v>16</v>
      </c>
      <c r="F444" s="12">
        <v>128.6</v>
      </c>
    </row>
    <row r="445" spans="1:6">
      <c r="A445" s="12" t="s">
        <v>507</v>
      </c>
      <c r="B445" s="12">
        <v>800</v>
      </c>
      <c r="C445" s="12">
        <v>320</v>
      </c>
      <c r="D445" s="12">
        <v>8</v>
      </c>
      <c r="E445" s="12">
        <v>19</v>
      </c>
      <c r="F445" s="12">
        <v>143.30000000000001</v>
      </c>
    </row>
    <row r="446" spans="1:6">
      <c r="A446" s="12" t="s">
        <v>508</v>
      </c>
      <c r="B446" s="12">
        <v>800</v>
      </c>
      <c r="C446" s="12">
        <v>320</v>
      </c>
      <c r="D446" s="12">
        <v>8</v>
      </c>
      <c r="E446" s="12">
        <v>22.4</v>
      </c>
      <c r="F446" s="12">
        <v>160</v>
      </c>
    </row>
    <row r="447" spans="1:6">
      <c r="A447" s="12" t="s">
        <v>509</v>
      </c>
      <c r="B447" s="12">
        <v>800</v>
      </c>
      <c r="C447" s="12">
        <v>320</v>
      </c>
      <c r="D447" s="12">
        <v>8</v>
      </c>
      <c r="E447" s="12">
        <v>25</v>
      </c>
      <c r="F447" s="12">
        <v>172.7</v>
      </c>
    </row>
    <row r="448" spans="1:6">
      <c r="A448" s="12" t="s">
        <v>510</v>
      </c>
      <c r="B448" s="12">
        <v>850</v>
      </c>
      <c r="C448" s="12">
        <v>350</v>
      </c>
      <c r="D448" s="12">
        <v>8</v>
      </c>
      <c r="E448" s="12">
        <v>12.5</v>
      </c>
      <c r="F448" s="12">
        <v>120.5</v>
      </c>
    </row>
    <row r="449" spans="1:6">
      <c r="A449" s="12" t="s">
        <v>511</v>
      </c>
      <c r="B449" s="12">
        <v>850</v>
      </c>
      <c r="C449" s="12">
        <v>350</v>
      </c>
      <c r="D449" s="12">
        <v>8</v>
      </c>
      <c r="E449" s="12">
        <v>16</v>
      </c>
      <c r="F449" s="12">
        <v>139.30000000000001</v>
      </c>
    </row>
    <row r="450" spans="1:6">
      <c r="A450" s="12" t="s">
        <v>512</v>
      </c>
      <c r="B450" s="12">
        <v>850</v>
      </c>
      <c r="C450" s="12">
        <v>350</v>
      </c>
      <c r="D450" s="12">
        <v>8</v>
      </c>
      <c r="E450" s="12">
        <v>19</v>
      </c>
      <c r="F450" s="12">
        <v>155.4</v>
      </c>
    </row>
    <row r="451" spans="1:6">
      <c r="A451" s="12" t="s">
        <v>513</v>
      </c>
      <c r="B451" s="12">
        <v>850</v>
      </c>
      <c r="C451" s="12">
        <v>350</v>
      </c>
      <c r="D451" s="12">
        <v>8</v>
      </c>
      <c r="E451" s="12">
        <v>22.4</v>
      </c>
      <c r="F451" s="12">
        <v>173.6</v>
      </c>
    </row>
    <row r="452" spans="1:6">
      <c r="A452" s="12" t="s">
        <v>514</v>
      </c>
      <c r="B452" s="12">
        <v>850</v>
      </c>
      <c r="C452" s="12">
        <v>350</v>
      </c>
      <c r="D452" s="12">
        <v>8</v>
      </c>
      <c r="E452" s="12">
        <v>25</v>
      </c>
      <c r="F452" s="12">
        <v>187.6</v>
      </c>
    </row>
    <row r="453" spans="1:6">
      <c r="A453" s="12" t="s">
        <v>515</v>
      </c>
      <c r="B453" s="12">
        <v>900</v>
      </c>
      <c r="C453" s="12">
        <v>350</v>
      </c>
      <c r="D453" s="12">
        <v>8</v>
      </c>
      <c r="E453" s="12">
        <v>12.5</v>
      </c>
      <c r="F453" s="12">
        <v>123.6</v>
      </c>
    </row>
    <row r="454" spans="1:6">
      <c r="A454" s="12" t="s">
        <v>516</v>
      </c>
      <c r="B454" s="12">
        <v>900</v>
      </c>
      <c r="C454" s="12">
        <v>350</v>
      </c>
      <c r="D454" s="12">
        <v>8</v>
      </c>
      <c r="E454" s="12">
        <v>16</v>
      </c>
      <c r="F454" s="12">
        <v>142.4</v>
      </c>
    </row>
    <row r="455" spans="1:6">
      <c r="A455" s="12" t="s">
        <v>517</v>
      </c>
      <c r="B455" s="12">
        <v>900</v>
      </c>
      <c r="C455" s="12">
        <v>350</v>
      </c>
      <c r="D455" s="12">
        <v>8</v>
      </c>
      <c r="E455" s="12">
        <v>19</v>
      </c>
      <c r="F455" s="12">
        <v>158.6</v>
      </c>
    </row>
    <row r="456" spans="1:6">
      <c r="A456" s="12" t="s">
        <v>518</v>
      </c>
      <c r="B456" s="12">
        <v>900</v>
      </c>
      <c r="C456" s="12">
        <v>350</v>
      </c>
      <c r="D456" s="12">
        <v>8</v>
      </c>
      <c r="E456" s="12">
        <v>22.4</v>
      </c>
      <c r="F456" s="12">
        <v>176.8</v>
      </c>
    </row>
    <row r="457" spans="1:6">
      <c r="A457" s="12" t="s">
        <v>519</v>
      </c>
      <c r="B457" s="12">
        <v>900</v>
      </c>
      <c r="C457" s="12">
        <v>350</v>
      </c>
      <c r="D457" s="12">
        <v>8</v>
      </c>
      <c r="E457" s="12">
        <v>25</v>
      </c>
      <c r="F457" s="12">
        <v>190.8</v>
      </c>
    </row>
    <row r="458" spans="1:6">
      <c r="A458" s="12" t="s">
        <v>520</v>
      </c>
      <c r="B458" s="12">
        <v>950</v>
      </c>
      <c r="C458" s="12">
        <v>350</v>
      </c>
      <c r="D458" s="12">
        <v>8</v>
      </c>
      <c r="E458" s="12">
        <v>12.5</v>
      </c>
      <c r="F458" s="12">
        <v>126.8</v>
      </c>
    </row>
    <row r="459" spans="1:6">
      <c r="A459" s="12" t="s">
        <v>521</v>
      </c>
      <c r="B459" s="12">
        <v>950</v>
      </c>
      <c r="C459" s="12">
        <v>350</v>
      </c>
      <c r="D459" s="12">
        <v>8</v>
      </c>
      <c r="E459" s="12">
        <v>16</v>
      </c>
      <c r="F459" s="12">
        <v>145.5</v>
      </c>
    </row>
    <row r="460" spans="1:6">
      <c r="A460" s="12" t="s">
        <v>522</v>
      </c>
      <c r="B460" s="12">
        <v>950</v>
      </c>
      <c r="C460" s="12">
        <v>350</v>
      </c>
      <c r="D460" s="12">
        <v>8</v>
      </c>
      <c r="E460" s="12">
        <v>19</v>
      </c>
      <c r="F460" s="12">
        <v>161.69999999999999</v>
      </c>
    </row>
    <row r="461" spans="1:6">
      <c r="A461" s="12" t="s">
        <v>523</v>
      </c>
      <c r="B461" s="12">
        <v>950</v>
      </c>
      <c r="C461" s="12">
        <v>350</v>
      </c>
      <c r="D461" s="12">
        <v>8</v>
      </c>
      <c r="E461" s="12">
        <v>22.4</v>
      </c>
      <c r="F461" s="12">
        <v>179.9</v>
      </c>
    </row>
    <row r="462" spans="1:6">
      <c r="A462" s="12" t="s">
        <v>524</v>
      </c>
      <c r="B462" s="12">
        <v>950</v>
      </c>
      <c r="C462" s="12">
        <v>350</v>
      </c>
      <c r="D462" s="12">
        <v>8</v>
      </c>
      <c r="E462" s="12">
        <v>25</v>
      </c>
      <c r="F462" s="12">
        <v>193.9</v>
      </c>
    </row>
    <row r="463" spans="1:6">
      <c r="A463" s="86" t="s">
        <v>28</v>
      </c>
      <c r="B463" s="86">
        <v>148</v>
      </c>
      <c r="C463" s="86">
        <v>100</v>
      </c>
      <c r="D463" s="86">
        <v>4.3</v>
      </c>
      <c r="E463" s="86">
        <v>4.9000000000000004</v>
      </c>
      <c r="F463" s="87">
        <v>13</v>
      </c>
    </row>
    <row r="464" spans="1:6">
      <c r="A464" s="86" t="s">
        <v>29</v>
      </c>
      <c r="B464" s="86">
        <v>153</v>
      </c>
      <c r="C464" s="86">
        <v>102</v>
      </c>
      <c r="D464" s="86">
        <v>5.8</v>
      </c>
      <c r="E464" s="86">
        <v>7.1</v>
      </c>
      <c r="F464" s="87">
        <v>18</v>
      </c>
    </row>
    <row r="465" spans="1:6">
      <c r="A465" s="86" t="s">
        <v>30</v>
      </c>
      <c r="B465" s="86">
        <v>152</v>
      </c>
      <c r="C465" s="86">
        <v>152</v>
      </c>
      <c r="D465" s="86">
        <v>5.8</v>
      </c>
      <c r="E465" s="86">
        <v>6.6</v>
      </c>
      <c r="F465" s="87">
        <v>22.5</v>
      </c>
    </row>
    <row r="466" spans="1:6">
      <c r="A466" s="86" t="s">
        <v>31</v>
      </c>
      <c r="B466" s="86">
        <v>160</v>
      </c>
      <c r="C466" s="86">
        <v>102</v>
      </c>
      <c r="D466" s="86">
        <v>6.6</v>
      </c>
      <c r="E466" s="86">
        <v>10.3</v>
      </c>
      <c r="F466" s="87">
        <v>24</v>
      </c>
    </row>
    <row r="467" spans="1:6">
      <c r="A467" s="86" t="s">
        <v>32</v>
      </c>
      <c r="B467" s="86">
        <v>157</v>
      </c>
      <c r="C467" s="86">
        <v>153</v>
      </c>
      <c r="D467" s="86">
        <v>6.6</v>
      </c>
      <c r="E467" s="86">
        <v>9.3000000000000007</v>
      </c>
      <c r="F467" s="87">
        <v>29.8</v>
      </c>
    </row>
    <row r="468" spans="1:6">
      <c r="A468" s="86" t="s">
        <v>33</v>
      </c>
      <c r="B468" s="86">
        <v>162</v>
      </c>
      <c r="C468" s="86">
        <v>154</v>
      </c>
      <c r="D468" s="86">
        <v>8.1</v>
      </c>
      <c r="E468" s="86">
        <v>11.6</v>
      </c>
      <c r="F468" s="87">
        <v>37.1</v>
      </c>
    </row>
    <row r="469" spans="1:6">
      <c r="A469" s="86" t="s">
        <v>117</v>
      </c>
      <c r="B469" s="86">
        <v>229</v>
      </c>
      <c r="C469" s="86">
        <v>210</v>
      </c>
      <c r="D469" s="86">
        <v>14.5</v>
      </c>
      <c r="E469" s="86">
        <v>23.7</v>
      </c>
      <c r="F469" s="87">
        <v>100</v>
      </c>
    </row>
    <row r="470" spans="1:6">
      <c r="A470" s="86" t="s">
        <v>34</v>
      </c>
      <c r="B470" s="86">
        <v>200</v>
      </c>
      <c r="C470" s="86">
        <v>100</v>
      </c>
      <c r="D470" s="86">
        <v>4.3</v>
      </c>
      <c r="E470" s="86">
        <v>5.2</v>
      </c>
      <c r="F470" s="87">
        <v>15</v>
      </c>
    </row>
    <row r="471" spans="1:6">
      <c r="A471" s="86" t="s">
        <v>35</v>
      </c>
      <c r="B471" s="86">
        <v>203</v>
      </c>
      <c r="C471" s="86">
        <v>102</v>
      </c>
      <c r="D471" s="86">
        <v>5.8</v>
      </c>
      <c r="E471" s="86">
        <v>6.5</v>
      </c>
      <c r="F471" s="87">
        <v>19.3</v>
      </c>
    </row>
    <row r="472" spans="1:6">
      <c r="A472" s="86" t="s">
        <v>36</v>
      </c>
      <c r="B472" s="86">
        <v>206</v>
      </c>
      <c r="C472" s="86">
        <v>102</v>
      </c>
      <c r="D472" s="86">
        <v>6.2</v>
      </c>
      <c r="E472" s="86">
        <v>8</v>
      </c>
      <c r="F472" s="87">
        <v>22.5</v>
      </c>
    </row>
    <row r="473" spans="1:6">
      <c r="A473" s="86" t="s">
        <v>37</v>
      </c>
      <c r="B473" s="86">
        <v>207</v>
      </c>
      <c r="C473" s="86">
        <v>133</v>
      </c>
      <c r="D473" s="86">
        <v>5.8</v>
      </c>
      <c r="E473" s="86">
        <v>8.4</v>
      </c>
      <c r="F473" s="87">
        <v>26.6</v>
      </c>
    </row>
    <row r="474" spans="1:6">
      <c r="A474" s="86" t="s">
        <v>38</v>
      </c>
      <c r="B474" s="86">
        <v>210</v>
      </c>
      <c r="C474" s="86">
        <v>134</v>
      </c>
      <c r="D474" s="86">
        <v>6.4</v>
      </c>
      <c r="E474" s="86">
        <v>10.199999999999999</v>
      </c>
      <c r="F474" s="87">
        <v>31.3</v>
      </c>
    </row>
    <row r="475" spans="1:6">
      <c r="A475" s="86" t="s">
        <v>39</v>
      </c>
      <c r="B475" s="86">
        <v>201</v>
      </c>
      <c r="C475" s="86">
        <v>165</v>
      </c>
      <c r="D475" s="86">
        <v>6.2</v>
      </c>
      <c r="E475" s="86">
        <v>10.199999999999999</v>
      </c>
      <c r="F475" s="87">
        <v>35.9</v>
      </c>
    </row>
    <row r="476" spans="1:6">
      <c r="A476" s="86" t="s">
        <v>40</v>
      </c>
      <c r="B476" s="86">
        <v>205</v>
      </c>
      <c r="C476" s="86">
        <v>166</v>
      </c>
      <c r="D476" s="86">
        <v>7.2</v>
      </c>
      <c r="E476" s="86">
        <v>11.8</v>
      </c>
      <c r="F476" s="87">
        <v>41.7</v>
      </c>
    </row>
    <row r="477" spans="1:6">
      <c r="A477" s="86" t="s">
        <v>41</v>
      </c>
      <c r="B477" s="86">
        <v>203</v>
      </c>
      <c r="C477" s="86">
        <v>203</v>
      </c>
      <c r="D477" s="86">
        <v>7.2</v>
      </c>
      <c r="E477" s="86">
        <v>11</v>
      </c>
      <c r="F477" s="87">
        <v>46.1</v>
      </c>
    </row>
    <row r="478" spans="1:6">
      <c r="A478" s="86" t="s">
        <v>42</v>
      </c>
      <c r="B478" s="86">
        <v>206</v>
      </c>
      <c r="C478" s="86">
        <v>204</v>
      </c>
      <c r="D478" s="86">
        <v>7.9</v>
      </c>
      <c r="E478" s="86">
        <v>12.6</v>
      </c>
      <c r="F478" s="87">
        <v>52</v>
      </c>
    </row>
    <row r="479" spans="1:6">
      <c r="A479" s="86" t="s">
        <v>44</v>
      </c>
      <c r="B479" s="86">
        <v>210</v>
      </c>
      <c r="C479" s="86">
        <v>205</v>
      </c>
      <c r="D479" s="86">
        <v>9.1</v>
      </c>
      <c r="E479" s="86">
        <v>14.2</v>
      </c>
      <c r="F479" s="87">
        <v>59</v>
      </c>
    </row>
    <row r="480" spans="1:6">
      <c r="A480" s="86" t="s">
        <v>45</v>
      </c>
      <c r="B480" s="86">
        <v>216</v>
      </c>
      <c r="C480" s="86">
        <v>206</v>
      </c>
      <c r="D480" s="86">
        <v>10.199999999999999</v>
      </c>
      <c r="E480" s="86">
        <v>17.399999999999999</v>
      </c>
      <c r="F480" s="87">
        <v>71</v>
      </c>
    </row>
    <row r="481" spans="1:6">
      <c r="A481" s="86" t="s">
        <v>46</v>
      </c>
      <c r="B481" s="86">
        <v>222</v>
      </c>
      <c r="C481" s="86">
        <v>209</v>
      </c>
      <c r="D481" s="86">
        <v>13</v>
      </c>
      <c r="E481" s="86">
        <v>20.6</v>
      </c>
      <c r="F481" s="87">
        <v>86</v>
      </c>
    </row>
    <row r="482" spans="1:6">
      <c r="A482" s="86" t="s">
        <v>59</v>
      </c>
      <c r="B482" s="86">
        <v>264</v>
      </c>
      <c r="C482" s="86">
        <v>257</v>
      </c>
      <c r="D482" s="86">
        <v>11.9</v>
      </c>
      <c r="E482" s="86">
        <v>19.600000000000001</v>
      </c>
      <c r="F482" s="87">
        <v>101</v>
      </c>
    </row>
    <row r="483" spans="1:6">
      <c r="A483" s="86" t="s">
        <v>60</v>
      </c>
      <c r="B483" s="86">
        <v>269</v>
      </c>
      <c r="C483" s="86">
        <v>259</v>
      </c>
      <c r="D483" s="86">
        <v>13.5</v>
      </c>
      <c r="E483" s="86">
        <v>22.1</v>
      </c>
      <c r="F483" s="87">
        <v>115</v>
      </c>
    </row>
    <row r="484" spans="1:6">
      <c r="A484" s="86" t="s">
        <v>118</v>
      </c>
      <c r="B484" s="86">
        <v>275</v>
      </c>
      <c r="C484" s="86">
        <v>261</v>
      </c>
      <c r="D484" s="86">
        <v>15.4</v>
      </c>
      <c r="E484" s="86">
        <v>25.1</v>
      </c>
      <c r="F484" s="87">
        <v>131</v>
      </c>
    </row>
    <row r="485" spans="1:6">
      <c r="A485" s="86" t="s">
        <v>119</v>
      </c>
      <c r="B485" s="86">
        <v>282</v>
      </c>
      <c r="C485" s="86">
        <v>263</v>
      </c>
      <c r="D485" s="86">
        <v>17.3</v>
      </c>
      <c r="E485" s="86">
        <v>28.4</v>
      </c>
      <c r="F485" s="87">
        <v>149</v>
      </c>
    </row>
    <row r="486" spans="1:6">
      <c r="A486" s="86" t="s">
        <v>120</v>
      </c>
      <c r="B486" s="86">
        <v>289</v>
      </c>
      <c r="C486" s="86">
        <v>265</v>
      </c>
      <c r="D486" s="86">
        <v>19.2</v>
      </c>
      <c r="E486" s="86">
        <v>31.8</v>
      </c>
      <c r="F486" s="87">
        <v>167</v>
      </c>
    </row>
    <row r="487" spans="1:6">
      <c r="A487" s="86" t="s">
        <v>47</v>
      </c>
      <c r="B487" s="86">
        <v>251</v>
      </c>
      <c r="C487" s="86">
        <v>101</v>
      </c>
      <c r="D487" s="86">
        <v>4.8</v>
      </c>
      <c r="E487" s="86">
        <v>5.3</v>
      </c>
      <c r="F487" s="87">
        <v>17.899999999999999</v>
      </c>
    </row>
    <row r="488" spans="1:6">
      <c r="A488" s="86" t="s">
        <v>48</v>
      </c>
      <c r="B488" s="86">
        <v>254</v>
      </c>
      <c r="C488" s="86">
        <v>102</v>
      </c>
      <c r="D488" s="86">
        <v>5.8</v>
      </c>
      <c r="E488" s="86">
        <v>6.9</v>
      </c>
      <c r="F488" s="87">
        <v>22.3</v>
      </c>
    </row>
    <row r="489" spans="1:6">
      <c r="A489" s="86" t="s">
        <v>49</v>
      </c>
      <c r="B489" s="86">
        <v>257</v>
      </c>
      <c r="C489" s="86">
        <v>102</v>
      </c>
      <c r="D489" s="86">
        <v>6.1</v>
      </c>
      <c r="E489" s="86">
        <v>8.4</v>
      </c>
      <c r="F489" s="87">
        <v>25.3</v>
      </c>
    </row>
    <row r="490" spans="1:6">
      <c r="A490" s="86" t="s">
        <v>50</v>
      </c>
      <c r="B490" s="86">
        <v>260</v>
      </c>
      <c r="C490" s="86">
        <v>102</v>
      </c>
      <c r="D490" s="86">
        <v>6.4</v>
      </c>
      <c r="E490" s="86">
        <v>10</v>
      </c>
      <c r="F490" s="87">
        <v>28.4</v>
      </c>
    </row>
    <row r="491" spans="1:6">
      <c r="A491" s="86" t="s">
        <v>51</v>
      </c>
      <c r="B491" s="86">
        <v>258</v>
      </c>
      <c r="C491" s="86">
        <v>146</v>
      </c>
      <c r="D491" s="86">
        <v>6.1</v>
      </c>
      <c r="E491" s="86">
        <v>9.1</v>
      </c>
      <c r="F491" s="87">
        <v>32.700000000000003</v>
      </c>
    </row>
    <row r="492" spans="1:6">
      <c r="A492" s="86" t="s">
        <v>52</v>
      </c>
      <c r="B492" s="86">
        <v>262</v>
      </c>
      <c r="C492" s="86">
        <v>147</v>
      </c>
      <c r="D492" s="86">
        <v>6.6</v>
      </c>
      <c r="E492" s="86">
        <v>11.2</v>
      </c>
      <c r="F492" s="87">
        <v>38.5</v>
      </c>
    </row>
    <row r="493" spans="1:6">
      <c r="A493" s="86" t="s">
        <v>53</v>
      </c>
      <c r="B493" s="86">
        <v>266</v>
      </c>
      <c r="C493" s="86">
        <v>148</v>
      </c>
      <c r="D493" s="86">
        <v>7.6</v>
      </c>
      <c r="E493" s="86">
        <v>13</v>
      </c>
      <c r="F493" s="87">
        <v>44.8</v>
      </c>
    </row>
    <row r="494" spans="1:6">
      <c r="A494" s="86" t="s">
        <v>55</v>
      </c>
      <c r="B494" s="86">
        <v>253</v>
      </c>
      <c r="C494" s="86">
        <v>254</v>
      </c>
      <c r="D494" s="86">
        <v>8.6</v>
      </c>
      <c r="E494" s="86">
        <v>14.2</v>
      </c>
      <c r="F494" s="87">
        <v>73</v>
      </c>
    </row>
    <row r="495" spans="1:6">
      <c r="A495" s="86" t="s">
        <v>56</v>
      </c>
      <c r="B495" s="86">
        <v>256</v>
      </c>
      <c r="C495" s="86">
        <v>255</v>
      </c>
      <c r="D495" s="86">
        <v>9.4</v>
      </c>
      <c r="E495" s="86">
        <v>15.6</v>
      </c>
      <c r="F495" s="87">
        <v>80</v>
      </c>
    </row>
    <row r="496" spans="1:6">
      <c r="A496" s="86" t="s">
        <v>58</v>
      </c>
      <c r="B496" s="86">
        <v>260</v>
      </c>
      <c r="C496" s="86">
        <v>256</v>
      </c>
      <c r="D496" s="86">
        <v>10.7</v>
      </c>
      <c r="E496" s="86">
        <v>17.3</v>
      </c>
      <c r="F496" s="87">
        <v>89</v>
      </c>
    </row>
    <row r="497" spans="1:6">
      <c r="A497" s="86" t="s">
        <v>71</v>
      </c>
      <c r="B497" s="86">
        <v>311</v>
      </c>
      <c r="C497" s="86">
        <v>306</v>
      </c>
      <c r="D497" s="86">
        <v>10.9</v>
      </c>
      <c r="E497" s="86">
        <v>17</v>
      </c>
      <c r="F497" s="87">
        <v>107</v>
      </c>
    </row>
    <row r="498" spans="1:6">
      <c r="A498" s="86" t="s">
        <v>72</v>
      </c>
      <c r="B498" s="86">
        <v>314</v>
      </c>
      <c r="C498" s="86">
        <v>307</v>
      </c>
      <c r="D498" s="86">
        <v>11.9</v>
      </c>
      <c r="E498" s="86">
        <v>18.7</v>
      </c>
      <c r="F498" s="87">
        <v>117</v>
      </c>
    </row>
    <row r="499" spans="1:6">
      <c r="A499" s="86" t="s">
        <v>123</v>
      </c>
      <c r="B499" s="86">
        <v>318</v>
      </c>
      <c r="C499" s="86">
        <v>308</v>
      </c>
      <c r="D499" s="86">
        <v>13.1</v>
      </c>
      <c r="E499" s="86">
        <v>20.6</v>
      </c>
      <c r="F499" s="87">
        <v>129</v>
      </c>
    </row>
    <row r="500" spans="1:6">
      <c r="A500" s="86" t="s">
        <v>125</v>
      </c>
      <c r="B500" s="86">
        <v>323</v>
      </c>
      <c r="C500" s="86">
        <v>309</v>
      </c>
      <c r="D500" s="86">
        <v>14</v>
      </c>
      <c r="E500" s="86">
        <v>22.9</v>
      </c>
      <c r="F500" s="87">
        <v>143</v>
      </c>
    </row>
    <row r="501" spans="1:6">
      <c r="A501" s="86" t="s">
        <v>126</v>
      </c>
      <c r="B501" s="86">
        <v>327</v>
      </c>
      <c r="C501" s="86">
        <v>310</v>
      </c>
      <c r="D501" s="86">
        <v>15.5</v>
      </c>
      <c r="E501" s="86">
        <v>25.1</v>
      </c>
      <c r="F501" s="87">
        <v>158</v>
      </c>
    </row>
    <row r="502" spans="1:6">
      <c r="A502" s="86" t="s">
        <v>127</v>
      </c>
      <c r="B502" s="86">
        <v>333</v>
      </c>
      <c r="C502" s="86">
        <v>313</v>
      </c>
      <c r="D502" s="86">
        <v>18</v>
      </c>
      <c r="E502" s="86">
        <v>28.1</v>
      </c>
      <c r="F502" s="87">
        <v>179</v>
      </c>
    </row>
    <row r="503" spans="1:6">
      <c r="A503" s="86" t="s">
        <v>128</v>
      </c>
      <c r="B503" s="86">
        <v>341</v>
      </c>
      <c r="C503" s="86">
        <v>315</v>
      </c>
      <c r="D503" s="86">
        <v>20.100000000000001</v>
      </c>
      <c r="E503" s="86">
        <v>31.8</v>
      </c>
      <c r="F503" s="87">
        <v>202</v>
      </c>
    </row>
    <row r="504" spans="1:6">
      <c r="A504" s="86" t="s">
        <v>61</v>
      </c>
      <c r="B504" s="86">
        <v>303</v>
      </c>
      <c r="C504" s="86">
        <v>101</v>
      </c>
      <c r="D504" s="86">
        <v>5.0999999999999996</v>
      </c>
      <c r="E504" s="86">
        <v>5.7</v>
      </c>
      <c r="F504" s="87">
        <v>21</v>
      </c>
    </row>
    <row r="505" spans="1:6">
      <c r="A505" s="86" t="s">
        <v>62</v>
      </c>
      <c r="B505" s="86">
        <v>305</v>
      </c>
      <c r="C505" s="86">
        <v>101</v>
      </c>
      <c r="D505" s="86">
        <v>5.6</v>
      </c>
      <c r="E505" s="86">
        <v>6.7</v>
      </c>
      <c r="F505" s="87">
        <v>23.8</v>
      </c>
    </row>
    <row r="506" spans="1:6">
      <c r="A506" s="86" t="s">
        <v>63</v>
      </c>
      <c r="B506" s="86">
        <v>309</v>
      </c>
      <c r="C506" s="86">
        <v>102</v>
      </c>
      <c r="D506" s="86">
        <v>6</v>
      </c>
      <c r="E506" s="86">
        <v>8.9</v>
      </c>
      <c r="F506" s="87">
        <v>28.3</v>
      </c>
    </row>
    <row r="507" spans="1:6">
      <c r="A507" s="86" t="s">
        <v>64</v>
      </c>
      <c r="B507" s="86">
        <v>313</v>
      </c>
      <c r="C507" s="86">
        <v>102</v>
      </c>
      <c r="D507" s="86">
        <v>6.6</v>
      </c>
      <c r="E507" s="86">
        <v>10.8</v>
      </c>
      <c r="F507" s="87">
        <v>32.700000000000003</v>
      </c>
    </row>
    <row r="508" spans="1:6">
      <c r="A508" s="86" t="s">
        <v>65</v>
      </c>
      <c r="B508" s="86">
        <v>310</v>
      </c>
      <c r="C508" s="86">
        <v>165</v>
      </c>
      <c r="D508" s="86">
        <v>5.8</v>
      </c>
      <c r="E508" s="86">
        <v>9.6999999999999993</v>
      </c>
      <c r="F508" s="87">
        <v>38.700000000000003</v>
      </c>
    </row>
    <row r="509" spans="1:6">
      <c r="A509" s="86" t="s">
        <v>66</v>
      </c>
      <c r="B509" s="86">
        <v>313</v>
      </c>
      <c r="C509" s="86">
        <v>166</v>
      </c>
      <c r="D509" s="86">
        <v>6.6</v>
      </c>
      <c r="E509" s="86">
        <v>11.2</v>
      </c>
      <c r="F509" s="87">
        <v>44.5</v>
      </c>
    </row>
    <row r="510" spans="1:6">
      <c r="A510" s="86" t="s">
        <v>67</v>
      </c>
      <c r="B510" s="86">
        <v>317</v>
      </c>
      <c r="C510" s="86">
        <v>167</v>
      </c>
      <c r="D510" s="86">
        <v>7.6</v>
      </c>
      <c r="E510" s="86">
        <v>13.2</v>
      </c>
      <c r="F510" s="87">
        <v>52</v>
      </c>
    </row>
    <row r="511" spans="1:6">
      <c r="A511" s="86" t="s">
        <v>70</v>
      </c>
      <c r="B511" s="86">
        <v>308</v>
      </c>
      <c r="C511" s="86">
        <v>305</v>
      </c>
      <c r="D511" s="86">
        <v>9.9</v>
      </c>
      <c r="E511" s="86">
        <v>15.4</v>
      </c>
      <c r="F511" s="87">
        <v>97</v>
      </c>
    </row>
    <row r="512" spans="1:6">
      <c r="A512" s="86" t="s">
        <v>80</v>
      </c>
      <c r="B512" s="86">
        <v>357</v>
      </c>
      <c r="C512" s="86">
        <v>255</v>
      </c>
      <c r="D512" s="86">
        <v>10.5</v>
      </c>
      <c r="E512" s="86">
        <v>18.3</v>
      </c>
      <c r="F512" s="87">
        <v>101</v>
      </c>
    </row>
    <row r="513" spans="1:6">
      <c r="A513" s="86" t="s">
        <v>81</v>
      </c>
      <c r="B513" s="86">
        <v>360</v>
      </c>
      <c r="C513" s="86">
        <v>256</v>
      </c>
      <c r="D513" s="86">
        <v>11.4</v>
      </c>
      <c r="E513" s="86">
        <v>19.899999999999999</v>
      </c>
      <c r="F513" s="87">
        <v>110</v>
      </c>
    </row>
    <row r="514" spans="1:6">
      <c r="A514" s="86" t="s">
        <v>82</v>
      </c>
      <c r="B514" s="86">
        <v>363</v>
      </c>
      <c r="C514" s="86">
        <v>257</v>
      </c>
      <c r="D514" s="86">
        <v>13</v>
      </c>
      <c r="E514" s="86">
        <v>21.7</v>
      </c>
      <c r="F514" s="87">
        <v>122</v>
      </c>
    </row>
    <row r="515" spans="1:6">
      <c r="A515" s="86" t="s">
        <v>73</v>
      </c>
      <c r="B515" s="86">
        <v>349</v>
      </c>
      <c r="C515" s="86">
        <v>127</v>
      </c>
      <c r="D515" s="86">
        <v>5.8</v>
      </c>
      <c r="E515" s="86">
        <v>8.5</v>
      </c>
      <c r="F515" s="87">
        <v>32.9</v>
      </c>
    </row>
    <row r="516" spans="1:6">
      <c r="A516" s="86" t="s">
        <v>74</v>
      </c>
      <c r="B516" s="86">
        <v>353</v>
      </c>
      <c r="C516" s="86">
        <v>128</v>
      </c>
      <c r="D516" s="86">
        <v>6.5</v>
      </c>
      <c r="E516" s="86">
        <v>10.7</v>
      </c>
      <c r="F516" s="87">
        <v>39</v>
      </c>
    </row>
    <row r="517" spans="1:6">
      <c r="A517" s="86" t="s">
        <v>129</v>
      </c>
      <c r="B517" s="86">
        <v>352</v>
      </c>
      <c r="C517" s="86">
        <v>171</v>
      </c>
      <c r="D517" s="86">
        <v>6.9</v>
      </c>
      <c r="E517" s="86">
        <v>9.8000000000000007</v>
      </c>
      <c r="F517" s="87">
        <v>44.6</v>
      </c>
    </row>
    <row r="518" spans="1:6">
      <c r="A518" s="86" t="s">
        <v>75</v>
      </c>
      <c r="B518" s="86">
        <v>355</v>
      </c>
      <c r="C518" s="86">
        <v>171</v>
      </c>
      <c r="D518" s="86">
        <v>7.2</v>
      </c>
      <c r="E518" s="86">
        <v>11.6</v>
      </c>
      <c r="F518" s="87">
        <v>51</v>
      </c>
    </row>
    <row r="519" spans="1:6">
      <c r="A519" s="86" t="s">
        <v>130</v>
      </c>
      <c r="B519" s="86">
        <v>358</v>
      </c>
      <c r="C519" s="86">
        <v>172</v>
      </c>
      <c r="D519" s="86">
        <v>7.9</v>
      </c>
      <c r="E519" s="86">
        <v>13.1</v>
      </c>
      <c r="F519" s="87">
        <v>58</v>
      </c>
    </row>
    <row r="520" spans="1:6">
      <c r="A520" s="86" t="s">
        <v>76</v>
      </c>
      <c r="B520" s="86">
        <v>347</v>
      </c>
      <c r="C520" s="86">
        <v>203</v>
      </c>
      <c r="D520" s="86">
        <v>7.7</v>
      </c>
      <c r="E520" s="86">
        <v>13.5</v>
      </c>
      <c r="F520" s="87">
        <v>64</v>
      </c>
    </row>
    <row r="521" spans="1:6">
      <c r="A521" s="86" t="s">
        <v>77</v>
      </c>
      <c r="B521" s="86">
        <v>350</v>
      </c>
      <c r="C521" s="86">
        <v>204</v>
      </c>
      <c r="D521" s="86">
        <v>8.6</v>
      </c>
      <c r="E521" s="86">
        <v>15.1</v>
      </c>
      <c r="F521" s="87">
        <v>72</v>
      </c>
    </row>
    <row r="522" spans="1:6">
      <c r="A522" s="86" t="s">
        <v>78</v>
      </c>
      <c r="B522" s="86">
        <v>354</v>
      </c>
      <c r="C522" s="86">
        <v>205</v>
      </c>
      <c r="D522" s="86">
        <v>9.4</v>
      </c>
      <c r="E522" s="86">
        <v>16.8</v>
      </c>
      <c r="F522" s="87">
        <v>79</v>
      </c>
    </row>
    <row r="523" spans="1:6">
      <c r="A523" s="86" t="s">
        <v>79</v>
      </c>
      <c r="B523" s="86">
        <v>353</v>
      </c>
      <c r="C523" s="86">
        <v>254</v>
      </c>
      <c r="D523" s="86">
        <v>9.5</v>
      </c>
      <c r="E523" s="86">
        <v>16.399999999999999</v>
      </c>
      <c r="F523" s="87">
        <v>91</v>
      </c>
    </row>
    <row r="524" spans="1:6">
      <c r="A524" s="86" t="s">
        <v>83</v>
      </c>
      <c r="B524" s="86">
        <v>399</v>
      </c>
      <c r="C524" s="86">
        <v>140</v>
      </c>
      <c r="D524" s="86">
        <v>6.4</v>
      </c>
      <c r="E524" s="86">
        <v>8.8000000000000007</v>
      </c>
      <c r="F524" s="87">
        <v>38.799999999999997</v>
      </c>
    </row>
    <row r="525" spans="1:6">
      <c r="A525" s="86" t="s">
        <v>84</v>
      </c>
      <c r="B525" s="86">
        <v>403</v>
      </c>
      <c r="C525" s="86">
        <v>140</v>
      </c>
      <c r="D525" s="86">
        <v>7</v>
      </c>
      <c r="E525" s="86">
        <v>11.2</v>
      </c>
      <c r="F525" s="87">
        <v>46.1</v>
      </c>
    </row>
    <row r="526" spans="1:6">
      <c r="A526" s="86" t="s">
        <v>85</v>
      </c>
      <c r="B526" s="86">
        <v>403</v>
      </c>
      <c r="C526" s="86">
        <v>177</v>
      </c>
      <c r="D526" s="86">
        <v>7.5</v>
      </c>
      <c r="E526" s="86">
        <v>10.9</v>
      </c>
      <c r="F526" s="87">
        <v>53</v>
      </c>
    </row>
    <row r="527" spans="1:6">
      <c r="A527" s="86" t="s">
        <v>86</v>
      </c>
      <c r="B527" s="86">
        <v>407</v>
      </c>
      <c r="C527" s="86">
        <v>178</v>
      </c>
      <c r="D527" s="86">
        <v>7.7</v>
      </c>
      <c r="E527" s="86">
        <v>12.8</v>
      </c>
      <c r="F527" s="87">
        <v>60</v>
      </c>
    </row>
    <row r="528" spans="1:6">
      <c r="A528" s="86" t="s">
        <v>87</v>
      </c>
      <c r="B528" s="86">
        <v>410</v>
      </c>
      <c r="C528" s="86">
        <v>179</v>
      </c>
      <c r="D528" s="86">
        <v>8.8000000000000007</v>
      </c>
      <c r="E528" s="86">
        <v>14.4</v>
      </c>
      <c r="F528" s="87">
        <v>67</v>
      </c>
    </row>
    <row r="529" spans="1:6">
      <c r="A529" s="86" t="s">
        <v>88</v>
      </c>
      <c r="B529" s="86">
        <v>413</v>
      </c>
      <c r="C529" s="86">
        <v>180</v>
      </c>
      <c r="D529" s="86">
        <v>9.6999999999999993</v>
      </c>
      <c r="E529" s="86">
        <v>16</v>
      </c>
      <c r="F529" s="87">
        <v>75</v>
      </c>
    </row>
    <row r="530" spans="1:6">
      <c r="A530" s="86" t="s">
        <v>89</v>
      </c>
      <c r="B530" s="86">
        <v>417</v>
      </c>
      <c r="C530" s="86">
        <v>181</v>
      </c>
      <c r="D530" s="86">
        <v>10.9</v>
      </c>
      <c r="E530" s="86">
        <v>18.2</v>
      </c>
      <c r="F530" s="87">
        <v>85</v>
      </c>
    </row>
    <row r="531" spans="1:6">
      <c r="A531" s="86" t="s">
        <v>97</v>
      </c>
      <c r="B531" s="86">
        <v>469</v>
      </c>
      <c r="C531" s="86">
        <v>194</v>
      </c>
      <c r="D531" s="86">
        <v>12.6</v>
      </c>
      <c r="E531" s="86">
        <v>20.6</v>
      </c>
      <c r="F531" s="87">
        <v>106</v>
      </c>
    </row>
    <row r="532" spans="1:6">
      <c r="A532" s="86" t="s">
        <v>90</v>
      </c>
      <c r="B532" s="86">
        <v>450</v>
      </c>
      <c r="C532" s="86">
        <v>152</v>
      </c>
      <c r="D532" s="86">
        <v>7.6</v>
      </c>
      <c r="E532" s="86">
        <v>10.8</v>
      </c>
      <c r="F532" s="87">
        <v>52</v>
      </c>
    </row>
    <row r="533" spans="1:6">
      <c r="A533" s="86" t="s">
        <v>91</v>
      </c>
      <c r="B533" s="86">
        <v>455</v>
      </c>
      <c r="C533" s="86">
        <v>153</v>
      </c>
      <c r="D533" s="86">
        <v>8</v>
      </c>
      <c r="E533" s="86">
        <v>13.3</v>
      </c>
      <c r="F533" s="87">
        <v>60</v>
      </c>
    </row>
    <row r="534" spans="1:6">
      <c r="A534" s="86" t="s">
        <v>92</v>
      </c>
      <c r="B534" s="86">
        <v>459</v>
      </c>
      <c r="C534" s="86">
        <v>154</v>
      </c>
      <c r="D534" s="86">
        <v>9.1</v>
      </c>
      <c r="E534" s="86">
        <v>15.4</v>
      </c>
      <c r="F534" s="87">
        <v>68</v>
      </c>
    </row>
    <row r="535" spans="1:6">
      <c r="A535" s="86" t="s">
        <v>93</v>
      </c>
      <c r="B535" s="86">
        <v>457</v>
      </c>
      <c r="C535" s="86">
        <v>190</v>
      </c>
      <c r="D535" s="86">
        <v>9</v>
      </c>
      <c r="E535" s="86">
        <v>14.5</v>
      </c>
      <c r="F535" s="87">
        <v>74</v>
      </c>
    </row>
    <row r="536" spans="1:6">
      <c r="A536" s="86" t="s">
        <v>94</v>
      </c>
      <c r="B536" s="86">
        <v>460</v>
      </c>
      <c r="C536" s="86">
        <v>191</v>
      </c>
      <c r="D536" s="86">
        <v>9.9</v>
      </c>
      <c r="E536" s="86">
        <v>16</v>
      </c>
      <c r="F536" s="87">
        <v>82</v>
      </c>
    </row>
    <row r="537" spans="1:6">
      <c r="A537" s="86" t="s">
        <v>95</v>
      </c>
      <c r="B537" s="86">
        <v>463</v>
      </c>
      <c r="C537" s="86">
        <v>192</v>
      </c>
      <c r="D537" s="86">
        <v>10.5</v>
      </c>
      <c r="E537" s="86">
        <v>17.7</v>
      </c>
      <c r="F537" s="87">
        <v>89</v>
      </c>
    </row>
    <row r="538" spans="1:6">
      <c r="A538" s="86" t="s">
        <v>96</v>
      </c>
      <c r="B538" s="86">
        <v>466</v>
      </c>
      <c r="C538" s="86">
        <v>193</v>
      </c>
      <c r="D538" s="86">
        <v>11.4</v>
      </c>
      <c r="E538" s="86">
        <v>19</v>
      </c>
      <c r="F538" s="87">
        <v>97</v>
      </c>
    </row>
    <row r="539" spans="1:6">
      <c r="A539" s="86" t="s">
        <v>104</v>
      </c>
      <c r="B539" s="86">
        <v>537</v>
      </c>
      <c r="C539" s="86">
        <v>210</v>
      </c>
      <c r="D539" s="86">
        <v>10.9</v>
      </c>
      <c r="E539" s="86">
        <v>17.399999999999999</v>
      </c>
      <c r="F539" s="87">
        <v>101</v>
      </c>
    </row>
    <row r="540" spans="1:6">
      <c r="A540" s="86" t="s">
        <v>105</v>
      </c>
      <c r="B540" s="86">
        <v>539</v>
      </c>
      <c r="C540" s="86">
        <v>211</v>
      </c>
      <c r="D540" s="86">
        <v>11.6</v>
      </c>
      <c r="E540" s="86">
        <v>18.8</v>
      </c>
      <c r="F540" s="87">
        <v>109</v>
      </c>
    </row>
    <row r="541" spans="1:6">
      <c r="A541" s="86" t="s">
        <v>131</v>
      </c>
      <c r="B541" s="86">
        <v>544</v>
      </c>
      <c r="C541" s="86">
        <v>212</v>
      </c>
      <c r="D541" s="86">
        <v>13.1</v>
      </c>
      <c r="E541" s="86">
        <v>21.2</v>
      </c>
      <c r="F541" s="87">
        <v>123</v>
      </c>
    </row>
    <row r="542" spans="1:6">
      <c r="A542" s="86" t="s">
        <v>132</v>
      </c>
      <c r="B542" s="86">
        <v>549</v>
      </c>
      <c r="C542" s="86">
        <v>214</v>
      </c>
      <c r="D542" s="86">
        <v>14.7</v>
      </c>
      <c r="E542" s="86">
        <v>23.8</v>
      </c>
      <c r="F542" s="87">
        <v>138</v>
      </c>
    </row>
    <row r="543" spans="1:6">
      <c r="A543" s="86" t="s">
        <v>98</v>
      </c>
      <c r="B543" s="86">
        <v>525</v>
      </c>
      <c r="C543" s="86">
        <v>165</v>
      </c>
      <c r="D543" s="86">
        <v>8.9</v>
      </c>
      <c r="E543" s="86">
        <v>11.4</v>
      </c>
      <c r="F543" s="87">
        <v>66</v>
      </c>
    </row>
    <row r="544" spans="1:6">
      <c r="A544" s="86" t="s">
        <v>99</v>
      </c>
      <c r="B544" s="86">
        <v>524</v>
      </c>
      <c r="C544" s="86">
        <v>207</v>
      </c>
      <c r="D544" s="86">
        <v>9</v>
      </c>
      <c r="E544" s="86">
        <v>10.9</v>
      </c>
      <c r="F544" s="87">
        <v>72</v>
      </c>
    </row>
    <row r="545" spans="1:6">
      <c r="A545" s="86" t="s">
        <v>100</v>
      </c>
      <c r="B545" s="86">
        <v>529</v>
      </c>
      <c r="C545" s="86">
        <v>166</v>
      </c>
      <c r="D545" s="86">
        <v>9.6999999999999993</v>
      </c>
      <c r="E545" s="86">
        <v>13.6</v>
      </c>
      <c r="F545" s="87">
        <v>74</v>
      </c>
    </row>
    <row r="546" spans="1:6">
      <c r="A546" s="86" t="s">
        <v>101</v>
      </c>
      <c r="B546" s="86">
        <v>528</v>
      </c>
      <c r="C546" s="86">
        <v>209</v>
      </c>
      <c r="D546" s="86">
        <v>9.5</v>
      </c>
      <c r="E546" s="86">
        <v>13.3</v>
      </c>
      <c r="F546" s="87">
        <v>82</v>
      </c>
    </row>
    <row r="547" spans="1:6">
      <c r="A547" s="86" t="s">
        <v>102</v>
      </c>
      <c r="B547" s="86">
        <v>535</v>
      </c>
      <c r="C547" s="86">
        <v>166</v>
      </c>
      <c r="D547" s="86">
        <v>10.3</v>
      </c>
      <c r="E547" s="86">
        <v>16.5</v>
      </c>
      <c r="F547" s="87">
        <v>85</v>
      </c>
    </row>
    <row r="548" spans="1:6">
      <c r="A548" s="86" t="s">
        <v>103</v>
      </c>
      <c r="B548" s="86">
        <v>533</v>
      </c>
      <c r="C548" s="86">
        <v>209</v>
      </c>
      <c r="D548" s="86">
        <v>10.199999999999999</v>
      </c>
      <c r="E548" s="86">
        <v>15.6</v>
      </c>
      <c r="F548" s="87">
        <v>92</v>
      </c>
    </row>
    <row r="549" spans="1:6">
      <c r="A549" s="86" t="s">
        <v>106</v>
      </c>
      <c r="B549" s="86">
        <v>603</v>
      </c>
      <c r="C549" s="86">
        <v>228</v>
      </c>
      <c r="D549" s="86">
        <v>10.5</v>
      </c>
      <c r="E549" s="86">
        <v>14.9</v>
      </c>
      <c r="F549" s="87">
        <v>101</v>
      </c>
    </row>
    <row r="550" spans="1:6">
      <c r="A550" s="86" t="s">
        <v>107</v>
      </c>
      <c r="B550" s="86">
        <v>608</v>
      </c>
      <c r="C550" s="86">
        <v>228</v>
      </c>
      <c r="D550" s="86">
        <v>11.2</v>
      </c>
      <c r="E550" s="86">
        <v>17.3</v>
      </c>
      <c r="F550" s="87">
        <v>113</v>
      </c>
    </row>
    <row r="551" spans="1:6">
      <c r="A551" s="86" t="s">
        <v>108</v>
      </c>
      <c r="B551" s="86">
        <v>612</v>
      </c>
      <c r="C551" s="86">
        <v>229</v>
      </c>
      <c r="D551" s="86">
        <v>11.9</v>
      </c>
      <c r="E551" s="86">
        <v>19.600000000000001</v>
      </c>
      <c r="F551" s="87">
        <v>125</v>
      </c>
    </row>
    <row r="552" spans="1:6">
      <c r="A552" s="86" t="s">
        <v>109</v>
      </c>
      <c r="B552" s="86">
        <v>617</v>
      </c>
      <c r="C552" s="86">
        <v>230</v>
      </c>
      <c r="D552" s="86">
        <v>13.1</v>
      </c>
      <c r="E552" s="86">
        <v>22.2</v>
      </c>
      <c r="F552" s="87">
        <v>140</v>
      </c>
    </row>
    <row r="553" spans="1:6">
      <c r="A553" s="86" t="s">
        <v>135</v>
      </c>
      <c r="B553" s="86">
        <v>623</v>
      </c>
      <c r="C553" s="86">
        <v>229</v>
      </c>
      <c r="D553" s="86">
        <v>14</v>
      </c>
      <c r="E553" s="86">
        <v>24.9</v>
      </c>
      <c r="F553" s="87">
        <v>153</v>
      </c>
    </row>
    <row r="554" spans="1:6">
      <c r="A554" s="86" t="s">
        <v>110</v>
      </c>
      <c r="B554" s="86">
        <v>611</v>
      </c>
      <c r="C554" s="86">
        <v>324</v>
      </c>
      <c r="D554" s="86">
        <v>12.7</v>
      </c>
      <c r="E554" s="86">
        <v>19</v>
      </c>
      <c r="F554" s="87">
        <v>155</v>
      </c>
    </row>
    <row r="555" spans="1:6">
      <c r="A555" s="86" t="s">
        <v>111</v>
      </c>
      <c r="B555" s="86">
        <v>616</v>
      </c>
      <c r="C555" s="86">
        <v>325</v>
      </c>
      <c r="D555" s="86">
        <v>14</v>
      </c>
      <c r="E555" s="86">
        <v>21.6</v>
      </c>
      <c r="F555" s="87">
        <v>174</v>
      </c>
    </row>
    <row r="556" spans="1:6">
      <c r="A556" s="86" t="s">
        <v>136</v>
      </c>
      <c r="B556" s="86">
        <v>622</v>
      </c>
      <c r="C556" s="86">
        <v>327</v>
      </c>
      <c r="D556" s="86">
        <v>15.4</v>
      </c>
      <c r="E556" s="86">
        <v>24.4</v>
      </c>
      <c r="F556" s="87">
        <v>195</v>
      </c>
    </row>
    <row r="557" spans="1:6">
      <c r="A557" s="86" t="s">
        <v>137</v>
      </c>
      <c r="B557" s="86">
        <v>628</v>
      </c>
      <c r="C557" s="86">
        <v>328</v>
      </c>
      <c r="D557" s="86">
        <v>16.5</v>
      </c>
      <c r="E557" s="86">
        <v>27.7</v>
      </c>
      <c r="F557" s="87">
        <v>217</v>
      </c>
    </row>
    <row r="558" spans="1:6">
      <c r="A558" s="86" t="s">
        <v>133</v>
      </c>
      <c r="B558" s="86">
        <v>599</v>
      </c>
      <c r="C558" s="86">
        <v>178</v>
      </c>
      <c r="D558" s="86">
        <v>10</v>
      </c>
      <c r="E558" s="86">
        <v>12.8</v>
      </c>
      <c r="F558" s="87">
        <v>82</v>
      </c>
    </row>
    <row r="559" spans="1:6">
      <c r="A559" s="86" t="s">
        <v>134</v>
      </c>
      <c r="B559" s="86">
        <v>603</v>
      </c>
      <c r="C559" s="86">
        <v>179</v>
      </c>
      <c r="D559" s="86">
        <v>10.9</v>
      </c>
      <c r="E559" s="86">
        <v>15</v>
      </c>
      <c r="F559" s="87">
        <v>92</v>
      </c>
    </row>
    <row r="560" spans="1:6">
      <c r="A560" s="1" t="s">
        <v>2</v>
      </c>
      <c r="B560" s="1">
        <v>0</v>
      </c>
      <c r="C560" s="1">
        <v>0</v>
      </c>
      <c r="D560" s="1">
        <v>0</v>
      </c>
      <c r="E560" s="1">
        <v>0</v>
      </c>
      <c r="F560" s="1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V72"/>
  <sheetViews>
    <sheetView workbookViewId="0">
      <selection activeCell="D1" sqref="D1:F1"/>
    </sheetView>
  </sheetViews>
  <sheetFormatPr defaultColWidth="9" defaultRowHeight="15"/>
  <cols>
    <col min="1" max="1" width="10" style="1" customWidth="1"/>
    <col min="2" max="2" width="8.7109375" style="88" customWidth="1"/>
    <col min="3" max="3" width="8" style="89" customWidth="1"/>
    <col min="4" max="4" width="6.5703125" style="90" customWidth="1"/>
    <col min="5" max="5" width="6" style="91" customWidth="1"/>
    <col min="6" max="6" width="6" style="92" customWidth="1"/>
    <col min="7" max="7" width="6.28515625" style="91" customWidth="1"/>
    <col min="8" max="8" width="8.140625" style="91" customWidth="1"/>
    <col min="9" max="9" width="7" style="91" customWidth="1"/>
    <col min="10" max="10" width="7.5703125" style="91" customWidth="1"/>
    <col min="11" max="11" width="8.28515625" style="93" customWidth="1"/>
    <col min="12" max="16" width="6.140625" style="93" customWidth="1"/>
    <col min="17" max="17" width="9.140625" style="94" customWidth="1"/>
    <col min="18" max="256" width="9.140625" style="7" customWidth="1"/>
  </cols>
  <sheetData>
    <row r="1" spans="1:17" s="95" customFormat="1" ht="21">
      <c r="A1" s="96" t="s">
        <v>9</v>
      </c>
      <c r="B1" s="97" t="s">
        <v>17</v>
      </c>
      <c r="C1" s="98"/>
      <c r="D1" s="823" t="s">
        <v>588</v>
      </c>
      <c r="E1" s="823"/>
      <c r="F1" s="823"/>
      <c r="G1" s="99"/>
      <c r="H1" s="99"/>
      <c r="I1" s="99"/>
      <c r="J1" s="99"/>
      <c r="K1" s="99"/>
      <c r="L1" s="100"/>
      <c r="M1" s="100"/>
      <c r="N1" s="100"/>
      <c r="O1" s="100"/>
      <c r="P1" s="101"/>
      <c r="Q1" s="102"/>
    </row>
    <row r="2" spans="1:17">
      <c r="A2" s="103">
        <v>210</v>
      </c>
      <c r="B2" s="104">
        <v>0.18</v>
      </c>
      <c r="C2" s="89">
        <f>A2*0.0012-0.0742</f>
        <v>0.17780000000000001</v>
      </c>
      <c r="D2" s="90">
        <f>C2-B2</f>
        <v>-2.1999999999999797E-3</v>
      </c>
      <c r="E2" s="90"/>
      <c r="F2" s="105"/>
      <c r="G2" s="90"/>
      <c r="H2" s="90"/>
      <c r="I2" s="90"/>
      <c r="J2" s="90"/>
      <c r="K2" s="106"/>
      <c r="L2" s="106"/>
      <c r="M2" s="106"/>
      <c r="N2" s="106"/>
      <c r="O2" s="106"/>
      <c r="P2" s="106"/>
    </row>
    <row r="3" spans="1:17">
      <c r="A3" s="107">
        <v>215</v>
      </c>
      <c r="B3" s="108">
        <v>0.186</v>
      </c>
      <c r="C3" s="89">
        <f t="shared" ref="C3:C26" si="0">A3*0.0012-0.0742</f>
        <v>0.18379999999999996</v>
      </c>
      <c r="D3" s="90">
        <f t="shared" ref="D3:D26" si="1">C3-B3</f>
        <v>-2.2000000000000353E-3</v>
      </c>
      <c r="E3" s="90"/>
      <c r="F3" s="105"/>
      <c r="G3" s="90"/>
      <c r="H3" s="90"/>
      <c r="I3" s="90"/>
      <c r="J3" s="90"/>
      <c r="K3" s="106"/>
      <c r="L3" s="106"/>
      <c r="M3" s="106"/>
      <c r="N3" s="106"/>
      <c r="O3" s="106"/>
      <c r="P3" s="106"/>
    </row>
    <row r="4" spans="1:17">
      <c r="A4" s="107">
        <v>220</v>
      </c>
      <c r="B4" s="108">
        <v>0.192</v>
      </c>
      <c r="C4" s="89">
        <f t="shared" si="0"/>
        <v>0.18979999999999997</v>
      </c>
      <c r="D4" s="90">
        <f t="shared" si="1"/>
        <v>-2.2000000000000353E-3</v>
      </c>
      <c r="E4" s="90"/>
      <c r="F4" s="105"/>
      <c r="G4" s="90"/>
      <c r="H4" s="90"/>
      <c r="I4" s="90"/>
      <c r="J4" s="90"/>
      <c r="K4" s="106"/>
      <c r="L4" s="106"/>
      <c r="M4" s="106"/>
      <c r="N4" s="106"/>
      <c r="O4" s="106"/>
      <c r="P4" s="106"/>
    </row>
    <row r="5" spans="1:17">
      <c r="A5" s="107">
        <v>225</v>
      </c>
      <c r="B5" s="108">
        <v>0.19800000000000001</v>
      </c>
      <c r="C5" s="89">
        <f t="shared" si="0"/>
        <v>0.19579999999999997</v>
      </c>
      <c r="D5" s="90">
        <f t="shared" si="1"/>
        <v>-2.2000000000000353E-3</v>
      </c>
      <c r="E5" s="90"/>
      <c r="F5" s="105"/>
      <c r="G5" s="90"/>
      <c r="H5" s="90"/>
      <c r="I5" s="90"/>
      <c r="J5" s="90"/>
      <c r="K5" s="106"/>
      <c r="L5" s="106"/>
      <c r="M5" s="106"/>
      <c r="N5" s="106"/>
      <c r="O5" s="106"/>
      <c r="P5" s="106"/>
    </row>
    <row r="6" spans="1:17">
      <c r="A6" s="107">
        <v>230</v>
      </c>
      <c r="B6" s="108">
        <v>0.20300000000000001</v>
      </c>
      <c r="C6" s="89">
        <f t="shared" si="0"/>
        <v>0.20179999999999998</v>
      </c>
      <c r="D6" s="90">
        <f t="shared" si="1"/>
        <v>-1.2000000000000344E-3</v>
      </c>
      <c r="E6" s="90"/>
      <c r="F6" s="105"/>
      <c r="G6" s="90"/>
      <c r="H6" s="90"/>
      <c r="I6" s="90"/>
      <c r="J6" s="90"/>
      <c r="K6" s="106"/>
      <c r="L6" s="106"/>
      <c r="M6" s="106"/>
      <c r="N6" s="106"/>
      <c r="O6" s="106"/>
      <c r="P6" s="106"/>
    </row>
    <row r="7" spans="1:17">
      <c r="A7" s="107">
        <v>235</v>
      </c>
      <c r="B7" s="108">
        <v>0.20899999999999999</v>
      </c>
      <c r="C7" s="89">
        <f t="shared" si="0"/>
        <v>0.20779999999999998</v>
      </c>
      <c r="D7" s="90">
        <f t="shared" si="1"/>
        <v>-1.2000000000000066E-3</v>
      </c>
      <c r="E7" s="90"/>
      <c r="F7" s="105"/>
      <c r="G7" s="90"/>
      <c r="H7" s="90"/>
      <c r="I7" s="90"/>
      <c r="J7" s="90"/>
      <c r="K7" s="106"/>
      <c r="L7" s="106"/>
      <c r="M7" s="106"/>
      <c r="N7" s="106"/>
      <c r="O7" s="106"/>
      <c r="P7" s="106"/>
    </row>
    <row r="8" spans="1:17">
      <c r="A8" s="107">
        <v>240</v>
      </c>
      <c r="B8" s="108">
        <v>0.215</v>
      </c>
      <c r="C8" s="89">
        <f t="shared" si="0"/>
        <v>0.21379999999999999</v>
      </c>
      <c r="D8" s="90">
        <f t="shared" si="1"/>
        <v>-1.2000000000000066E-3</v>
      </c>
      <c r="E8" s="90"/>
      <c r="F8" s="105"/>
      <c r="G8" s="90"/>
      <c r="H8" s="90"/>
      <c r="I8" s="90"/>
      <c r="J8" s="90"/>
      <c r="K8" s="106"/>
      <c r="L8" s="106"/>
      <c r="M8" s="106"/>
      <c r="N8" s="106"/>
      <c r="O8" s="106"/>
      <c r="P8" s="106"/>
    </row>
    <row r="9" spans="1:17">
      <c r="A9" s="107">
        <v>245</v>
      </c>
      <c r="B9" s="108">
        <v>0.221</v>
      </c>
      <c r="C9" s="89">
        <f t="shared" si="0"/>
        <v>0.2198</v>
      </c>
      <c r="D9" s="90">
        <f t="shared" si="1"/>
        <v>-1.2000000000000066E-3</v>
      </c>
      <c r="E9" s="90"/>
      <c r="F9" s="105"/>
      <c r="G9" s="90"/>
      <c r="H9" s="90"/>
      <c r="I9" s="90"/>
      <c r="J9" s="90"/>
      <c r="K9" s="106"/>
      <c r="L9" s="106"/>
      <c r="M9" s="106"/>
      <c r="N9" s="106"/>
      <c r="O9" s="106"/>
      <c r="P9" s="106"/>
    </row>
    <row r="10" spans="1:17">
      <c r="A10" s="107">
        <v>250</v>
      </c>
      <c r="B10" s="108">
        <v>0.22700000000000001</v>
      </c>
      <c r="C10" s="89">
        <f t="shared" si="0"/>
        <v>0.2258</v>
      </c>
      <c r="D10" s="90">
        <f t="shared" si="1"/>
        <v>-1.2000000000000066E-3</v>
      </c>
      <c r="E10" s="90"/>
      <c r="F10" s="105"/>
      <c r="G10" s="90"/>
      <c r="H10" s="90"/>
      <c r="I10" s="90"/>
      <c r="J10" s="90"/>
      <c r="K10" s="106"/>
      <c r="L10" s="106"/>
      <c r="M10" s="106"/>
      <c r="N10" s="106"/>
      <c r="O10" s="106"/>
      <c r="P10" s="106"/>
    </row>
    <row r="11" spans="1:17">
      <c r="A11" s="107">
        <v>255</v>
      </c>
      <c r="B11" s="108">
        <v>0.23200000000000001</v>
      </c>
      <c r="C11" s="89">
        <f t="shared" si="0"/>
        <v>0.23180000000000001</v>
      </c>
      <c r="D11" s="90">
        <f t="shared" si="1"/>
        <v>-2.0000000000000573E-4</v>
      </c>
      <c r="E11" s="90"/>
      <c r="F11" s="105"/>
      <c r="G11" s="90"/>
      <c r="H11" s="90"/>
      <c r="I11" s="90"/>
      <c r="J11" s="90"/>
      <c r="K11" s="106"/>
      <c r="L11" s="106"/>
      <c r="M11" s="106"/>
      <c r="N11" s="106"/>
      <c r="O11" s="106"/>
      <c r="P11" s="106"/>
    </row>
    <row r="12" spans="1:17">
      <c r="A12" s="107">
        <v>260</v>
      </c>
      <c r="B12" s="108">
        <v>0.23799999999999999</v>
      </c>
      <c r="C12" s="89">
        <f t="shared" si="0"/>
        <v>0.23780000000000001</v>
      </c>
      <c r="D12" s="90">
        <f t="shared" si="1"/>
        <v>-1.9999999999997797E-4</v>
      </c>
      <c r="E12" s="90"/>
      <c r="F12" s="105"/>
      <c r="G12" s="90"/>
      <c r="H12" s="90"/>
      <c r="I12" s="90"/>
      <c r="J12" s="90"/>
      <c r="K12" s="106"/>
      <c r="L12" s="106"/>
      <c r="M12" s="106"/>
      <c r="N12" s="106"/>
      <c r="O12" s="106"/>
      <c r="P12" s="106"/>
    </row>
    <row r="13" spans="1:17">
      <c r="A13" s="107">
        <v>265</v>
      </c>
      <c r="B13" s="108">
        <v>0.24399999999999999</v>
      </c>
      <c r="C13" s="89">
        <f t="shared" si="0"/>
        <v>0.24379999999999996</v>
      </c>
      <c r="D13" s="90">
        <f t="shared" si="1"/>
        <v>-2.0000000000003348E-4</v>
      </c>
      <c r="E13" s="90"/>
      <c r="F13" s="105"/>
      <c r="G13" s="90"/>
      <c r="H13" s="90"/>
      <c r="I13" s="90"/>
      <c r="J13" s="90"/>
      <c r="K13" s="106"/>
      <c r="L13" s="106"/>
      <c r="M13" s="106"/>
      <c r="N13" s="106"/>
      <c r="O13" s="106"/>
      <c r="P13" s="106"/>
    </row>
    <row r="14" spans="1:17">
      <c r="A14" s="107">
        <v>270</v>
      </c>
      <c r="B14" s="108">
        <v>0.25</v>
      </c>
      <c r="C14" s="89">
        <f t="shared" si="0"/>
        <v>0.24979999999999997</v>
      </c>
      <c r="D14" s="90">
        <f t="shared" si="1"/>
        <v>-2.0000000000003348E-4</v>
      </c>
      <c r="E14" s="90"/>
      <c r="F14" s="105"/>
      <c r="G14" s="90"/>
      <c r="H14" s="90"/>
      <c r="I14" s="90"/>
      <c r="J14" s="90"/>
      <c r="K14" s="106"/>
      <c r="L14" s="106"/>
      <c r="M14" s="106"/>
      <c r="N14" s="106"/>
      <c r="O14" s="106"/>
      <c r="P14" s="106"/>
    </row>
    <row r="15" spans="1:17">
      <c r="A15" s="107">
        <v>275</v>
      </c>
      <c r="B15" s="108">
        <v>0.255</v>
      </c>
      <c r="C15" s="89">
        <f t="shared" si="0"/>
        <v>0.25579999999999997</v>
      </c>
      <c r="D15" s="90">
        <f t="shared" si="1"/>
        <v>7.999999999999674E-4</v>
      </c>
      <c r="E15" s="90"/>
      <c r="F15" s="105"/>
      <c r="G15" s="90"/>
      <c r="H15" s="90"/>
      <c r="I15" s="90"/>
      <c r="J15" s="90"/>
      <c r="K15" s="106"/>
      <c r="L15" s="106"/>
      <c r="M15" s="106"/>
      <c r="N15" s="106"/>
      <c r="O15" s="106"/>
      <c r="P15" s="106"/>
    </row>
    <row r="16" spans="1:17">
      <c r="A16" s="107">
        <v>280</v>
      </c>
      <c r="B16" s="108">
        <v>0.26100000000000001</v>
      </c>
      <c r="C16" s="89">
        <f t="shared" si="0"/>
        <v>0.26179999999999998</v>
      </c>
      <c r="D16" s="90">
        <f t="shared" si="1"/>
        <v>7.999999999999674E-4</v>
      </c>
      <c r="E16" s="90"/>
      <c r="F16" s="105"/>
      <c r="G16" s="90"/>
      <c r="H16" s="90"/>
      <c r="I16" s="90"/>
      <c r="J16" s="90"/>
      <c r="K16" s="106"/>
      <c r="L16" s="106"/>
      <c r="M16" s="106"/>
      <c r="N16" s="106"/>
      <c r="O16" s="106"/>
      <c r="P16" s="106"/>
    </row>
    <row r="17" spans="1:16">
      <c r="A17" s="107">
        <v>285</v>
      </c>
      <c r="B17" s="108">
        <v>0.26700000000000002</v>
      </c>
      <c r="C17" s="89">
        <f t="shared" si="0"/>
        <v>0.26779999999999998</v>
      </c>
      <c r="D17" s="90">
        <f t="shared" si="1"/>
        <v>7.999999999999674E-4</v>
      </c>
      <c r="E17" s="90"/>
      <c r="F17" s="105"/>
      <c r="G17" s="90"/>
      <c r="H17" s="90"/>
      <c r="I17" s="90"/>
      <c r="J17" s="90"/>
      <c r="K17" s="106"/>
      <c r="L17" s="106"/>
      <c r="M17" s="106"/>
      <c r="N17" s="106"/>
      <c r="O17" s="106"/>
      <c r="P17" s="106"/>
    </row>
    <row r="18" spans="1:16">
      <c r="A18" s="107">
        <v>290</v>
      </c>
      <c r="B18" s="108">
        <v>0.27300000000000002</v>
      </c>
      <c r="C18" s="89">
        <f t="shared" si="0"/>
        <v>0.27379999999999999</v>
      </c>
      <c r="D18" s="90">
        <f t="shared" si="1"/>
        <v>7.999999999999674E-4</v>
      </c>
      <c r="E18" s="90"/>
      <c r="F18" s="105"/>
      <c r="G18" s="90"/>
      <c r="H18" s="90"/>
      <c r="I18" s="90"/>
      <c r="J18" s="90"/>
      <c r="K18" s="106"/>
      <c r="L18" s="106"/>
      <c r="M18" s="106"/>
      <c r="N18" s="106"/>
      <c r="O18" s="106"/>
      <c r="P18" s="106"/>
    </row>
    <row r="19" spans="1:16">
      <c r="A19" s="107">
        <v>295</v>
      </c>
      <c r="B19" s="108">
        <v>0.27800000000000002</v>
      </c>
      <c r="C19" s="89">
        <f t="shared" si="0"/>
        <v>0.27979999999999999</v>
      </c>
      <c r="D19" s="90">
        <f t="shared" si="1"/>
        <v>1.7999999999999683E-3</v>
      </c>
      <c r="E19" s="90"/>
      <c r="F19" s="105"/>
      <c r="G19" s="90"/>
      <c r="H19" s="90"/>
      <c r="I19" s="90"/>
      <c r="J19" s="90"/>
      <c r="K19" s="106"/>
      <c r="L19" s="106"/>
      <c r="M19" s="106"/>
      <c r="N19" s="106"/>
      <c r="O19" s="106"/>
      <c r="P19" s="106"/>
    </row>
    <row r="20" spans="1:16">
      <c r="A20" s="107">
        <v>300</v>
      </c>
      <c r="B20" s="108">
        <v>0.28399999999999997</v>
      </c>
      <c r="C20" s="89">
        <f t="shared" si="0"/>
        <v>0.2858</v>
      </c>
      <c r="D20" s="90">
        <f t="shared" si="1"/>
        <v>1.8000000000000238E-3</v>
      </c>
      <c r="E20" s="90"/>
      <c r="F20" s="105"/>
      <c r="G20" s="90"/>
      <c r="H20" s="90"/>
      <c r="I20" s="90"/>
      <c r="J20" s="90"/>
      <c r="K20" s="106"/>
      <c r="L20" s="106"/>
      <c r="M20" s="106"/>
      <c r="N20" s="106"/>
      <c r="O20" s="106"/>
      <c r="P20" s="106"/>
    </row>
    <row r="21" spans="1:16">
      <c r="A21" s="107">
        <v>305</v>
      </c>
      <c r="B21" s="108">
        <v>0.28999999999999998</v>
      </c>
      <c r="C21" s="89">
        <f t="shared" si="0"/>
        <v>0.2918</v>
      </c>
      <c r="D21" s="90">
        <f t="shared" si="1"/>
        <v>1.8000000000000238E-3</v>
      </c>
      <c r="E21" s="90"/>
      <c r="F21" s="105"/>
      <c r="G21" s="90"/>
      <c r="H21" s="90"/>
      <c r="I21" s="90"/>
      <c r="J21" s="90"/>
      <c r="K21" s="106"/>
      <c r="L21" s="106"/>
      <c r="M21" s="106"/>
      <c r="N21" s="106"/>
      <c r="O21" s="106"/>
      <c r="P21" s="106"/>
    </row>
    <row r="22" spans="1:16">
      <c r="A22" s="107">
        <v>310</v>
      </c>
      <c r="B22" s="108">
        <v>0.29599999999999999</v>
      </c>
      <c r="C22" s="89">
        <f t="shared" si="0"/>
        <v>0.29779999999999995</v>
      </c>
      <c r="D22" s="90">
        <f t="shared" si="1"/>
        <v>1.7999999999999683E-3</v>
      </c>
      <c r="E22" s="90"/>
      <c r="F22" s="105"/>
      <c r="G22" s="90"/>
      <c r="H22" s="90"/>
      <c r="I22" s="90"/>
      <c r="J22" s="90"/>
      <c r="K22" s="106"/>
      <c r="L22" s="106"/>
      <c r="M22" s="106"/>
      <c r="N22" s="106"/>
      <c r="O22" s="106"/>
      <c r="P22" s="106"/>
    </row>
    <row r="23" spans="1:16">
      <c r="A23" s="107">
        <v>315</v>
      </c>
      <c r="B23" s="108">
        <v>0.30199999999999999</v>
      </c>
      <c r="C23" s="89">
        <f t="shared" si="0"/>
        <v>0.30379999999999996</v>
      </c>
      <c r="D23" s="90">
        <f t="shared" si="1"/>
        <v>1.7999999999999683E-3</v>
      </c>
      <c r="E23" s="90"/>
      <c r="F23" s="105"/>
      <c r="G23" s="90"/>
      <c r="H23" s="90"/>
      <c r="I23" s="90"/>
      <c r="J23" s="90"/>
      <c r="K23" s="106"/>
      <c r="L23" s="106"/>
      <c r="M23" s="106"/>
      <c r="N23" s="106"/>
      <c r="O23" s="106"/>
      <c r="P23" s="106"/>
    </row>
    <row r="24" spans="1:16">
      <c r="A24" s="107">
        <v>320</v>
      </c>
      <c r="B24" s="108">
        <v>0.307</v>
      </c>
      <c r="C24" s="89">
        <f t="shared" si="0"/>
        <v>0.30979999999999996</v>
      </c>
      <c r="D24" s="90">
        <f t="shared" si="1"/>
        <v>2.7999999999999692E-3</v>
      </c>
      <c r="E24" s="90"/>
      <c r="F24" s="105"/>
      <c r="G24" s="90"/>
      <c r="H24" s="90"/>
      <c r="I24" s="90"/>
      <c r="J24" s="90"/>
      <c r="K24" s="106"/>
      <c r="L24" s="106"/>
      <c r="M24" s="106"/>
      <c r="N24" s="106"/>
      <c r="O24" s="106"/>
      <c r="P24" s="106"/>
    </row>
    <row r="25" spans="1:16">
      <c r="A25" s="107">
        <v>325</v>
      </c>
      <c r="B25" s="108">
        <v>0.313</v>
      </c>
      <c r="C25" s="89">
        <f t="shared" si="0"/>
        <v>0.31579999999999997</v>
      </c>
      <c r="D25" s="90">
        <f t="shared" si="1"/>
        <v>2.7999999999999692E-3</v>
      </c>
      <c r="E25" s="90"/>
      <c r="F25" s="105"/>
      <c r="G25" s="90"/>
      <c r="H25" s="90"/>
      <c r="I25" s="90"/>
      <c r="J25" s="90"/>
      <c r="K25" s="106"/>
      <c r="L25" s="106"/>
      <c r="M25" s="106"/>
      <c r="N25" s="106"/>
      <c r="O25" s="106"/>
      <c r="P25" s="106"/>
    </row>
    <row r="26" spans="1:16">
      <c r="A26" s="107">
        <v>330</v>
      </c>
      <c r="B26" s="108">
        <v>0.31900000000000001</v>
      </c>
      <c r="C26" s="89">
        <f t="shared" si="0"/>
        <v>0.32179999999999997</v>
      </c>
      <c r="D26" s="90">
        <f t="shared" si="1"/>
        <v>2.7999999999999692E-3</v>
      </c>
      <c r="E26" s="90"/>
      <c r="F26" s="105"/>
      <c r="G26" s="90"/>
      <c r="H26" s="90"/>
      <c r="I26" s="90"/>
      <c r="J26" s="90"/>
      <c r="K26" s="106"/>
      <c r="L26" s="106"/>
      <c r="M26" s="106"/>
      <c r="N26" s="106"/>
      <c r="O26" s="106"/>
      <c r="P26" s="106"/>
    </row>
    <row r="27" spans="1:16">
      <c r="A27" s="12"/>
      <c r="B27" s="109"/>
      <c r="E27" s="90"/>
      <c r="F27" s="105"/>
      <c r="G27" s="90"/>
      <c r="H27" s="90"/>
      <c r="I27" s="90"/>
      <c r="J27" s="90"/>
      <c r="K27" s="106"/>
      <c r="L27" s="106"/>
      <c r="M27" s="106"/>
      <c r="N27" s="106"/>
      <c r="O27" s="106"/>
      <c r="P27" s="106"/>
    </row>
    <row r="28" spans="1:16">
      <c r="A28" s="12"/>
      <c r="B28" s="109"/>
      <c r="E28" s="90"/>
      <c r="F28" s="105"/>
      <c r="G28" s="90"/>
      <c r="H28" s="90"/>
      <c r="I28" s="90"/>
      <c r="J28" s="90"/>
      <c r="K28" s="106"/>
      <c r="L28" s="106"/>
      <c r="M28" s="106"/>
      <c r="N28" s="106"/>
      <c r="O28" s="106"/>
      <c r="P28" s="106"/>
    </row>
    <row r="29" spans="1:16">
      <c r="A29" s="12"/>
      <c r="B29" s="109"/>
      <c r="E29" s="90"/>
      <c r="F29" s="105"/>
      <c r="G29" s="90"/>
      <c r="H29" s="90"/>
      <c r="I29" s="90"/>
      <c r="J29" s="90"/>
      <c r="K29" s="106"/>
      <c r="L29" s="106"/>
      <c r="M29" s="106"/>
      <c r="N29" s="106"/>
      <c r="O29" s="106"/>
      <c r="P29" s="106"/>
    </row>
    <row r="30" spans="1:16">
      <c r="A30" s="12"/>
      <c r="B30" s="109"/>
      <c r="E30" s="90"/>
      <c r="F30" s="105"/>
      <c r="G30" s="90"/>
      <c r="H30" s="90"/>
      <c r="I30" s="90"/>
      <c r="J30" s="90"/>
      <c r="K30" s="106"/>
      <c r="L30" s="106"/>
      <c r="M30" s="106"/>
      <c r="N30" s="106"/>
      <c r="O30" s="106"/>
      <c r="P30" s="106"/>
    </row>
    <row r="31" spans="1:16">
      <c r="A31" s="12"/>
      <c r="B31" s="109"/>
      <c r="E31" s="90"/>
      <c r="F31" s="105"/>
      <c r="G31" s="90"/>
      <c r="H31" s="90"/>
      <c r="I31" s="90"/>
      <c r="J31" s="90"/>
      <c r="K31" s="106"/>
      <c r="L31" s="106"/>
      <c r="M31" s="106"/>
      <c r="N31" s="106"/>
      <c r="O31" s="106"/>
      <c r="P31" s="106"/>
    </row>
    <row r="32" spans="1:16">
      <c r="A32" s="12"/>
      <c r="B32" s="109"/>
      <c r="E32" s="90"/>
      <c r="F32" s="105"/>
      <c r="G32" s="90"/>
      <c r="H32" s="90"/>
      <c r="I32" s="90"/>
      <c r="J32" s="90"/>
      <c r="K32" s="106"/>
      <c r="L32" s="106"/>
      <c r="M32" s="106"/>
      <c r="N32" s="106"/>
      <c r="O32" s="106"/>
      <c r="P32" s="106"/>
    </row>
    <row r="33" spans="1:16">
      <c r="A33" s="12"/>
      <c r="B33" s="109"/>
      <c r="E33" s="90"/>
      <c r="F33" s="105"/>
      <c r="G33" s="90"/>
      <c r="H33" s="90"/>
      <c r="I33" s="90"/>
      <c r="J33" s="90"/>
      <c r="K33" s="106"/>
      <c r="L33" s="106"/>
      <c r="M33" s="106"/>
      <c r="N33" s="106"/>
      <c r="O33" s="106"/>
      <c r="P33" s="106"/>
    </row>
    <row r="34" spans="1:16">
      <c r="A34" s="12"/>
      <c r="B34" s="109"/>
      <c r="E34" s="90"/>
      <c r="F34" s="105"/>
      <c r="G34" s="90"/>
      <c r="H34" s="90"/>
      <c r="I34" s="90"/>
      <c r="J34" s="90"/>
      <c r="K34" s="106"/>
      <c r="L34" s="106"/>
      <c r="M34" s="106"/>
      <c r="N34" s="106"/>
      <c r="O34" s="106"/>
      <c r="P34" s="106"/>
    </row>
    <row r="35" spans="1:16">
      <c r="A35" s="12"/>
      <c r="B35" s="109"/>
      <c r="E35" s="90"/>
      <c r="F35" s="105"/>
      <c r="G35" s="90"/>
      <c r="H35" s="90"/>
      <c r="I35" s="90"/>
      <c r="J35" s="90"/>
      <c r="K35" s="106"/>
      <c r="L35" s="106"/>
      <c r="M35" s="106"/>
      <c r="N35" s="106"/>
      <c r="O35" s="106"/>
      <c r="P35" s="106"/>
    </row>
    <row r="36" spans="1:16">
      <c r="A36" s="12"/>
      <c r="B36" s="109"/>
      <c r="E36" s="90"/>
      <c r="F36" s="105"/>
      <c r="G36" s="90"/>
      <c r="H36" s="90"/>
      <c r="I36" s="90"/>
      <c r="J36" s="90"/>
      <c r="K36" s="106"/>
      <c r="L36" s="106"/>
      <c r="M36" s="106"/>
      <c r="N36" s="106"/>
      <c r="O36" s="106"/>
      <c r="P36" s="106"/>
    </row>
    <row r="37" spans="1:16">
      <c r="A37" s="12"/>
      <c r="B37" s="109"/>
      <c r="E37" s="90"/>
      <c r="F37" s="105"/>
      <c r="G37" s="90"/>
      <c r="H37" s="90"/>
      <c r="I37" s="90"/>
      <c r="J37" s="90"/>
      <c r="K37" s="106"/>
      <c r="L37" s="106"/>
      <c r="M37" s="106"/>
      <c r="N37" s="106"/>
      <c r="O37" s="106"/>
      <c r="P37" s="106"/>
    </row>
    <row r="38" spans="1:16">
      <c r="A38" s="12"/>
      <c r="B38" s="109"/>
      <c r="E38" s="90"/>
      <c r="F38" s="105"/>
      <c r="G38" s="90"/>
      <c r="H38" s="90"/>
      <c r="I38" s="90"/>
      <c r="J38" s="90"/>
      <c r="K38" s="106"/>
      <c r="L38" s="106"/>
      <c r="M38" s="106"/>
      <c r="N38" s="106"/>
      <c r="O38" s="106"/>
      <c r="P38" s="106"/>
    </row>
    <row r="39" spans="1:16">
      <c r="A39" s="12"/>
      <c r="B39" s="109"/>
      <c r="E39" s="90"/>
      <c r="F39" s="105"/>
      <c r="G39" s="90"/>
      <c r="H39" s="90"/>
      <c r="I39" s="90"/>
      <c r="J39" s="90"/>
      <c r="K39" s="106"/>
      <c r="L39" s="106"/>
      <c r="M39" s="106"/>
      <c r="N39" s="106"/>
      <c r="O39" s="106"/>
      <c r="P39" s="106"/>
    </row>
    <row r="40" spans="1:16">
      <c r="A40" s="12"/>
      <c r="B40" s="109"/>
      <c r="E40" s="90"/>
      <c r="F40" s="105"/>
      <c r="G40" s="90"/>
      <c r="H40" s="90"/>
      <c r="I40" s="90"/>
      <c r="J40" s="90"/>
      <c r="K40" s="106"/>
      <c r="L40" s="106"/>
      <c r="M40" s="106"/>
      <c r="N40" s="106"/>
      <c r="O40" s="106"/>
      <c r="P40" s="106"/>
    </row>
    <row r="41" spans="1:16">
      <c r="A41" s="12"/>
      <c r="B41" s="109"/>
      <c r="E41" s="90"/>
      <c r="F41" s="105"/>
      <c r="G41" s="90"/>
      <c r="H41" s="90"/>
      <c r="I41" s="90"/>
      <c r="J41" s="90"/>
      <c r="K41" s="106"/>
      <c r="L41" s="106"/>
      <c r="M41" s="106"/>
      <c r="N41" s="106"/>
      <c r="O41" s="106"/>
      <c r="P41" s="106"/>
    </row>
    <row r="42" spans="1:16">
      <c r="A42" s="12"/>
      <c r="B42" s="109"/>
      <c r="E42" s="90"/>
      <c r="F42" s="105"/>
      <c r="G42" s="90"/>
      <c r="H42" s="90"/>
      <c r="I42" s="90"/>
      <c r="J42" s="90"/>
      <c r="K42" s="106"/>
      <c r="L42" s="106"/>
      <c r="M42" s="106"/>
      <c r="N42" s="106"/>
      <c r="O42" s="106"/>
      <c r="P42" s="106"/>
    </row>
    <row r="43" spans="1:16">
      <c r="A43" s="12"/>
      <c r="B43" s="109"/>
      <c r="E43" s="90"/>
      <c r="F43" s="105"/>
      <c r="G43" s="90"/>
      <c r="H43" s="90"/>
      <c r="I43" s="90"/>
      <c r="J43" s="90"/>
      <c r="K43" s="106"/>
      <c r="L43" s="106"/>
      <c r="M43" s="106"/>
      <c r="N43" s="106"/>
      <c r="O43" s="106"/>
      <c r="P43" s="106"/>
    </row>
    <row r="44" spans="1:16">
      <c r="A44" s="12"/>
      <c r="B44" s="109"/>
      <c r="E44" s="90"/>
      <c r="F44" s="105"/>
      <c r="G44" s="90"/>
      <c r="H44" s="90"/>
      <c r="I44" s="90"/>
      <c r="J44" s="90"/>
      <c r="K44" s="106"/>
      <c r="L44" s="106"/>
      <c r="M44" s="106"/>
      <c r="N44" s="106"/>
      <c r="O44" s="106"/>
      <c r="P44" s="106"/>
    </row>
    <row r="45" spans="1:16">
      <c r="A45" s="12"/>
      <c r="B45" s="109"/>
      <c r="E45" s="90"/>
      <c r="F45" s="105"/>
      <c r="G45" s="90"/>
      <c r="H45" s="90"/>
      <c r="I45" s="90"/>
      <c r="J45" s="90"/>
      <c r="K45" s="106"/>
      <c r="L45" s="106"/>
      <c r="M45" s="106"/>
      <c r="N45" s="106"/>
      <c r="O45" s="106"/>
      <c r="P45" s="106"/>
    </row>
    <row r="46" spans="1:16">
      <c r="A46" s="12"/>
      <c r="B46" s="109"/>
      <c r="E46" s="90"/>
      <c r="F46" s="105"/>
      <c r="G46" s="90"/>
      <c r="H46" s="90"/>
      <c r="I46" s="90"/>
      <c r="J46" s="90"/>
      <c r="K46" s="106"/>
      <c r="L46" s="106"/>
      <c r="M46" s="106"/>
      <c r="N46" s="106"/>
      <c r="O46" s="106"/>
      <c r="P46" s="106"/>
    </row>
    <row r="47" spans="1:16">
      <c r="A47" s="12"/>
      <c r="B47" s="109"/>
      <c r="E47" s="90"/>
      <c r="F47" s="105"/>
      <c r="G47" s="90"/>
      <c r="H47" s="90"/>
      <c r="I47" s="90"/>
      <c r="J47" s="90"/>
      <c r="K47" s="106"/>
      <c r="L47" s="106"/>
      <c r="M47" s="106"/>
      <c r="N47" s="106"/>
      <c r="O47" s="106"/>
      <c r="P47" s="106"/>
    </row>
    <row r="48" spans="1:16">
      <c r="A48" s="12"/>
      <c r="B48" s="109"/>
      <c r="E48" s="90"/>
      <c r="F48" s="105"/>
      <c r="G48" s="90"/>
      <c r="H48" s="90"/>
      <c r="I48" s="90"/>
      <c r="J48" s="90"/>
      <c r="K48" s="106"/>
      <c r="L48" s="106"/>
      <c r="M48" s="106"/>
      <c r="N48" s="106"/>
      <c r="O48" s="106"/>
      <c r="P48" s="106"/>
    </row>
    <row r="49" spans="1:16">
      <c r="A49" s="12"/>
      <c r="B49" s="109"/>
      <c r="E49" s="90"/>
      <c r="F49" s="105"/>
      <c r="G49" s="90"/>
      <c r="H49" s="90"/>
      <c r="I49" s="90"/>
      <c r="J49" s="90"/>
      <c r="K49" s="106"/>
      <c r="L49" s="106"/>
      <c r="M49" s="106"/>
      <c r="N49" s="106"/>
      <c r="O49" s="106"/>
      <c r="P49" s="106"/>
    </row>
    <row r="50" spans="1:16">
      <c r="A50" s="12"/>
      <c r="B50" s="109"/>
      <c r="E50" s="90"/>
      <c r="F50" s="105"/>
      <c r="G50" s="90"/>
      <c r="H50" s="90"/>
      <c r="I50" s="90"/>
      <c r="J50" s="90"/>
      <c r="K50" s="106"/>
      <c r="L50" s="106"/>
      <c r="M50" s="106"/>
      <c r="N50" s="106"/>
      <c r="O50" s="106"/>
      <c r="P50" s="106"/>
    </row>
    <row r="51" spans="1:16">
      <c r="A51" s="12"/>
      <c r="B51" s="109"/>
      <c r="E51" s="90"/>
      <c r="F51" s="105"/>
      <c r="G51" s="90"/>
      <c r="H51" s="90"/>
      <c r="I51" s="90"/>
      <c r="J51" s="90"/>
      <c r="K51" s="106"/>
      <c r="L51" s="106"/>
      <c r="M51" s="106"/>
      <c r="N51" s="106"/>
      <c r="O51" s="106"/>
      <c r="P51" s="106"/>
    </row>
    <row r="52" spans="1:16">
      <c r="A52" s="12"/>
      <c r="B52" s="109"/>
      <c r="E52" s="90"/>
      <c r="F52" s="105"/>
      <c r="G52" s="90"/>
      <c r="H52" s="90"/>
      <c r="I52" s="90"/>
      <c r="J52" s="90"/>
      <c r="K52" s="106"/>
      <c r="L52" s="106"/>
      <c r="M52" s="106"/>
      <c r="N52" s="106"/>
      <c r="O52" s="106"/>
      <c r="P52" s="106"/>
    </row>
    <row r="53" spans="1:16">
      <c r="A53" s="12"/>
      <c r="B53" s="109"/>
      <c r="E53" s="90"/>
      <c r="F53" s="105"/>
      <c r="G53" s="90"/>
      <c r="H53" s="90"/>
      <c r="I53" s="90"/>
      <c r="J53" s="90"/>
      <c r="K53" s="106"/>
      <c r="L53" s="106"/>
      <c r="M53" s="106"/>
      <c r="N53" s="106"/>
      <c r="O53" s="106"/>
      <c r="P53" s="106"/>
    </row>
    <row r="54" spans="1:16">
      <c r="A54" s="12"/>
      <c r="B54" s="109"/>
      <c r="E54" s="90"/>
      <c r="F54" s="105"/>
      <c r="G54" s="90"/>
      <c r="H54" s="90"/>
      <c r="I54" s="90"/>
      <c r="J54" s="90"/>
      <c r="K54" s="106"/>
      <c r="L54" s="106"/>
      <c r="M54" s="106"/>
      <c r="N54" s="106"/>
      <c r="O54" s="106"/>
      <c r="P54" s="106"/>
    </row>
    <row r="55" spans="1:16">
      <c r="A55" s="12"/>
      <c r="B55" s="109"/>
      <c r="E55" s="90"/>
      <c r="F55" s="105"/>
      <c r="G55" s="90"/>
      <c r="H55" s="90"/>
      <c r="I55" s="90"/>
      <c r="J55" s="90"/>
      <c r="K55" s="106"/>
      <c r="L55" s="106"/>
      <c r="M55" s="106"/>
      <c r="N55" s="106"/>
      <c r="O55" s="106"/>
      <c r="P55" s="106"/>
    </row>
    <row r="56" spans="1:16">
      <c r="A56" s="12"/>
      <c r="B56" s="109"/>
      <c r="E56" s="90"/>
      <c r="F56" s="105"/>
      <c r="G56" s="90"/>
      <c r="H56" s="90"/>
      <c r="I56" s="90"/>
      <c r="J56" s="90"/>
      <c r="K56" s="106"/>
      <c r="L56" s="106"/>
      <c r="M56" s="106"/>
      <c r="N56" s="106"/>
      <c r="O56" s="106"/>
      <c r="P56" s="106"/>
    </row>
    <row r="57" spans="1:16">
      <c r="A57" s="12"/>
      <c r="B57" s="109"/>
      <c r="E57" s="90"/>
      <c r="F57" s="105"/>
      <c r="G57" s="90"/>
      <c r="H57" s="90"/>
      <c r="I57" s="90"/>
      <c r="J57" s="90"/>
      <c r="K57" s="106"/>
      <c r="L57" s="106"/>
      <c r="M57" s="106"/>
      <c r="N57" s="106"/>
      <c r="O57" s="106"/>
      <c r="P57" s="106"/>
    </row>
    <row r="58" spans="1:16">
      <c r="A58" s="12"/>
      <c r="B58" s="109"/>
      <c r="E58" s="90"/>
      <c r="F58" s="105"/>
      <c r="G58" s="90"/>
      <c r="H58" s="90"/>
      <c r="I58" s="90"/>
      <c r="J58" s="90"/>
      <c r="K58" s="106"/>
      <c r="L58" s="106"/>
      <c r="M58" s="106"/>
      <c r="N58" s="106"/>
      <c r="O58" s="106"/>
      <c r="P58" s="106"/>
    </row>
    <row r="59" spans="1:16">
      <c r="A59" s="12"/>
      <c r="B59" s="109"/>
      <c r="E59" s="90"/>
      <c r="F59" s="105"/>
      <c r="G59" s="90"/>
      <c r="H59" s="90"/>
      <c r="I59" s="90"/>
      <c r="J59" s="90"/>
      <c r="K59" s="106"/>
      <c r="L59" s="106"/>
      <c r="M59" s="106"/>
      <c r="N59" s="106"/>
      <c r="O59" s="106"/>
      <c r="P59" s="106"/>
    </row>
    <row r="60" spans="1:16">
      <c r="A60" s="12"/>
      <c r="B60" s="109"/>
      <c r="E60" s="90"/>
      <c r="F60" s="105"/>
      <c r="G60" s="90"/>
      <c r="H60" s="90"/>
      <c r="I60" s="90"/>
      <c r="J60" s="90"/>
      <c r="K60" s="106"/>
      <c r="L60" s="106"/>
      <c r="M60" s="106"/>
      <c r="N60" s="106"/>
      <c r="O60" s="106"/>
      <c r="P60" s="106"/>
    </row>
    <row r="61" spans="1:16">
      <c r="A61" s="12"/>
      <c r="B61" s="109"/>
      <c r="E61" s="90"/>
      <c r="F61" s="105"/>
      <c r="G61" s="90"/>
      <c r="H61" s="90"/>
      <c r="I61" s="90"/>
      <c r="J61" s="90"/>
      <c r="K61" s="106"/>
      <c r="L61" s="106"/>
      <c r="M61" s="106"/>
      <c r="N61" s="106"/>
      <c r="O61" s="106"/>
      <c r="P61" s="106"/>
    </row>
    <row r="62" spans="1:16">
      <c r="A62" s="12"/>
      <c r="B62" s="109"/>
      <c r="E62" s="90"/>
      <c r="F62" s="105"/>
      <c r="G62" s="90"/>
      <c r="H62" s="90"/>
      <c r="I62" s="90"/>
      <c r="J62" s="90"/>
      <c r="K62" s="106"/>
      <c r="L62" s="106"/>
      <c r="M62" s="106"/>
      <c r="N62" s="106"/>
      <c r="O62" s="106"/>
      <c r="P62" s="106"/>
    </row>
    <row r="63" spans="1:16">
      <c r="A63" s="12"/>
      <c r="B63" s="109"/>
      <c r="E63" s="90"/>
      <c r="F63" s="105"/>
      <c r="G63" s="90"/>
      <c r="H63" s="90"/>
      <c r="I63" s="90"/>
      <c r="J63" s="90"/>
      <c r="K63" s="106"/>
      <c r="L63" s="106"/>
      <c r="M63" s="106"/>
      <c r="N63" s="106"/>
      <c r="O63" s="106"/>
      <c r="P63" s="106"/>
    </row>
    <row r="64" spans="1:16">
      <c r="A64" s="12"/>
      <c r="B64" s="109"/>
      <c r="E64" s="90"/>
      <c r="F64" s="105"/>
      <c r="G64" s="90"/>
      <c r="H64" s="90"/>
      <c r="I64" s="90"/>
      <c r="J64" s="90"/>
      <c r="K64" s="106"/>
      <c r="L64" s="106"/>
      <c r="M64" s="106"/>
      <c r="N64" s="106"/>
      <c r="O64" s="106"/>
      <c r="P64" s="106"/>
    </row>
    <row r="65" spans="1:16">
      <c r="A65" s="12"/>
      <c r="B65" s="109"/>
      <c r="E65" s="90"/>
      <c r="F65" s="105"/>
      <c r="G65" s="90"/>
      <c r="H65" s="90"/>
      <c r="I65" s="90"/>
      <c r="J65" s="90"/>
      <c r="K65" s="106"/>
      <c r="L65" s="106"/>
      <c r="M65" s="106"/>
      <c r="N65" s="106"/>
      <c r="O65" s="106"/>
      <c r="P65" s="106"/>
    </row>
    <row r="66" spans="1:16">
      <c r="A66" s="12"/>
      <c r="B66" s="109"/>
      <c r="E66" s="90"/>
      <c r="F66" s="105"/>
      <c r="G66" s="90"/>
      <c r="H66" s="90"/>
      <c r="I66" s="90"/>
      <c r="J66" s="90"/>
      <c r="K66" s="106"/>
      <c r="L66" s="106"/>
      <c r="M66" s="106"/>
      <c r="N66" s="106"/>
      <c r="O66" s="106"/>
      <c r="P66" s="106"/>
    </row>
    <row r="67" spans="1:16">
      <c r="A67" s="12"/>
      <c r="B67" s="109"/>
      <c r="E67" s="90"/>
      <c r="F67" s="105"/>
      <c r="G67" s="90"/>
      <c r="H67" s="90"/>
      <c r="I67" s="90"/>
      <c r="J67" s="90"/>
      <c r="K67" s="106"/>
      <c r="L67" s="106"/>
      <c r="M67" s="106"/>
      <c r="N67" s="106"/>
      <c r="O67" s="106"/>
      <c r="P67" s="106"/>
    </row>
    <row r="68" spans="1:16">
      <c r="A68" s="12"/>
      <c r="B68" s="109"/>
      <c r="E68" s="90"/>
      <c r="F68" s="105"/>
      <c r="G68" s="90"/>
      <c r="H68" s="90"/>
      <c r="I68" s="90"/>
      <c r="J68" s="90"/>
      <c r="K68" s="106"/>
      <c r="L68" s="106"/>
      <c r="M68" s="106"/>
      <c r="N68" s="106"/>
      <c r="O68" s="106"/>
      <c r="P68" s="106"/>
    </row>
    <row r="69" spans="1:16">
      <c r="A69" s="12"/>
      <c r="B69" s="109"/>
      <c r="E69" s="90"/>
      <c r="F69" s="105"/>
      <c r="G69" s="90"/>
      <c r="H69" s="90"/>
      <c r="I69" s="90"/>
      <c r="J69" s="90"/>
      <c r="K69" s="106"/>
      <c r="L69" s="106"/>
      <c r="M69" s="106"/>
      <c r="N69" s="106"/>
      <c r="O69" s="106"/>
      <c r="P69" s="106"/>
    </row>
    <row r="70" spans="1:16">
      <c r="A70" s="12"/>
      <c r="B70" s="109"/>
      <c r="E70" s="90"/>
      <c r="F70" s="105"/>
      <c r="G70" s="90"/>
      <c r="H70" s="90"/>
      <c r="I70" s="90"/>
      <c r="J70" s="90"/>
      <c r="K70" s="106"/>
      <c r="L70" s="106"/>
      <c r="M70" s="106"/>
      <c r="N70" s="106"/>
      <c r="O70" s="106"/>
      <c r="P70" s="106"/>
    </row>
    <row r="71" spans="1:16">
      <c r="A71" s="12"/>
      <c r="B71" s="109"/>
      <c r="E71" s="90"/>
      <c r="F71" s="105"/>
      <c r="G71" s="90"/>
      <c r="H71" s="90"/>
      <c r="I71" s="90"/>
      <c r="J71" s="90"/>
      <c r="K71" s="106"/>
      <c r="L71" s="106"/>
      <c r="M71" s="106"/>
      <c r="N71" s="106"/>
      <c r="O71" s="106"/>
      <c r="P71" s="106"/>
    </row>
    <row r="72" spans="1:16">
      <c r="A72" s="12"/>
      <c r="B72" s="109"/>
      <c r="E72" s="90"/>
      <c r="F72" s="105"/>
      <c r="G72" s="90"/>
      <c r="H72" s="90"/>
      <c r="I72" s="90"/>
      <c r="J72" s="90"/>
      <c r="K72" s="106"/>
      <c r="L72" s="106"/>
      <c r="M72" s="106"/>
      <c r="N72" s="106"/>
      <c r="O72" s="106"/>
      <c r="P72" s="106"/>
    </row>
  </sheetData>
  <mergeCells count="1">
    <mergeCell ref="D1:F1"/>
  </mergeCell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V74"/>
  <sheetViews>
    <sheetView topLeftCell="A16" workbookViewId="0">
      <selection activeCell="C2" sqref="C2"/>
    </sheetView>
  </sheetViews>
  <sheetFormatPr defaultColWidth="9" defaultRowHeight="15"/>
  <cols>
    <col min="1" max="1" width="9.140625" style="1" customWidth="1"/>
    <col min="2" max="2" width="9.140625" style="88" customWidth="1"/>
    <col min="3" max="3" width="9.140625" style="110" customWidth="1"/>
    <col min="4" max="4" width="9.140625" style="88" customWidth="1"/>
    <col min="5" max="256" width="9.140625" style="1" customWidth="1"/>
  </cols>
  <sheetData>
    <row r="1" spans="1:12" ht="23.25" customHeight="1">
      <c r="A1" s="111" t="s">
        <v>9</v>
      </c>
      <c r="B1" s="112" t="s">
        <v>17</v>
      </c>
      <c r="C1" s="824" t="s">
        <v>589</v>
      </c>
      <c r="D1" s="823"/>
      <c r="E1" s="823"/>
      <c r="F1" s="823"/>
      <c r="G1" s="823"/>
      <c r="H1" s="823"/>
      <c r="I1" s="823"/>
      <c r="J1" s="113"/>
      <c r="K1" s="113"/>
      <c r="L1" s="7"/>
    </row>
    <row r="2" spans="1:12">
      <c r="A2" s="114">
        <v>90</v>
      </c>
      <c r="B2" s="115">
        <v>0.20799999999999999</v>
      </c>
      <c r="C2" s="110">
        <f>-0.000001*(A2^2)+0.0011*A2+0.1191</f>
        <v>0.21000000000000002</v>
      </c>
      <c r="D2" s="88">
        <f>B2-C2</f>
        <v>-2.0000000000000295E-3</v>
      </c>
    </row>
    <row r="3" spans="1:12">
      <c r="A3" s="114">
        <v>95</v>
      </c>
      <c r="B3" s="115">
        <v>0.21299999999999999</v>
      </c>
      <c r="C3" s="110">
        <f t="shared" ref="C3:C50" si="0">-0.000001*(A3^2)+0.0011*A3+0.1191</f>
        <v>0.21457500000000002</v>
      </c>
      <c r="D3" s="88">
        <f t="shared" ref="D3:D50" si="1">B3-C3</f>
        <v>-1.5750000000000208E-3</v>
      </c>
      <c r="F3" s="116"/>
    </row>
    <row r="4" spans="1:12">
      <c r="A4" s="114">
        <v>100</v>
      </c>
      <c r="B4" s="115">
        <v>0.217</v>
      </c>
      <c r="C4" s="110">
        <f t="shared" si="0"/>
        <v>0.21910000000000002</v>
      </c>
      <c r="D4" s="88">
        <f t="shared" si="1"/>
        <v>-2.1000000000000185E-3</v>
      </c>
      <c r="E4" s="117"/>
    </row>
    <row r="5" spans="1:12">
      <c r="A5" s="114">
        <v>105</v>
      </c>
      <c r="B5" s="115">
        <v>0.221</v>
      </c>
      <c r="C5" s="110">
        <f t="shared" si="0"/>
        <v>0.22357500000000002</v>
      </c>
      <c r="D5" s="88">
        <f t="shared" si="1"/>
        <v>-2.5750000000000217E-3</v>
      </c>
      <c r="E5" s="117"/>
    </row>
    <row r="6" spans="1:12">
      <c r="A6" s="114">
        <v>110</v>
      </c>
      <c r="B6" s="115">
        <v>0.22600000000000001</v>
      </c>
      <c r="C6" s="110">
        <f t="shared" si="0"/>
        <v>0.22800000000000001</v>
      </c>
      <c r="D6" s="88">
        <f t="shared" si="1"/>
        <v>-2.0000000000000018E-3</v>
      </c>
      <c r="E6" s="117"/>
    </row>
    <row r="7" spans="1:12">
      <c r="A7" s="114">
        <v>115</v>
      </c>
      <c r="B7" s="115">
        <v>0.23</v>
      </c>
      <c r="C7" s="110">
        <f t="shared" si="0"/>
        <v>0.232375</v>
      </c>
      <c r="D7" s="88">
        <f t="shared" si="1"/>
        <v>-2.3749999999999882E-3</v>
      </c>
      <c r="E7" s="117"/>
    </row>
    <row r="8" spans="1:12">
      <c r="A8" s="114">
        <v>120</v>
      </c>
      <c r="B8" s="115">
        <v>0.23400000000000001</v>
      </c>
      <c r="C8" s="110">
        <f t="shared" si="0"/>
        <v>0.23670000000000002</v>
      </c>
      <c r="D8" s="88">
        <f t="shared" si="1"/>
        <v>-2.7000000000000079E-3</v>
      </c>
      <c r="E8" s="117"/>
    </row>
    <row r="9" spans="1:12">
      <c r="A9" s="114">
        <v>125</v>
      </c>
      <c r="B9" s="115">
        <v>0.23899999999999999</v>
      </c>
      <c r="C9" s="110">
        <f t="shared" si="0"/>
        <v>0.24097499999999999</v>
      </c>
      <c r="D9" s="88">
        <f t="shared" si="1"/>
        <v>-1.9750000000000045E-3</v>
      </c>
      <c r="E9" s="117"/>
    </row>
    <row r="10" spans="1:12">
      <c r="A10" s="114">
        <v>130</v>
      </c>
      <c r="B10" s="115">
        <v>0.24299999999999999</v>
      </c>
      <c r="C10" s="110">
        <f t="shared" si="0"/>
        <v>0.24520000000000003</v>
      </c>
      <c r="D10" s="88">
        <f t="shared" si="1"/>
        <v>-2.2000000000000353E-3</v>
      </c>
      <c r="E10" s="117"/>
    </row>
    <row r="11" spans="1:12">
      <c r="A11" s="114">
        <v>135</v>
      </c>
      <c r="B11" s="115">
        <v>0.247</v>
      </c>
      <c r="C11" s="110">
        <f t="shared" si="0"/>
        <v>0.24937500000000001</v>
      </c>
      <c r="D11" s="88">
        <f t="shared" si="1"/>
        <v>-2.375000000000016E-3</v>
      </c>
      <c r="E11" s="117"/>
      <c r="G11" s="1">
        <v>0.11310000000000001</v>
      </c>
    </row>
    <row r="12" spans="1:12">
      <c r="A12" s="114">
        <v>140</v>
      </c>
      <c r="B12" s="115">
        <v>0.252</v>
      </c>
      <c r="C12" s="110">
        <f t="shared" si="0"/>
        <v>0.2535</v>
      </c>
      <c r="D12" s="88">
        <f t="shared" si="1"/>
        <v>-1.5000000000000013E-3</v>
      </c>
      <c r="E12" s="117"/>
      <c r="G12" s="1">
        <v>6.0000000000000001E-3</v>
      </c>
    </row>
    <row r="13" spans="1:12">
      <c r="A13" s="114">
        <v>145</v>
      </c>
      <c r="B13" s="115">
        <v>0.25600000000000001</v>
      </c>
      <c r="C13" s="110">
        <f t="shared" si="0"/>
        <v>0.257575</v>
      </c>
      <c r="D13" s="88">
        <f t="shared" si="1"/>
        <v>-1.5749999999999931E-3</v>
      </c>
      <c r="E13" s="117"/>
      <c r="G13" s="1">
        <f>G12+G11</f>
        <v>0.11910000000000001</v>
      </c>
    </row>
    <row r="14" spans="1:12">
      <c r="A14" s="114">
        <v>150</v>
      </c>
      <c r="B14" s="115">
        <v>0.26</v>
      </c>
      <c r="C14" s="110">
        <f t="shared" si="0"/>
        <v>0.2616</v>
      </c>
      <c r="D14" s="88">
        <f t="shared" si="1"/>
        <v>-1.5999999999999903E-3</v>
      </c>
      <c r="E14" s="117"/>
    </row>
    <row r="15" spans="1:12">
      <c r="A15" s="114">
        <v>155</v>
      </c>
      <c r="B15" s="115">
        <v>0.26400000000000001</v>
      </c>
      <c r="C15" s="110">
        <f t="shared" si="0"/>
        <v>0.26557500000000001</v>
      </c>
      <c r="D15" s="88">
        <f t="shared" si="1"/>
        <v>-1.5749999999999931E-3</v>
      </c>
      <c r="E15" s="117"/>
    </row>
    <row r="16" spans="1:12">
      <c r="A16" s="114">
        <v>160</v>
      </c>
      <c r="B16" s="115">
        <v>0.26900000000000002</v>
      </c>
      <c r="C16" s="110">
        <f t="shared" si="0"/>
        <v>0.26950000000000002</v>
      </c>
      <c r="D16" s="88">
        <f t="shared" si="1"/>
        <v>-5.0000000000000044E-4</v>
      </c>
      <c r="E16" s="117"/>
    </row>
    <row r="17" spans="1:5">
      <c r="A17" s="114">
        <v>165</v>
      </c>
      <c r="B17" s="115">
        <v>0.27300000000000002</v>
      </c>
      <c r="C17" s="110">
        <f t="shared" si="0"/>
        <v>0.27337500000000003</v>
      </c>
      <c r="D17" s="88">
        <f t="shared" si="1"/>
        <v>-3.7500000000001421E-4</v>
      </c>
      <c r="E17" s="117"/>
    </row>
    <row r="18" spans="1:5">
      <c r="A18" s="114">
        <v>170</v>
      </c>
      <c r="B18" s="115">
        <v>0.27700000000000002</v>
      </c>
      <c r="C18" s="110">
        <f t="shared" si="0"/>
        <v>0.2772</v>
      </c>
      <c r="D18" s="88">
        <f t="shared" si="1"/>
        <v>-1.9999999999997797E-4</v>
      </c>
      <c r="E18" s="117"/>
    </row>
    <row r="19" spans="1:5">
      <c r="A19" s="114">
        <v>175</v>
      </c>
      <c r="B19" s="115">
        <v>0.28199999999999997</v>
      </c>
      <c r="C19" s="110">
        <f t="shared" si="0"/>
        <v>0.28097499999999997</v>
      </c>
      <c r="D19" s="88">
        <f t="shared" si="1"/>
        <v>1.0249999999999981E-3</v>
      </c>
      <c r="E19" s="117"/>
    </row>
    <row r="20" spans="1:5">
      <c r="A20" s="114">
        <v>180</v>
      </c>
      <c r="B20" s="115">
        <v>0.28599999999999998</v>
      </c>
      <c r="C20" s="110">
        <f t="shared" si="0"/>
        <v>0.28470000000000001</v>
      </c>
      <c r="D20" s="88">
        <f t="shared" si="1"/>
        <v>1.2999999999999678E-3</v>
      </c>
      <c r="E20" s="117"/>
    </row>
    <row r="21" spans="1:5">
      <c r="A21" s="114">
        <v>185</v>
      </c>
      <c r="B21" s="115">
        <v>0.28999999999999998</v>
      </c>
      <c r="C21" s="110">
        <f t="shared" si="0"/>
        <v>0.28837499999999999</v>
      </c>
      <c r="D21" s="88">
        <f t="shared" si="1"/>
        <v>1.6249999999999876E-3</v>
      </c>
      <c r="E21" s="117"/>
    </row>
    <row r="22" spans="1:5">
      <c r="A22" s="114">
        <v>190</v>
      </c>
      <c r="B22" s="115">
        <v>0.29499999999999998</v>
      </c>
      <c r="C22" s="110">
        <f t="shared" si="0"/>
        <v>0.29200000000000004</v>
      </c>
      <c r="D22" s="88">
        <f t="shared" si="1"/>
        <v>2.9999999999999472E-3</v>
      </c>
      <c r="E22" s="117"/>
    </row>
    <row r="23" spans="1:5">
      <c r="A23" s="114">
        <v>195</v>
      </c>
      <c r="B23" s="115">
        <v>0.29899999999999999</v>
      </c>
      <c r="C23" s="110">
        <f t="shared" si="0"/>
        <v>0.29557500000000003</v>
      </c>
      <c r="D23" s="88">
        <f t="shared" si="1"/>
        <v>3.4249999999999559E-3</v>
      </c>
      <c r="E23" s="117"/>
    </row>
    <row r="24" spans="1:5">
      <c r="A24" s="114">
        <v>200</v>
      </c>
      <c r="B24" s="115">
        <v>0.30299999999999999</v>
      </c>
      <c r="C24" s="110">
        <f t="shared" si="0"/>
        <v>0.29909999999999998</v>
      </c>
      <c r="D24" s="88">
        <f t="shared" si="1"/>
        <v>3.9000000000000146E-3</v>
      </c>
      <c r="E24" s="117"/>
    </row>
    <row r="25" spans="1:5">
      <c r="A25" s="114">
        <v>205</v>
      </c>
      <c r="B25" s="115">
        <v>0.307</v>
      </c>
      <c r="C25" s="110">
        <f t="shared" si="0"/>
        <v>0.30257499999999998</v>
      </c>
      <c r="D25" s="88">
        <f t="shared" si="1"/>
        <v>4.4250000000000123E-3</v>
      </c>
      <c r="E25" s="117"/>
    </row>
    <row r="26" spans="1:5">
      <c r="A26" s="114">
        <v>210</v>
      </c>
      <c r="B26" s="115">
        <v>0.311</v>
      </c>
      <c r="C26" s="110">
        <f t="shared" si="0"/>
        <v>0.30599999999999999</v>
      </c>
      <c r="D26" s="88">
        <f t="shared" si="1"/>
        <v>5.0000000000000044E-3</v>
      </c>
      <c r="E26" s="117"/>
    </row>
    <row r="27" spans="1:5">
      <c r="A27" s="114">
        <v>215</v>
      </c>
      <c r="B27" s="115">
        <v>0.314</v>
      </c>
      <c r="C27" s="110">
        <f t="shared" si="0"/>
        <v>0.30937500000000001</v>
      </c>
      <c r="D27" s="88">
        <f t="shared" si="1"/>
        <v>4.6249999999999902E-3</v>
      </c>
      <c r="E27" s="117"/>
    </row>
    <row r="28" spans="1:5">
      <c r="A28" s="114">
        <v>220</v>
      </c>
      <c r="B28" s="115">
        <v>0.317</v>
      </c>
      <c r="C28" s="110">
        <f t="shared" si="0"/>
        <v>0.31270000000000003</v>
      </c>
      <c r="D28" s="88">
        <f t="shared" si="1"/>
        <v>4.2999999999999705E-3</v>
      </c>
      <c r="E28" s="117"/>
    </row>
    <row r="29" spans="1:5">
      <c r="A29" s="114">
        <v>225</v>
      </c>
      <c r="B29" s="115">
        <v>0.32</v>
      </c>
      <c r="C29" s="110">
        <f t="shared" si="0"/>
        <v>0.31597500000000001</v>
      </c>
      <c r="D29" s="88">
        <f t="shared" si="1"/>
        <v>4.0250000000000008E-3</v>
      </c>
      <c r="E29" s="117"/>
    </row>
    <row r="30" spans="1:5">
      <c r="A30" s="114">
        <v>230</v>
      </c>
      <c r="B30" s="115">
        <v>0.32300000000000001</v>
      </c>
      <c r="C30" s="110">
        <f t="shared" si="0"/>
        <v>0.31919999999999998</v>
      </c>
      <c r="D30" s="88">
        <f t="shared" si="1"/>
        <v>3.8000000000000256E-3</v>
      </c>
      <c r="E30" s="117"/>
    </row>
    <row r="31" spans="1:5">
      <c r="A31" s="114">
        <v>235</v>
      </c>
      <c r="B31" s="115">
        <v>0.32600000000000001</v>
      </c>
      <c r="C31" s="110">
        <f t="shared" si="0"/>
        <v>0.32237500000000002</v>
      </c>
      <c r="D31" s="88">
        <f t="shared" si="1"/>
        <v>3.6249999999999893E-3</v>
      </c>
      <c r="E31" s="117"/>
    </row>
    <row r="32" spans="1:5">
      <c r="A32" s="114">
        <v>240</v>
      </c>
      <c r="B32" s="115">
        <v>0.32900000000000001</v>
      </c>
      <c r="C32" s="110">
        <f t="shared" si="0"/>
        <v>0.32550000000000001</v>
      </c>
      <c r="D32" s="88">
        <f t="shared" si="1"/>
        <v>3.5000000000000031E-3</v>
      </c>
      <c r="E32" s="117"/>
    </row>
    <row r="33" spans="1:5">
      <c r="A33" s="114">
        <v>245</v>
      </c>
      <c r="B33" s="115">
        <v>0.33200000000000002</v>
      </c>
      <c r="C33" s="110">
        <f t="shared" si="0"/>
        <v>0.32857500000000001</v>
      </c>
      <c r="D33" s="88">
        <f t="shared" si="1"/>
        <v>3.4250000000000114E-3</v>
      </c>
      <c r="E33" s="117"/>
    </row>
    <row r="34" spans="1:5">
      <c r="A34" s="114">
        <v>250</v>
      </c>
      <c r="B34" s="115">
        <v>0.33500000000000002</v>
      </c>
      <c r="C34" s="110">
        <f t="shared" si="0"/>
        <v>0.33160000000000001</v>
      </c>
      <c r="D34" s="88">
        <f t="shared" si="1"/>
        <v>3.4000000000000141E-3</v>
      </c>
      <c r="E34" s="117"/>
    </row>
    <row r="35" spans="1:5">
      <c r="A35" s="114">
        <v>255</v>
      </c>
      <c r="B35" s="115">
        <v>0.33800000000000002</v>
      </c>
      <c r="C35" s="110">
        <f t="shared" si="0"/>
        <v>0.33457500000000001</v>
      </c>
      <c r="D35" s="88">
        <f t="shared" si="1"/>
        <v>3.4250000000000114E-3</v>
      </c>
      <c r="E35" s="117"/>
    </row>
    <row r="36" spans="1:5">
      <c r="A36" s="114">
        <v>260</v>
      </c>
      <c r="B36" s="115">
        <v>0.34100000000000003</v>
      </c>
      <c r="C36" s="110">
        <f t="shared" si="0"/>
        <v>0.33750000000000002</v>
      </c>
      <c r="D36" s="88">
        <f t="shared" si="1"/>
        <v>3.5000000000000031E-3</v>
      </c>
      <c r="E36" s="117"/>
    </row>
    <row r="37" spans="1:5">
      <c r="A37" s="114">
        <v>265</v>
      </c>
      <c r="B37" s="115">
        <v>0.34399999999999997</v>
      </c>
      <c r="C37" s="110">
        <f t="shared" si="0"/>
        <v>0.34037500000000004</v>
      </c>
      <c r="D37" s="88">
        <f t="shared" si="1"/>
        <v>3.6249999999999338E-3</v>
      </c>
      <c r="E37" s="117"/>
    </row>
    <row r="38" spans="1:5">
      <c r="A38" s="114">
        <v>270</v>
      </c>
      <c r="B38" s="115">
        <v>0.34699999999999998</v>
      </c>
      <c r="C38" s="110">
        <f t="shared" si="0"/>
        <v>0.34320000000000006</v>
      </c>
      <c r="D38" s="88">
        <f t="shared" si="1"/>
        <v>3.7999999999999146E-3</v>
      </c>
      <c r="E38" s="117"/>
    </row>
    <row r="39" spans="1:5">
      <c r="A39" s="114">
        <v>275</v>
      </c>
      <c r="B39" s="115">
        <v>0.35</v>
      </c>
      <c r="C39" s="110">
        <f t="shared" si="0"/>
        <v>0.34597499999999998</v>
      </c>
      <c r="D39" s="88">
        <f t="shared" si="1"/>
        <v>4.0250000000000008E-3</v>
      </c>
      <c r="E39" s="117"/>
    </row>
    <row r="40" spans="1:5">
      <c r="A40" s="114">
        <v>280</v>
      </c>
      <c r="B40" s="115">
        <v>0.35299999999999998</v>
      </c>
      <c r="C40" s="110">
        <f t="shared" si="0"/>
        <v>0.34870000000000001</v>
      </c>
      <c r="D40" s="88">
        <f t="shared" si="1"/>
        <v>4.2999999999999705E-3</v>
      </c>
      <c r="E40" s="117"/>
    </row>
    <row r="41" spans="1:5">
      <c r="A41" s="114">
        <v>285</v>
      </c>
      <c r="B41" s="115">
        <v>0.35699999999999998</v>
      </c>
      <c r="C41" s="110">
        <f t="shared" si="0"/>
        <v>0.35137499999999999</v>
      </c>
      <c r="D41" s="88">
        <f t="shared" si="1"/>
        <v>5.6249999999999911E-3</v>
      </c>
      <c r="E41" s="117"/>
    </row>
    <row r="42" spans="1:5">
      <c r="A42" s="114">
        <v>290</v>
      </c>
      <c r="B42" s="115">
        <v>0.36</v>
      </c>
      <c r="C42" s="110">
        <f t="shared" si="0"/>
        <v>0.35399999999999998</v>
      </c>
      <c r="D42" s="88">
        <f t="shared" si="1"/>
        <v>6.0000000000000053E-3</v>
      </c>
      <c r="E42" s="117"/>
    </row>
    <row r="43" spans="1:5">
      <c r="A43" s="114">
        <v>295</v>
      </c>
      <c r="B43" s="115">
        <v>0.36299999999999999</v>
      </c>
      <c r="C43" s="110">
        <f t="shared" si="0"/>
        <v>0.35657500000000003</v>
      </c>
      <c r="D43" s="88">
        <f t="shared" si="1"/>
        <v>6.4249999999999585E-3</v>
      </c>
      <c r="E43" s="117"/>
    </row>
    <row r="44" spans="1:5">
      <c r="A44" s="114">
        <v>300</v>
      </c>
      <c r="B44" s="115">
        <v>0.36599999999999999</v>
      </c>
      <c r="C44" s="110">
        <f t="shared" si="0"/>
        <v>0.35910000000000003</v>
      </c>
      <c r="D44" s="88">
        <f t="shared" si="1"/>
        <v>6.8999999999999617E-3</v>
      </c>
      <c r="E44" s="117"/>
    </row>
    <row r="45" spans="1:5">
      <c r="A45" s="114">
        <v>305</v>
      </c>
      <c r="B45" s="115">
        <v>0.36899999999999999</v>
      </c>
      <c r="C45" s="110">
        <f t="shared" si="0"/>
        <v>0.36157500000000004</v>
      </c>
      <c r="D45" s="88">
        <f t="shared" si="1"/>
        <v>7.4249999999999594E-3</v>
      </c>
      <c r="E45" s="117"/>
    </row>
    <row r="46" spans="1:5">
      <c r="A46" s="114">
        <v>310</v>
      </c>
      <c r="B46" s="115">
        <v>0.372</v>
      </c>
      <c r="C46" s="110">
        <f t="shared" si="0"/>
        <v>0.36400000000000005</v>
      </c>
      <c r="D46" s="88">
        <f t="shared" si="1"/>
        <v>7.9999999999999516E-3</v>
      </c>
      <c r="E46" s="117"/>
    </row>
    <row r="47" spans="1:5">
      <c r="A47" s="114">
        <v>315</v>
      </c>
      <c r="B47" s="115">
        <v>0.375</v>
      </c>
      <c r="C47" s="110">
        <f t="shared" si="0"/>
        <v>0.36637500000000001</v>
      </c>
      <c r="D47" s="88">
        <f t="shared" si="1"/>
        <v>8.6249999999999938E-3</v>
      </c>
      <c r="E47" s="117"/>
    </row>
    <row r="48" spans="1:5">
      <c r="A48" s="114">
        <v>320</v>
      </c>
      <c r="B48" s="115">
        <v>0.378</v>
      </c>
      <c r="C48" s="110">
        <f t="shared" si="0"/>
        <v>0.36870000000000003</v>
      </c>
      <c r="D48" s="88">
        <f t="shared" si="1"/>
        <v>9.299999999999975E-3</v>
      </c>
      <c r="E48" s="117"/>
    </row>
    <row r="49" spans="1:5">
      <c r="A49" s="114">
        <v>325</v>
      </c>
      <c r="B49" s="115">
        <v>0.38100000000000001</v>
      </c>
      <c r="C49" s="110">
        <f t="shared" si="0"/>
        <v>0.37097500000000005</v>
      </c>
      <c r="D49" s="88">
        <f t="shared" si="1"/>
        <v>1.0024999999999951E-2</v>
      </c>
      <c r="E49" s="117"/>
    </row>
    <row r="50" spans="1:5">
      <c r="A50" s="118">
        <v>330</v>
      </c>
      <c r="B50" s="119">
        <v>0.38400000000000001</v>
      </c>
      <c r="C50" s="110">
        <f t="shared" si="0"/>
        <v>0.37320000000000003</v>
      </c>
      <c r="D50" s="88">
        <f t="shared" si="1"/>
        <v>1.0799999999999976E-2</v>
      </c>
      <c r="E50" s="117"/>
    </row>
    <row r="51" spans="1:5">
      <c r="A51" s="12"/>
      <c r="B51" s="109"/>
      <c r="E51" s="117"/>
    </row>
    <row r="52" spans="1:5">
      <c r="A52" s="12"/>
      <c r="B52" s="109"/>
      <c r="E52" s="117"/>
    </row>
    <row r="53" spans="1:5">
      <c r="A53" s="12"/>
      <c r="B53" s="109"/>
      <c r="E53" s="117"/>
    </row>
    <row r="54" spans="1:5">
      <c r="A54" s="12"/>
      <c r="B54" s="109"/>
      <c r="E54" s="117"/>
    </row>
    <row r="55" spans="1:5">
      <c r="A55" s="12"/>
      <c r="B55" s="109"/>
      <c r="E55" s="117"/>
    </row>
    <row r="56" spans="1:5">
      <c r="A56" s="12"/>
      <c r="B56" s="109"/>
      <c r="E56" s="117"/>
    </row>
    <row r="57" spans="1:5">
      <c r="A57" s="12"/>
      <c r="B57" s="109"/>
      <c r="E57" s="117"/>
    </row>
    <row r="58" spans="1:5">
      <c r="A58" s="12"/>
      <c r="B58" s="109"/>
      <c r="E58" s="117"/>
    </row>
    <row r="59" spans="1:5">
      <c r="A59" s="12"/>
      <c r="B59" s="109"/>
      <c r="E59" s="117"/>
    </row>
    <row r="60" spans="1:5">
      <c r="A60" s="12"/>
      <c r="B60" s="109"/>
      <c r="E60" s="117"/>
    </row>
    <row r="61" spans="1:5">
      <c r="A61" s="12"/>
      <c r="B61" s="109"/>
      <c r="E61" s="117"/>
    </row>
    <row r="62" spans="1:5">
      <c r="A62" s="12"/>
      <c r="B62" s="109"/>
      <c r="E62" s="117"/>
    </row>
    <row r="63" spans="1:5">
      <c r="A63" s="12"/>
      <c r="B63" s="109"/>
      <c r="E63" s="117"/>
    </row>
    <row r="64" spans="1:5">
      <c r="A64" s="12"/>
      <c r="B64" s="109"/>
      <c r="E64" s="117"/>
    </row>
    <row r="65" spans="1:5">
      <c r="A65" s="12"/>
      <c r="B65" s="109"/>
      <c r="E65" s="117"/>
    </row>
    <row r="66" spans="1:5">
      <c r="A66" s="12"/>
      <c r="B66" s="109"/>
    </row>
    <row r="67" spans="1:5">
      <c r="A67" s="12"/>
      <c r="B67" s="109"/>
    </row>
    <row r="68" spans="1:5">
      <c r="A68" s="12"/>
      <c r="B68" s="109"/>
    </row>
    <row r="69" spans="1:5">
      <c r="A69" s="12"/>
      <c r="B69" s="109"/>
    </row>
    <row r="70" spans="1:5">
      <c r="A70" s="12"/>
      <c r="B70" s="109"/>
    </row>
    <row r="71" spans="1:5">
      <c r="A71" s="12"/>
      <c r="B71" s="109"/>
    </row>
    <row r="72" spans="1:5">
      <c r="A72" s="12"/>
      <c r="B72" s="109"/>
    </row>
    <row r="73" spans="1:5">
      <c r="A73" s="12"/>
      <c r="B73" s="109"/>
    </row>
    <row r="74" spans="1:5">
      <c r="A74" s="12"/>
      <c r="B74" s="109"/>
    </row>
  </sheetData>
  <mergeCells count="1">
    <mergeCell ref="C1:I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4</vt:i4>
      </vt:variant>
    </vt:vector>
  </HeadingPairs>
  <TitlesOfParts>
    <vt:vector size="16" baseType="lpstr">
      <vt:lpstr>COTAÇÃO DCP</vt:lpstr>
      <vt:lpstr>PLAN ESP</vt:lpstr>
      <vt:lpstr>ORÇAMENTARIA</vt:lpstr>
      <vt:lpstr>CARTA DE COBERTURA</vt:lpstr>
      <vt:lpstr>ANEXO A 14432</vt:lpstr>
      <vt:lpstr>PERFIL GERDAU</vt:lpstr>
      <vt:lpstr>CARTA DE COBERTURA AUX</vt:lpstr>
      <vt:lpstr>PERFIS PADRÃO</vt:lpstr>
      <vt:lpstr>PERFIS GERDAU</vt:lpstr>
      <vt:lpstr>PERFIS</vt:lpstr>
      <vt:lpstr>VIGAS 30</vt:lpstr>
      <vt:lpstr>COLUNA 30</vt:lpstr>
      <vt:lpstr>'ANEXO A 14432'!Area_de_impressao</vt:lpstr>
      <vt:lpstr>'COTAÇÃO DCP'!Area_de_impressao</vt:lpstr>
      <vt:lpstr>ORÇAMENTARIA!Area_de_impressao</vt:lpstr>
      <vt:lpstr>'PLAN ESP'!Area_de_impressao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Anselmo</dc:creator>
  <cp:lastModifiedBy>marcelo fernando</cp:lastModifiedBy>
  <cp:lastPrinted>2020-02-18T15:23:59Z</cp:lastPrinted>
  <dcterms:created xsi:type="dcterms:W3CDTF">2012-08-03T20:45:38Z</dcterms:created>
  <dcterms:modified xsi:type="dcterms:W3CDTF">2020-02-21T19:26:48Z</dcterms:modified>
</cp:coreProperties>
</file>