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Excelsior 2024\"/>
    </mc:Choice>
  </mc:AlternateContent>
  <xr:revisionPtr revIDLastSave="0" documentId="13_ncr:1_{BF0E9C6F-0386-4E8F-87AF-98FB2EAB72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elcome" sheetId="1" r:id="rId1"/>
    <sheet name="Case" sheetId="2" r:id="rId2"/>
    <sheet name="Sheet1" sheetId="3" r:id="rId3"/>
  </sheets>
  <definedNames>
    <definedName name="_xlnm._FilterDatabase" localSheetId="1" hidden="1">Case!$A$1:$S$23</definedName>
    <definedName name="Q1_">Case!$E$2:$E$22</definedName>
    <definedName name="Q2_Sales">Case!$F$2:$F$22</definedName>
    <definedName name="Q3_sales">Case!$G$2:$G$22</definedName>
    <definedName name="Q4_sales">Case!$H$2:$H$22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C31" i="2"/>
  <c r="C27" i="2"/>
  <c r="M25" i="3"/>
  <c r="N25" i="3" s="1"/>
  <c r="O25" i="3" s="1"/>
  <c r="L25" i="3"/>
  <c r="K26" i="3"/>
  <c r="J26" i="3"/>
  <c r="I26" i="3"/>
  <c r="H26" i="3"/>
  <c r="O21" i="3"/>
  <c r="N21" i="3"/>
  <c r="M21" i="3"/>
  <c r="L21" i="3"/>
  <c r="K22" i="3"/>
  <c r="J22" i="3"/>
  <c r="I22" i="3"/>
  <c r="H22" i="3"/>
  <c r="G8" i="3"/>
  <c r="M7" i="3"/>
  <c r="M8" i="3"/>
  <c r="M9" i="3"/>
  <c r="M6" i="3"/>
  <c r="G16" i="3"/>
  <c r="G17" i="3"/>
  <c r="G18" i="3"/>
  <c r="G7" i="3"/>
  <c r="G9" i="3"/>
  <c r="G10" i="3"/>
  <c r="G11" i="3"/>
  <c r="G12" i="3"/>
  <c r="G13" i="3"/>
  <c r="G14" i="3"/>
  <c r="G15" i="3"/>
  <c r="G6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J3" i="2"/>
  <c r="M3" i="2" s="1"/>
  <c r="J4" i="2"/>
  <c r="M4" i="2" s="1"/>
  <c r="J5" i="2"/>
  <c r="O5" i="2" s="1"/>
  <c r="J6" i="2"/>
  <c r="O6" i="2" s="1"/>
  <c r="J7" i="2"/>
  <c r="O7" i="2" s="1"/>
  <c r="J8" i="2"/>
  <c r="O8" i="2" s="1"/>
  <c r="J9" i="2"/>
  <c r="O9" i="2" s="1"/>
  <c r="J10" i="2"/>
  <c r="M10" i="2" s="1"/>
  <c r="J11" i="2"/>
  <c r="M11" i="2" s="1"/>
  <c r="J12" i="2"/>
  <c r="M12" i="2" s="1"/>
  <c r="J13" i="2"/>
  <c r="O13" i="2" s="1"/>
  <c r="J14" i="2"/>
  <c r="O14" i="2" s="1"/>
  <c r="J15" i="2"/>
  <c r="O15" i="2" s="1"/>
  <c r="J16" i="2"/>
  <c r="O16" i="2" s="1"/>
  <c r="J17" i="2"/>
  <c r="O17" i="2" s="1"/>
  <c r="J18" i="2"/>
  <c r="M18" i="2" s="1"/>
  <c r="J19" i="2"/>
  <c r="O19" i="2" s="1"/>
  <c r="J20" i="2"/>
  <c r="M20" i="2" s="1"/>
  <c r="J21" i="2"/>
  <c r="O21" i="2" s="1"/>
  <c r="J22" i="2"/>
  <c r="O22" i="2" s="1"/>
  <c r="J2" i="2"/>
  <c r="O2" i="2" s="1"/>
  <c r="I23" i="2"/>
  <c r="E23" i="2"/>
  <c r="H23" i="2"/>
  <c r="F23" i="2"/>
  <c r="G23" i="2"/>
  <c r="I3" i="2"/>
  <c r="I2" i="2"/>
  <c r="I4" i="2"/>
  <c r="I5" i="2"/>
  <c r="I6" i="2"/>
  <c r="D40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E53" i="2" l="1"/>
  <c r="D53" i="2" s="1"/>
  <c r="E52" i="2"/>
  <c r="D52" i="2" s="1"/>
  <c r="E45" i="2"/>
  <c r="D45" i="2" s="1"/>
  <c r="E54" i="2"/>
  <c r="D54" i="2" s="1"/>
  <c r="E46" i="2"/>
  <c r="D46" i="2" s="1"/>
  <c r="E47" i="2"/>
  <c r="D47" i="2" s="1"/>
  <c r="I40" i="2"/>
  <c r="J40" i="2"/>
  <c r="G40" i="2"/>
  <c r="C40" i="2"/>
  <c r="H40" i="2"/>
  <c r="F40" i="2"/>
  <c r="E40" i="2"/>
  <c r="P5" i="2"/>
  <c r="C35" i="2"/>
  <c r="P8" i="2"/>
  <c r="P14" i="2"/>
  <c r="P6" i="2"/>
  <c r="J23" i="2"/>
  <c r="M16" i="2"/>
  <c r="N16" i="2" s="1"/>
  <c r="M8" i="2"/>
  <c r="N8" i="2" s="1"/>
  <c r="O4" i="2"/>
  <c r="P4" i="2" s="1"/>
  <c r="M2" i="2"/>
  <c r="N2" i="2" s="1"/>
  <c r="O20" i="2"/>
  <c r="P20" i="2" s="1"/>
  <c r="P16" i="2"/>
  <c r="M17" i="2"/>
  <c r="N17" i="2" s="1"/>
  <c r="O12" i="2"/>
  <c r="P12" i="2" s="1"/>
  <c r="M15" i="2"/>
  <c r="N15" i="2" s="1"/>
  <c r="P13" i="2"/>
  <c r="M9" i="2"/>
  <c r="N9" i="2" s="1"/>
  <c r="P17" i="2"/>
  <c r="N20" i="2"/>
  <c r="N4" i="2"/>
  <c r="N11" i="2"/>
  <c r="N3" i="2"/>
  <c r="M7" i="2"/>
  <c r="N7" i="2" s="1"/>
  <c r="P2" i="2"/>
  <c r="P9" i="2"/>
  <c r="Q9" i="2" s="1"/>
  <c r="N12" i="2"/>
  <c r="P15" i="2"/>
  <c r="P7" i="2"/>
  <c r="N18" i="2"/>
  <c r="N10" i="2"/>
  <c r="P21" i="2"/>
  <c r="P22" i="2"/>
  <c r="P19" i="2"/>
  <c r="M22" i="2"/>
  <c r="N22" i="2" s="1"/>
  <c r="M14" i="2"/>
  <c r="N14" i="2" s="1"/>
  <c r="Q14" i="2" s="1"/>
  <c r="M6" i="2"/>
  <c r="N6" i="2" s="1"/>
  <c r="O18" i="2"/>
  <c r="P18" i="2" s="1"/>
  <c r="Q18" i="2" s="1"/>
  <c r="M21" i="2"/>
  <c r="N21" i="2" s="1"/>
  <c r="M13" i="2"/>
  <c r="N13" i="2" s="1"/>
  <c r="M5" i="2"/>
  <c r="N5" i="2" s="1"/>
  <c r="O11" i="2"/>
  <c r="P11" i="2" s="1"/>
  <c r="O10" i="2"/>
  <c r="P10" i="2" s="1"/>
  <c r="O3" i="2"/>
  <c r="P3" i="2" s="1"/>
  <c r="M19" i="2"/>
  <c r="N19" i="2" s="1"/>
  <c r="Q5" i="2" l="1"/>
  <c r="Q6" i="2"/>
  <c r="Q11" i="2"/>
  <c r="Q2" i="2"/>
  <c r="Q8" i="2"/>
  <c r="Q13" i="2"/>
  <c r="Q16" i="2"/>
  <c r="Q3" i="2"/>
  <c r="Q10" i="2"/>
  <c r="Q7" i="2"/>
  <c r="Q4" i="2"/>
  <c r="Q15" i="2"/>
  <c r="Q20" i="2"/>
  <c r="Q19" i="2"/>
  <c r="Q17" i="2"/>
  <c r="Q12" i="2"/>
  <c r="Q21" i="2"/>
  <c r="R7" i="2"/>
  <c r="R15" i="2"/>
  <c r="R8" i="2"/>
  <c r="R16" i="2"/>
  <c r="Q22" i="2"/>
  <c r="R9" i="2"/>
  <c r="R17" i="2"/>
  <c r="R10" i="2"/>
  <c r="R18" i="2"/>
  <c r="R2" i="2"/>
  <c r="R3" i="2"/>
  <c r="R11" i="2"/>
  <c r="R4" i="2"/>
  <c r="R12" i="2"/>
  <c r="R20" i="2"/>
  <c r="R14" i="2"/>
  <c r="R5" i="2"/>
  <c r="R13" i="2"/>
  <c r="R21" i="2"/>
  <c r="R22" i="2"/>
  <c r="R19" i="2"/>
  <c r="R6" i="2"/>
</calcChain>
</file>

<file path=xl/sharedStrings.xml><?xml version="1.0" encoding="utf-8"?>
<sst xmlns="http://schemas.openxmlformats.org/spreadsheetml/2006/main" count="190" uniqueCount="122">
  <si>
    <t>Content</t>
  </si>
  <si>
    <t>Getting started with Excel</t>
  </si>
  <si>
    <t>Basic Terminology</t>
  </si>
  <si>
    <t xml:space="preserve">Ribbon </t>
  </si>
  <si>
    <t>Supervisor</t>
  </si>
  <si>
    <t>Employee ID</t>
  </si>
  <si>
    <t>Region</t>
  </si>
  <si>
    <t>Q1</t>
  </si>
  <si>
    <t>Q2</t>
  </si>
  <si>
    <t>Q3</t>
  </si>
  <si>
    <t>Q4</t>
  </si>
  <si>
    <t>Total</t>
  </si>
  <si>
    <t>Average</t>
  </si>
  <si>
    <t>Highest</t>
  </si>
  <si>
    <t>Lowest</t>
  </si>
  <si>
    <t>Commission Rate (New)</t>
  </si>
  <si>
    <t>Rank</t>
  </si>
  <si>
    <t>Maria</t>
  </si>
  <si>
    <t>John</t>
  </si>
  <si>
    <t>Task</t>
  </si>
  <si>
    <t>New Commission rate</t>
  </si>
  <si>
    <t>Calculate excess commission</t>
  </si>
  <si>
    <t>Add Sparklines for visualizing their performance</t>
  </si>
  <si>
    <t>Calculate average sales (Average Function)</t>
  </si>
  <si>
    <t>Calculate highest sales (Max Function</t>
  </si>
  <si>
    <t>Calculate lowest sales (Min Function)</t>
  </si>
  <si>
    <t>Calculate old commision. Old commission rate is 10% above 15000 average sale otherwise 0% (If Function)</t>
  </si>
  <si>
    <t>Find out the total sales of each region (Sumif function + Absolute and relative referencing)</t>
  </si>
  <si>
    <t>Employee</t>
  </si>
  <si>
    <t>Performance Snapshot</t>
  </si>
  <si>
    <t>Sort the data by employee name (sorting and filtering)</t>
  </si>
  <si>
    <t>Top three employees (Large Function, Xlookup)</t>
  </si>
  <si>
    <t>Last three employees (Small Function, Xlookup)</t>
  </si>
  <si>
    <t>Find out the supervisor for each region (Vlookup)</t>
  </si>
  <si>
    <t>Convert the sales numbers into millions (Paste Special)</t>
  </si>
  <si>
    <t>Assign region (Data Validation)</t>
  </si>
  <si>
    <t>Bahar</t>
  </si>
  <si>
    <t>Akash</t>
  </si>
  <si>
    <t>Lamia</t>
  </si>
  <si>
    <t>Sabbir</t>
  </si>
  <si>
    <t>Mahfuz</t>
  </si>
  <si>
    <t>Obaidul</t>
  </si>
  <si>
    <t>Rana</t>
  </si>
  <si>
    <t>Kabir</t>
  </si>
  <si>
    <t>Ekram</t>
  </si>
  <si>
    <t>Ananya</t>
  </si>
  <si>
    <t>Naureen</t>
  </si>
  <si>
    <t>Kashfiya</t>
  </si>
  <si>
    <t>Akram</t>
  </si>
  <si>
    <t>Jobaed</t>
  </si>
  <si>
    <t>Nadia</t>
  </si>
  <si>
    <t>Ehsan</t>
  </si>
  <si>
    <t>Kaif</t>
  </si>
  <si>
    <t>Babar</t>
  </si>
  <si>
    <t>Hasib</t>
  </si>
  <si>
    <t>Misbah</t>
  </si>
  <si>
    <t>Tahmid</t>
  </si>
  <si>
    <t>Salman</t>
  </si>
  <si>
    <t>Atique</t>
  </si>
  <si>
    <t>Ashfaque</t>
  </si>
  <si>
    <t>Suman</t>
  </si>
  <si>
    <t>Calculate total sales for each employees (SUM function)</t>
  </si>
  <si>
    <t>Calculate total sales for each Quarter (SUM function and naming)</t>
  </si>
  <si>
    <t>Calculate new commission rate (Nested If Function + Absolute and relative referencing)</t>
  </si>
  <si>
    <t>Old Commission</t>
  </si>
  <si>
    <t>Total Number of employees</t>
  </si>
  <si>
    <t>Employees from East Region who generated average sales more than 15,000 (Countifs function)</t>
  </si>
  <si>
    <t>Name</t>
  </si>
  <si>
    <t>Sales</t>
  </si>
  <si>
    <t>Top three performer</t>
  </si>
  <si>
    <t>Worst three performer</t>
  </si>
  <si>
    <t>Answer:</t>
  </si>
  <si>
    <t>Total sales of each region</t>
  </si>
  <si>
    <t>New Commission</t>
  </si>
  <si>
    <t>Employees from Chittagong Region</t>
  </si>
  <si>
    <t>Employees from Chittagong Region who generated average sales more than 15,000</t>
  </si>
  <si>
    <t>Barisal</t>
  </si>
  <si>
    <t>Chittagong</t>
  </si>
  <si>
    <t>Dhaka</t>
  </si>
  <si>
    <t>Khulna</t>
  </si>
  <si>
    <t>Mymensingh</t>
  </si>
  <si>
    <t>Rajshahi</t>
  </si>
  <si>
    <t>Rangpur</t>
  </si>
  <si>
    <t>Sylhet</t>
  </si>
  <si>
    <t>What is the total number of employees (Count Function)</t>
  </si>
  <si>
    <t>Babu</t>
  </si>
  <si>
    <t>Tashrif</t>
  </si>
  <si>
    <t>Assign new 6 digit employee ID (Data Validation)</t>
  </si>
  <si>
    <t>Above</t>
  </si>
  <si>
    <t>Rate</t>
  </si>
  <si>
    <t>Old Commission rate</t>
  </si>
  <si>
    <t>S10001</t>
  </si>
  <si>
    <t>S10002</t>
  </si>
  <si>
    <t>S10003</t>
  </si>
  <si>
    <t>S10004</t>
  </si>
  <si>
    <t>S10005</t>
  </si>
  <si>
    <t>S10006</t>
  </si>
  <si>
    <t>S10007</t>
  </si>
  <si>
    <t>S10008</t>
  </si>
  <si>
    <t>S10009</t>
  </si>
  <si>
    <t>S10010</t>
  </si>
  <si>
    <t>S10011</t>
  </si>
  <si>
    <t>S10012</t>
  </si>
  <si>
    <t>S10013</t>
  </si>
  <si>
    <t>S10014</t>
  </si>
  <si>
    <t>S10015</t>
  </si>
  <si>
    <t>S10016</t>
  </si>
  <si>
    <t>S10017</t>
  </si>
  <si>
    <t>S10018</t>
  </si>
  <si>
    <t>S10019</t>
  </si>
  <si>
    <t>S10020</t>
  </si>
  <si>
    <t>S10021</t>
  </si>
  <si>
    <t>Old Commission Rate</t>
  </si>
  <si>
    <t>Data set 1</t>
  </si>
  <si>
    <t>Data Set 2</t>
  </si>
  <si>
    <t xml:space="preserve">Relative </t>
  </si>
  <si>
    <t>Excess Commission</t>
  </si>
  <si>
    <t>Rank each employees based on new commission (Rank Function)</t>
  </si>
  <si>
    <t>Employees from Chittagong Region (Countif function)</t>
  </si>
  <si>
    <t>Division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</si>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</sst>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7" formatCode="_-* #,##0.0_-;\-* #,##0.0_-;_-* &quot;-&quot;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0" fontId="0" fillId="0" borderId="3" xfId="0" applyBorder="1"/>
    <xf numFmtId="164" fontId="2" fillId="0" borderId="0" xfId="0" applyNumberFormat="1" applyFont="1"/>
    <xf numFmtId="164" fontId="0" fillId="0" borderId="1" xfId="1" applyNumberFormat="1" applyFont="1" applyBorder="1"/>
    <xf numFmtId="164" fontId="0" fillId="0" borderId="0" xfId="1" applyNumberFormat="1" applyFont="1" applyBorder="1"/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164" fontId="0" fillId="2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0" fillId="0" borderId="9" xfId="0" applyBorder="1"/>
    <xf numFmtId="0" fontId="0" fillId="0" borderId="0" xfId="0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9" fontId="0" fillId="0" borderId="0" xfId="2" applyFont="1"/>
    <xf numFmtId="165" fontId="0" fillId="0" borderId="0" xfId="2" applyNumberFormat="1" applyFont="1"/>
    <xf numFmtId="0" fontId="0" fillId="3" borderId="1" xfId="0" applyFill="1" applyBorder="1"/>
    <xf numFmtId="9" fontId="0" fillId="3" borderId="1" xfId="0" applyNumberFormat="1" applyFill="1" applyBorder="1"/>
    <xf numFmtId="9" fontId="0" fillId="0" borderId="0" xfId="0" applyNumberFormat="1"/>
    <xf numFmtId="167" fontId="0" fillId="0" borderId="0" xfId="0" applyNumberFormat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165" fontId="0" fillId="3" borderId="1" xfId="2" applyNumberFormat="1" applyFont="1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7" xfId="0" applyFill="1" applyBorder="1"/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right" vertical="top" wrapText="1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NumberFormat="1" applyFont="1" applyFill="1"/>
    <xf numFmtId="164" fontId="0" fillId="2" borderId="0" xfId="0" applyNumberFormat="1" applyFill="1"/>
    <xf numFmtId="165" fontId="0" fillId="2" borderId="0" xfId="2" applyNumberFormat="1" applyFont="1" applyFill="1"/>
    <xf numFmtId="167" fontId="0" fillId="2" borderId="0" xfId="0" applyNumberFormat="1" applyFill="1"/>
    <xf numFmtId="9" fontId="0" fillId="2" borderId="0" xfId="2" applyFont="1" applyFill="1"/>
    <xf numFmtId="0" fontId="2" fillId="0" borderId="3" xfId="0" applyFont="1" applyBorder="1"/>
    <xf numFmtId="164" fontId="2" fillId="0" borderId="3" xfId="1" applyNumberFormat="1" applyFont="1" applyBorder="1"/>
    <xf numFmtId="164" fontId="2" fillId="0" borderId="3" xfId="0" applyNumberFormat="1" applyFont="1" applyBorder="1"/>
    <xf numFmtId="164" fontId="0" fillId="0" borderId="3" xfId="0" applyNumberFormat="1" applyBorder="1"/>
    <xf numFmtId="165" fontId="0" fillId="0" borderId="3" xfId="2" applyNumberFormat="1" applyFont="1" applyBorder="1"/>
    <xf numFmtId="167" fontId="0" fillId="0" borderId="3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66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CF-48DD-A325-FEB97787B8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Case!$C$39:$J$39</c:f>
              <c:strCache>
                <c:ptCount val="8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 Khulna 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</c:strCache>
            </c:strRef>
          </c:cat>
          <c:val>
            <c:numRef>
              <c:f>Case!$C$40:$J$40</c:f>
              <c:numCache>
                <c:formatCode>_-* #,##0_-;\-* #,##0_-;_-* "-"??_-;_-@_-</c:formatCode>
                <c:ptCount val="8"/>
                <c:pt idx="0">
                  <c:v>142012</c:v>
                </c:pt>
                <c:pt idx="1">
                  <c:v>190200</c:v>
                </c:pt>
                <c:pt idx="2">
                  <c:v>254190</c:v>
                </c:pt>
                <c:pt idx="3">
                  <c:v>265540</c:v>
                </c:pt>
                <c:pt idx="4">
                  <c:v>288524</c:v>
                </c:pt>
                <c:pt idx="5">
                  <c:v>322122</c:v>
                </c:pt>
                <c:pt idx="6">
                  <c:v>294062</c:v>
                </c:pt>
                <c:pt idx="7">
                  <c:v>361555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F-48DD-A325-FEB97787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755072</xdr:colOff>
      <xdr:row>29</xdr:row>
      <xdr:rowOff>90056</xdr:rowOff>
    </xdr:from>
    <xdr:to>
      <xdr:col>14</xdr:col>
      <xdr:colOff>713508</xdr:colOff>
      <xdr:row>44</xdr:row>
      <xdr:rowOff>131619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DBBF9-2E69-A01B-819C-F200ACF5A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526473</xdr:colOff>
      <xdr:row>33</xdr:row>
      <xdr:rowOff>13853</xdr:rowOff>
    </xdr:from>
    <xdr:to>
      <xdr:col>12</xdr:col>
      <xdr:colOff>838667</xdr:colOff>
      <xdr:row>37</xdr:row>
      <xdr:rowOff>166254</xdr:rowOff>
    </xdr:to>
    <xdr:pic>
      <xdr:nvPicPr>
        <xdr:cNvPr id="3" name="Picture 2" descr="Grey Map of Bangladesh with Divisions | Free Vector Maps">
          <a:extLst>
            <a:ext uri="{FF2B5EF4-FFF2-40B4-BE49-F238E27FC236}">
              <a16:creationId xmlns:a16="http://schemas.microsoft.com/office/drawing/2014/main" id="{2F95C15F-4B16-CE5A-0EBE-E86004E36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2128" y="6359235"/>
          <a:ext cx="1178103" cy="872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D5:E8"/>
  <sheetViews>
    <sheetView zoomScale="140" zoomScaleNormal="140" workbookViewId="0">
      <selection activeCell="B15" sqref="B15"/>
    </sheetView>
  </sheetViews>
  <sheetFormatPr defaultRowHeight="14.4" x14ac:dyDescent="0.3"/>
  <sheetData>
    <row r="5" spans="4:5" x14ac:dyDescent="0.3">
      <c r="D5" s="1" t="s">
        <v>0</v>
      </c>
    </row>
    <row r="6" spans="4:5" x14ac:dyDescent="0.3">
      <c r="D6">
        <v>1</v>
      </c>
      <c r="E6" t="s">
        <v>1</v>
      </c>
    </row>
    <row r="7" spans="4:5" x14ac:dyDescent="0.3">
      <c r="D7">
        <v>2</v>
      </c>
      <c r="E7" t="s">
        <v>2</v>
      </c>
    </row>
    <row r="8" spans="4:5" x14ac:dyDescent="0.3">
      <c r="D8">
        <v>3</v>
      </c>
      <c r="E8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9319-4C24-4791-AF93-CBC3FA24E0A2}">
  <sheetPr codeName="Sheet1"/>
  <dimension ref="A1:S108"/>
  <sheetViews>
    <sheetView showGridLines="0"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defaultRowHeight="14.4" x14ac:dyDescent="0.3"/>
  <cols>
    <col min="1" max="1" width="9" bestFit="1" customWidth="1"/>
    <col min="2" max="2" width="14.5546875" customWidth="1"/>
    <col min="3" max="3" width="13.77734375" customWidth="1"/>
    <col min="4" max="4" width="12.109375" bestFit="1" customWidth="1"/>
    <col min="5" max="9" width="15.5546875" bestFit="1" customWidth="1"/>
    <col min="10" max="10" width="11.88671875" customWidth="1"/>
    <col min="11" max="11" width="15.5546875" bestFit="1" customWidth="1"/>
    <col min="12" max="13" width="12.6640625" bestFit="1" customWidth="1"/>
    <col min="14" max="14" width="14.5546875" bestFit="1" customWidth="1"/>
    <col min="15" max="16" width="12.6640625" bestFit="1" customWidth="1"/>
    <col min="17" max="17" width="12.6640625" customWidth="1"/>
    <col min="18" max="33" width="12.6640625" bestFit="1" customWidth="1"/>
  </cols>
  <sheetData>
    <row r="1" spans="1:19" ht="43.2" x14ac:dyDescent="0.3">
      <c r="A1" s="36" t="s">
        <v>28</v>
      </c>
      <c r="B1" s="36" t="s">
        <v>6</v>
      </c>
      <c r="C1" s="37" t="s">
        <v>5</v>
      </c>
      <c r="D1" s="36" t="s">
        <v>4</v>
      </c>
      <c r="E1" s="37" t="s">
        <v>7</v>
      </c>
      <c r="F1" s="37" t="s">
        <v>8</v>
      </c>
      <c r="G1" s="37" t="s">
        <v>9</v>
      </c>
      <c r="H1" s="37" t="s">
        <v>10</v>
      </c>
      <c r="I1" s="37" t="s">
        <v>11</v>
      </c>
      <c r="J1" s="37" t="s">
        <v>12</v>
      </c>
      <c r="K1" s="37" t="s">
        <v>13</v>
      </c>
      <c r="L1" s="37" t="s">
        <v>14</v>
      </c>
      <c r="M1" s="37" t="s">
        <v>112</v>
      </c>
      <c r="N1" s="37" t="s">
        <v>64</v>
      </c>
      <c r="O1" s="37" t="s">
        <v>15</v>
      </c>
      <c r="P1" s="37" t="s">
        <v>73</v>
      </c>
      <c r="Q1" s="37" t="s">
        <v>116</v>
      </c>
      <c r="R1" s="37" t="s">
        <v>16</v>
      </c>
      <c r="S1" s="37" t="s">
        <v>29</v>
      </c>
    </row>
    <row r="2" spans="1:19" ht="16.8" customHeight="1" x14ac:dyDescent="0.3">
      <c r="A2" s="38" t="s">
        <v>37</v>
      </c>
      <c r="B2" s="38" t="s">
        <v>78</v>
      </c>
      <c r="C2" s="39" t="s">
        <v>93</v>
      </c>
      <c r="D2" s="38" t="str">
        <f>VLOOKUP(B2,$C$94:$D$101,2,FALSE)</f>
        <v>Tahmid</v>
      </c>
      <c r="E2" s="40">
        <v>20900</v>
      </c>
      <c r="F2" s="40">
        <v>22600</v>
      </c>
      <c r="G2" s="40">
        <v>20140</v>
      </c>
      <c r="H2" s="40">
        <v>24400</v>
      </c>
      <c r="I2" s="40">
        <f>E2+F2+G2+H2</f>
        <v>88040</v>
      </c>
      <c r="J2" s="41">
        <f>AVERAGE(E2:H2)</f>
        <v>22010</v>
      </c>
      <c r="K2" s="41">
        <f>MAX(E2:H2)</f>
        <v>24400</v>
      </c>
      <c r="L2" s="41">
        <f>MIN(E2:H2)</f>
        <v>20140</v>
      </c>
      <c r="M2" s="42">
        <f>IF(J2&gt;$C$78,$D$78,0%)</f>
        <v>0.1</v>
      </c>
      <c r="N2" s="43">
        <f>M2*I2</f>
        <v>8804</v>
      </c>
      <c r="O2" s="44">
        <f>IF(J2&gt;$C$84,$D$84,IF(J2&gt;$C$83,$D$83,IF(J2&gt;$C$82,$D$82,0%)))</f>
        <v>0.1</v>
      </c>
      <c r="P2" s="41">
        <f>I2*O2</f>
        <v>8804</v>
      </c>
      <c r="Q2" s="41">
        <f>P2-N2</f>
        <v>0</v>
      </c>
      <c r="R2" s="38">
        <f>_xlfn.RANK.EQ(P2,$P$2:$P$22,0)</f>
        <v>14</v>
      </c>
      <c r="S2" s="38"/>
    </row>
    <row r="3" spans="1:19" x14ac:dyDescent="0.3">
      <c r="A3" t="s">
        <v>48</v>
      </c>
      <c r="B3" t="s">
        <v>83</v>
      </c>
      <c r="C3" s="3" t="s">
        <v>106</v>
      </c>
      <c r="D3" t="str">
        <f t="shared" ref="D3:D22" si="0">VLOOKUP(B3,$C$94:$D$101,2,FALSE)</f>
        <v>Ashfaque</v>
      </c>
      <c r="E3" s="2">
        <v>24500</v>
      </c>
      <c r="F3" s="2">
        <v>25600</v>
      </c>
      <c r="G3" s="2">
        <v>22000</v>
      </c>
      <c r="H3" s="2">
        <v>19000</v>
      </c>
      <c r="I3" s="4">
        <f>SUM(E3:H3)</f>
        <v>91100</v>
      </c>
      <c r="J3" s="4">
        <f t="shared" ref="J3:J23" si="1">AVERAGE(E3:H3)</f>
        <v>22775</v>
      </c>
      <c r="K3" s="4">
        <f t="shared" ref="K3:K23" si="2">MAX(E3:H3)</f>
        <v>25600</v>
      </c>
      <c r="L3" s="4">
        <f t="shared" ref="L3:L23" si="3">MIN(E3:H3)</f>
        <v>19000</v>
      </c>
      <c r="M3" s="24">
        <f t="shared" ref="M3:M22" si="4">IF(J3&gt;$C$78,$D$78,0%)</f>
        <v>0.1</v>
      </c>
      <c r="N3" s="28">
        <f t="shared" ref="N3:N22" si="5">M3*I3</f>
        <v>9110</v>
      </c>
      <c r="O3" s="23">
        <f t="shared" ref="O3:O22" si="6">IF(J3&gt;$C$84,$D$84,IF(J3&gt;$C$83,$D$83,IF(J3&gt;$C$82,$D$82,0%)))</f>
        <v>0.1</v>
      </c>
      <c r="P3" s="4">
        <f t="shared" ref="P3:P22" si="7">I3*O3</f>
        <v>9110</v>
      </c>
      <c r="Q3" s="4">
        <f t="shared" ref="Q3:Q21" si="8">P3-N3</f>
        <v>0</v>
      </c>
      <c r="R3">
        <f t="shared" ref="R3:R22" si="9">_xlfn.RANK.EQ(P3,$P$2:$P$22,0)</f>
        <v>12</v>
      </c>
    </row>
    <row r="4" spans="1:19" x14ac:dyDescent="0.3">
      <c r="A4" s="38" t="s">
        <v>45</v>
      </c>
      <c r="B4" s="38" t="s">
        <v>79</v>
      </c>
      <c r="C4" s="39" t="s">
        <v>102</v>
      </c>
      <c r="D4" s="38" t="str">
        <f t="shared" si="0"/>
        <v>Babu</v>
      </c>
      <c r="E4" s="40">
        <v>31200</v>
      </c>
      <c r="F4" s="40">
        <v>23100</v>
      </c>
      <c r="G4" s="40">
        <v>17700</v>
      </c>
      <c r="H4" s="40">
        <v>29300</v>
      </c>
      <c r="I4" s="41">
        <f t="shared" ref="I4:I22" si="10">SUM(E4:H4)</f>
        <v>101300</v>
      </c>
      <c r="J4" s="41">
        <f t="shared" si="1"/>
        <v>25325</v>
      </c>
      <c r="K4" s="41">
        <f t="shared" si="2"/>
        <v>31200</v>
      </c>
      <c r="L4" s="41">
        <f t="shared" si="3"/>
        <v>17700</v>
      </c>
      <c r="M4" s="42">
        <f t="shared" si="4"/>
        <v>0.1</v>
      </c>
      <c r="N4" s="43">
        <f t="shared" si="5"/>
        <v>10130</v>
      </c>
      <c r="O4" s="44">
        <f t="shared" si="6"/>
        <v>0.15</v>
      </c>
      <c r="P4" s="41">
        <f t="shared" si="7"/>
        <v>15195</v>
      </c>
      <c r="Q4" s="41">
        <f t="shared" si="8"/>
        <v>5065</v>
      </c>
      <c r="R4" s="38">
        <f t="shared" si="9"/>
        <v>9</v>
      </c>
      <c r="S4" s="38"/>
    </row>
    <row r="5" spans="1:19" x14ac:dyDescent="0.3">
      <c r="A5" t="s">
        <v>53</v>
      </c>
      <c r="B5" t="s">
        <v>83</v>
      </c>
      <c r="C5" s="3" t="s">
        <v>111</v>
      </c>
      <c r="D5" t="str">
        <f t="shared" si="0"/>
        <v>Ashfaque</v>
      </c>
      <c r="E5" s="2">
        <v>25600</v>
      </c>
      <c r="F5" s="2">
        <v>48752</v>
      </c>
      <c r="G5" s="2">
        <v>30300</v>
      </c>
      <c r="H5" s="2">
        <v>22600</v>
      </c>
      <c r="I5" s="4">
        <f t="shared" si="10"/>
        <v>127252</v>
      </c>
      <c r="J5" s="4">
        <f t="shared" si="1"/>
        <v>31813</v>
      </c>
      <c r="K5" s="4">
        <f t="shared" si="2"/>
        <v>48752</v>
      </c>
      <c r="L5" s="4">
        <f t="shared" si="3"/>
        <v>22600</v>
      </c>
      <c r="M5" s="24">
        <f t="shared" si="4"/>
        <v>0.1</v>
      </c>
      <c r="N5" s="28">
        <f t="shared" si="5"/>
        <v>12725.2</v>
      </c>
      <c r="O5" s="23">
        <f t="shared" si="6"/>
        <v>0.15</v>
      </c>
      <c r="P5" s="4">
        <f t="shared" si="7"/>
        <v>19087.8</v>
      </c>
      <c r="Q5" s="4">
        <f t="shared" si="8"/>
        <v>6362.5999999999985</v>
      </c>
      <c r="R5">
        <f t="shared" si="9"/>
        <v>3</v>
      </c>
    </row>
    <row r="6" spans="1:19" x14ac:dyDescent="0.3">
      <c r="A6" s="38" t="s">
        <v>36</v>
      </c>
      <c r="B6" s="38" t="s">
        <v>77</v>
      </c>
      <c r="C6" s="39" t="s">
        <v>92</v>
      </c>
      <c r="D6" s="38" t="str">
        <f t="shared" si="0"/>
        <v>Misbah</v>
      </c>
      <c r="E6" s="40">
        <v>24500</v>
      </c>
      <c r="F6" s="40">
        <v>25600</v>
      </c>
      <c r="G6" s="40">
        <v>22000</v>
      </c>
      <c r="H6" s="40">
        <v>19000</v>
      </c>
      <c r="I6" s="41">
        <f t="shared" si="10"/>
        <v>91100</v>
      </c>
      <c r="J6" s="41">
        <f t="shared" si="1"/>
        <v>22775</v>
      </c>
      <c r="K6" s="41">
        <f t="shared" si="2"/>
        <v>25600</v>
      </c>
      <c r="L6" s="41">
        <f t="shared" si="3"/>
        <v>19000</v>
      </c>
      <c r="M6" s="42">
        <f t="shared" si="4"/>
        <v>0.1</v>
      </c>
      <c r="N6" s="43">
        <f t="shared" si="5"/>
        <v>9110</v>
      </c>
      <c r="O6" s="44">
        <f t="shared" si="6"/>
        <v>0.1</v>
      </c>
      <c r="P6" s="41">
        <f t="shared" si="7"/>
        <v>9110</v>
      </c>
      <c r="Q6" s="41">
        <f t="shared" si="8"/>
        <v>0</v>
      </c>
      <c r="R6" s="38">
        <f t="shared" si="9"/>
        <v>12</v>
      </c>
      <c r="S6" s="38"/>
    </row>
    <row r="7" spans="1:19" x14ac:dyDescent="0.3">
      <c r="A7" t="s">
        <v>51</v>
      </c>
      <c r="B7" t="s">
        <v>81</v>
      </c>
      <c r="C7" s="3" t="s">
        <v>109</v>
      </c>
      <c r="D7" t="str">
        <f t="shared" si="0"/>
        <v>Salman</v>
      </c>
      <c r="E7" s="2">
        <v>25000</v>
      </c>
      <c r="F7" s="2">
        <v>34000</v>
      </c>
      <c r="G7" s="2">
        <v>21000</v>
      </c>
      <c r="H7" s="2">
        <v>35000</v>
      </c>
      <c r="I7" s="4">
        <f t="shared" si="10"/>
        <v>115000</v>
      </c>
      <c r="J7" s="4">
        <f t="shared" si="1"/>
        <v>28750</v>
      </c>
      <c r="K7" s="4">
        <f t="shared" si="2"/>
        <v>35000</v>
      </c>
      <c r="L7" s="4">
        <f t="shared" si="3"/>
        <v>21000</v>
      </c>
      <c r="M7" s="24">
        <f t="shared" si="4"/>
        <v>0.1</v>
      </c>
      <c r="N7" s="28">
        <f t="shared" si="5"/>
        <v>11500</v>
      </c>
      <c r="O7" s="23">
        <f t="shared" si="6"/>
        <v>0.15</v>
      </c>
      <c r="P7" s="4">
        <f t="shared" si="7"/>
        <v>17250</v>
      </c>
      <c r="Q7" s="4">
        <f t="shared" si="8"/>
        <v>5750</v>
      </c>
      <c r="R7">
        <f t="shared" si="9"/>
        <v>7</v>
      </c>
    </row>
    <row r="8" spans="1:19" x14ac:dyDescent="0.3">
      <c r="A8" s="38" t="s">
        <v>44</v>
      </c>
      <c r="B8" s="38" t="s">
        <v>78</v>
      </c>
      <c r="C8" s="39" t="s">
        <v>101</v>
      </c>
      <c r="D8" s="38" t="str">
        <f t="shared" si="0"/>
        <v>Tahmid</v>
      </c>
      <c r="E8" s="40">
        <v>54826</v>
      </c>
      <c r="F8" s="40">
        <v>59224</v>
      </c>
      <c r="G8" s="40">
        <v>24100</v>
      </c>
      <c r="H8" s="40">
        <v>28000</v>
      </c>
      <c r="I8" s="41">
        <f t="shared" si="10"/>
        <v>166150</v>
      </c>
      <c r="J8" s="41">
        <f t="shared" si="1"/>
        <v>41537.5</v>
      </c>
      <c r="K8" s="41">
        <f t="shared" si="2"/>
        <v>59224</v>
      </c>
      <c r="L8" s="41">
        <f t="shared" si="3"/>
        <v>24100</v>
      </c>
      <c r="M8" s="42">
        <f t="shared" si="4"/>
        <v>0.1</v>
      </c>
      <c r="N8" s="43">
        <f t="shared" si="5"/>
        <v>16615</v>
      </c>
      <c r="O8" s="44">
        <f t="shared" si="6"/>
        <v>0.15</v>
      </c>
      <c r="P8" s="41">
        <f t="shared" si="7"/>
        <v>24922.5</v>
      </c>
      <c r="Q8" s="41">
        <f t="shared" si="8"/>
        <v>8307.5</v>
      </c>
      <c r="R8" s="38">
        <f t="shared" si="9"/>
        <v>1</v>
      </c>
      <c r="S8" s="38"/>
    </row>
    <row r="9" spans="1:19" x14ac:dyDescent="0.3">
      <c r="A9" t="s">
        <v>49</v>
      </c>
      <c r="B9" t="s">
        <v>80</v>
      </c>
      <c r="C9" s="3" t="s">
        <v>108</v>
      </c>
      <c r="D9" t="str">
        <f t="shared" si="0"/>
        <v>Tashrif</v>
      </c>
      <c r="E9" s="2">
        <v>15900</v>
      </c>
      <c r="F9" s="2">
        <v>22700</v>
      </c>
      <c r="G9" s="2">
        <v>17600</v>
      </c>
      <c r="H9" s="2">
        <v>20000</v>
      </c>
      <c r="I9" s="4">
        <f t="shared" si="10"/>
        <v>76200</v>
      </c>
      <c r="J9" s="4">
        <f t="shared" si="1"/>
        <v>19050</v>
      </c>
      <c r="K9" s="4">
        <f t="shared" si="2"/>
        <v>22700</v>
      </c>
      <c r="L9" s="4">
        <f t="shared" si="3"/>
        <v>15900</v>
      </c>
      <c r="M9" s="24">
        <f t="shared" si="4"/>
        <v>0.1</v>
      </c>
      <c r="N9" s="28">
        <f t="shared" si="5"/>
        <v>7620</v>
      </c>
      <c r="O9" s="23">
        <f t="shared" si="6"/>
        <v>0.1</v>
      </c>
      <c r="P9" s="4">
        <f t="shared" si="7"/>
        <v>7620</v>
      </c>
      <c r="Q9" s="4">
        <f t="shared" si="8"/>
        <v>0</v>
      </c>
      <c r="R9">
        <f t="shared" si="9"/>
        <v>18</v>
      </c>
    </row>
    <row r="10" spans="1:19" x14ac:dyDescent="0.3">
      <c r="A10" s="38" t="s">
        <v>18</v>
      </c>
      <c r="B10" s="38" t="s">
        <v>82</v>
      </c>
      <c r="C10" s="39" t="s">
        <v>105</v>
      </c>
      <c r="D10" s="38" t="str">
        <f t="shared" si="0"/>
        <v>Atique</v>
      </c>
      <c r="E10" s="40">
        <v>11815</v>
      </c>
      <c r="F10" s="40">
        <v>13100</v>
      </c>
      <c r="G10" s="40">
        <v>11580</v>
      </c>
      <c r="H10" s="40">
        <v>17300</v>
      </c>
      <c r="I10" s="41">
        <f t="shared" si="10"/>
        <v>53795</v>
      </c>
      <c r="J10" s="41">
        <f t="shared" si="1"/>
        <v>13448.75</v>
      </c>
      <c r="K10" s="41">
        <f t="shared" si="2"/>
        <v>17300</v>
      </c>
      <c r="L10" s="41">
        <f t="shared" si="3"/>
        <v>11580</v>
      </c>
      <c r="M10" s="42">
        <f t="shared" si="4"/>
        <v>0</v>
      </c>
      <c r="N10" s="43">
        <f t="shared" si="5"/>
        <v>0</v>
      </c>
      <c r="O10" s="44">
        <f t="shared" si="6"/>
        <v>0.05</v>
      </c>
      <c r="P10" s="41">
        <f t="shared" si="7"/>
        <v>2689.75</v>
      </c>
      <c r="Q10" s="41">
        <f t="shared" si="8"/>
        <v>2689.75</v>
      </c>
      <c r="R10" s="38">
        <f t="shared" si="9"/>
        <v>21</v>
      </c>
      <c r="S10" s="38"/>
    </row>
    <row r="11" spans="1:19" x14ac:dyDescent="0.3">
      <c r="A11" t="s">
        <v>43</v>
      </c>
      <c r="B11" t="s">
        <v>77</v>
      </c>
      <c r="C11" s="3" t="s">
        <v>100</v>
      </c>
      <c r="D11" t="str">
        <f t="shared" si="0"/>
        <v>Misbah</v>
      </c>
      <c r="E11" s="2">
        <v>23800</v>
      </c>
      <c r="F11" s="2">
        <v>27700</v>
      </c>
      <c r="G11" s="2">
        <v>12600</v>
      </c>
      <c r="H11" s="2">
        <v>35000</v>
      </c>
      <c r="I11" s="4">
        <f t="shared" si="10"/>
        <v>99100</v>
      </c>
      <c r="J11" s="4">
        <f t="shared" si="1"/>
        <v>24775</v>
      </c>
      <c r="K11" s="4">
        <f t="shared" si="2"/>
        <v>35000</v>
      </c>
      <c r="L11" s="4">
        <f t="shared" si="3"/>
        <v>12600</v>
      </c>
      <c r="M11" s="24">
        <f t="shared" si="4"/>
        <v>0.1</v>
      </c>
      <c r="N11" s="28">
        <f t="shared" si="5"/>
        <v>9910</v>
      </c>
      <c r="O11" s="23">
        <f t="shared" si="6"/>
        <v>0.1</v>
      </c>
      <c r="P11" s="4">
        <f t="shared" si="7"/>
        <v>9910</v>
      </c>
      <c r="Q11" s="4">
        <f t="shared" si="8"/>
        <v>0</v>
      </c>
      <c r="R11">
        <f t="shared" si="9"/>
        <v>10</v>
      </c>
    </row>
    <row r="12" spans="1:19" x14ac:dyDescent="0.3">
      <c r="A12" s="38" t="s">
        <v>52</v>
      </c>
      <c r="B12" s="38" t="s">
        <v>82</v>
      </c>
      <c r="C12" s="39" t="s">
        <v>110</v>
      </c>
      <c r="D12" s="38" t="str">
        <f t="shared" si="0"/>
        <v>Atique</v>
      </c>
      <c r="E12" s="40">
        <v>24110</v>
      </c>
      <c r="F12" s="40">
        <v>54812</v>
      </c>
      <c r="G12" s="40">
        <v>15200</v>
      </c>
      <c r="H12" s="40">
        <v>25600</v>
      </c>
      <c r="I12" s="41">
        <f t="shared" si="10"/>
        <v>119722</v>
      </c>
      <c r="J12" s="41">
        <f t="shared" si="1"/>
        <v>29930.5</v>
      </c>
      <c r="K12" s="41">
        <f t="shared" si="2"/>
        <v>54812</v>
      </c>
      <c r="L12" s="41">
        <f t="shared" si="3"/>
        <v>15200</v>
      </c>
      <c r="M12" s="42">
        <f t="shared" si="4"/>
        <v>0.1</v>
      </c>
      <c r="N12" s="43">
        <f t="shared" si="5"/>
        <v>11972.2</v>
      </c>
      <c r="O12" s="44">
        <f t="shared" si="6"/>
        <v>0.15</v>
      </c>
      <c r="P12" s="41">
        <f t="shared" si="7"/>
        <v>17958.3</v>
      </c>
      <c r="Q12" s="41">
        <f t="shared" si="8"/>
        <v>5986.0999999999985</v>
      </c>
      <c r="R12" s="38">
        <f t="shared" si="9"/>
        <v>5</v>
      </c>
      <c r="S12" s="38"/>
    </row>
    <row r="13" spans="1:19" x14ac:dyDescent="0.3">
      <c r="A13" t="s">
        <v>47</v>
      </c>
      <c r="B13" t="s">
        <v>80</v>
      </c>
      <c r="C13" s="3" t="s">
        <v>103</v>
      </c>
      <c r="D13" t="str">
        <f t="shared" si="0"/>
        <v>Tashrif</v>
      </c>
      <c r="E13" s="2">
        <v>50224</v>
      </c>
      <c r="F13" s="2">
        <v>17300</v>
      </c>
      <c r="G13" s="2">
        <v>15200</v>
      </c>
      <c r="H13" s="2">
        <v>14600</v>
      </c>
      <c r="I13" s="4">
        <f t="shared" si="10"/>
        <v>97324</v>
      </c>
      <c r="J13" s="4">
        <f t="shared" si="1"/>
        <v>24331</v>
      </c>
      <c r="K13" s="4">
        <f t="shared" si="2"/>
        <v>50224</v>
      </c>
      <c r="L13" s="4">
        <f t="shared" si="3"/>
        <v>14600</v>
      </c>
      <c r="M13" s="24">
        <f t="shared" si="4"/>
        <v>0.1</v>
      </c>
      <c r="N13" s="28">
        <f t="shared" si="5"/>
        <v>9732.4</v>
      </c>
      <c r="O13" s="23">
        <f t="shared" si="6"/>
        <v>0.1</v>
      </c>
      <c r="P13" s="4">
        <f t="shared" si="7"/>
        <v>9732.4</v>
      </c>
      <c r="Q13" s="4">
        <f t="shared" si="8"/>
        <v>0</v>
      </c>
      <c r="R13">
        <f t="shared" si="9"/>
        <v>11</v>
      </c>
    </row>
    <row r="14" spans="1:19" x14ac:dyDescent="0.3">
      <c r="A14" s="38" t="s">
        <v>38</v>
      </c>
      <c r="B14" s="38" t="s">
        <v>79</v>
      </c>
      <c r="C14" s="39" t="s">
        <v>94</v>
      </c>
      <c r="D14" s="38" t="str">
        <f t="shared" si="0"/>
        <v>Babu</v>
      </c>
      <c r="E14" s="40">
        <v>15900</v>
      </c>
      <c r="F14" s="40">
        <v>22700</v>
      </c>
      <c r="G14" s="40">
        <v>17600</v>
      </c>
      <c r="H14" s="40">
        <v>20000</v>
      </c>
      <c r="I14" s="41">
        <f t="shared" si="10"/>
        <v>76200</v>
      </c>
      <c r="J14" s="41">
        <f t="shared" si="1"/>
        <v>19050</v>
      </c>
      <c r="K14" s="41">
        <f t="shared" si="2"/>
        <v>22700</v>
      </c>
      <c r="L14" s="41">
        <f t="shared" si="3"/>
        <v>15900</v>
      </c>
      <c r="M14" s="42">
        <f t="shared" si="4"/>
        <v>0.1</v>
      </c>
      <c r="N14" s="43">
        <f t="shared" si="5"/>
        <v>7620</v>
      </c>
      <c r="O14" s="44">
        <f t="shared" si="6"/>
        <v>0.1</v>
      </c>
      <c r="P14" s="41">
        <f t="shared" si="7"/>
        <v>7620</v>
      </c>
      <c r="Q14" s="41">
        <f t="shared" si="8"/>
        <v>0</v>
      </c>
      <c r="R14" s="38">
        <f t="shared" si="9"/>
        <v>18</v>
      </c>
      <c r="S14" s="38"/>
    </row>
    <row r="15" spans="1:19" x14ac:dyDescent="0.3">
      <c r="A15" t="s">
        <v>40</v>
      </c>
      <c r="B15" t="s">
        <v>81</v>
      </c>
      <c r="C15" s="3" t="s">
        <v>96</v>
      </c>
      <c r="D15" t="str">
        <f t="shared" si="0"/>
        <v>Salman</v>
      </c>
      <c r="E15" s="2">
        <v>24110</v>
      </c>
      <c r="F15" s="2">
        <v>54812</v>
      </c>
      <c r="G15" s="2">
        <v>15200</v>
      </c>
      <c r="H15" s="2">
        <v>25600</v>
      </c>
      <c r="I15" s="4">
        <f t="shared" si="10"/>
        <v>119722</v>
      </c>
      <c r="J15" s="4">
        <f t="shared" si="1"/>
        <v>29930.5</v>
      </c>
      <c r="K15" s="4">
        <f t="shared" si="2"/>
        <v>54812</v>
      </c>
      <c r="L15" s="4">
        <f t="shared" si="3"/>
        <v>15200</v>
      </c>
      <c r="M15" s="24">
        <f t="shared" si="4"/>
        <v>0.1</v>
      </c>
      <c r="N15" s="28">
        <f t="shared" si="5"/>
        <v>11972.2</v>
      </c>
      <c r="O15" s="23">
        <f t="shared" si="6"/>
        <v>0.15</v>
      </c>
      <c r="P15" s="4">
        <f t="shared" si="7"/>
        <v>17958.3</v>
      </c>
      <c r="Q15" s="4">
        <f t="shared" si="8"/>
        <v>5986.0999999999985</v>
      </c>
      <c r="R15">
        <f t="shared" si="9"/>
        <v>5</v>
      </c>
    </row>
    <row r="16" spans="1:19" x14ac:dyDescent="0.3">
      <c r="A16" s="38" t="s">
        <v>17</v>
      </c>
      <c r="B16" s="38" t="s">
        <v>76</v>
      </c>
      <c r="C16" s="39" t="s">
        <v>99</v>
      </c>
      <c r="D16" s="38" t="str">
        <f t="shared" si="0"/>
        <v>Hasib</v>
      </c>
      <c r="E16" s="40">
        <v>23300</v>
      </c>
      <c r="F16" s="40">
        <v>24600</v>
      </c>
      <c r="G16" s="40">
        <v>21380</v>
      </c>
      <c r="H16" s="40">
        <v>15937</v>
      </c>
      <c r="I16" s="41">
        <f t="shared" si="10"/>
        <v>85217</v>
      </c>
      <c r="J16" s="41">
        <f t="shared" si="1"/>
        <v>21304.25</v>
      </c>
      <c r="K16" s="41">
        <f t="shared" si="2"/>
        <v>24600</v>
      </c>
      <c r="L16" s="41">
        <f t="shared" si="3"/>
        <v>15937</v>
      </c>
      <c r="M16" s="42">
        <f t="shared" si="4"/>
        <v>0.1</v>
      </c>
      <c r="N16" s="43">
        <f t="shared" si="5"/>
        <v>8521.7000000000007</v>
      </c>
      <c r="O16" s="44">
        <f t="shared" si="6"/>
        <v>0.1</v>
      </c>
      <c r="P16" s="41">
        <f t="shared" si="7"/>
        <v>8521.7000000000007</v>
      </c>
      <c r="Q16" s="41">
        <f t="shared" si="8"/>
        <v>0</v>
      </c>
      <c r="R16" s="38">
        <f t="shared" si="9"/>
        <v>17</v>
      </c>
      <c r="S16" s="38"/>
    </row>
    <row r="17" spans="1:19" x14ac:dyDescent="0.3">
      <c r="A17" t="s">
        <v>50</v>
      </c>
      <c r="B17" t="s">
        <v>79</v>
      </c>
      <c r="C17" s="3" t="s">
        <v>107</v>
      </c>
      <c r="D17" t="str">
        <f t="shared" si="0"/>
        <v>Babu</v>
      </c>
      <c r="E17" s="2">
        <v>20900</v>
      </c>
      <c r="F17" s="2">
        <v>22600</v>
      </c>
      <c r="G17" s="2">
        <v>20140</v>
      </c>
      <c r="H17" s="2">
        <v>24400</v>
      </c>
      <c r="I17" s="4">
        <f t="shared" si="10"/>
        <v>88040</v>
      </c>
      <c r="J17" s="4">
        <f t="shared" si="1"/>
        <v>22010</v>
      </c>
      <c r="K17" s="4">
        <f t="shared" si="2"/>
        <v>24400</v>
      </c>
      <c r="L17" s="4">
        <f t="shared" si="3"/>
        <v>20140</v>
      </c>
      <c r="M17" s="24">
        <f t="shared" si="4"/>
        <v>0.1</v>
      </c>
      <c r="N17" s="28">
        <f t="shared" si="5"/>
        <v>8804</v>
      </c>
      <c r="O17" s="23">
        <f t="shared" si="6"/>
        <v>0.1</v>
      </c>
      <c r="P17" s="4">
        <f t="shared" si="7"/>
        <v>8804</v>
      </c>
      <c r="Q17" s="4">
        <f t="shared" si="8"/>
        <v>0</v>
      </c>
      <c r="R17">
        <f t="shared" si="9"/>
        <v>14</v>
      </c>
    </row>
    <row r="18" spans="1:19" x14ac:dyDescent="0.3">
      <c r="A18" s="38" t="s">
        <v>46</v>
      </c>
      <c r="B18" s="38" t="s">
        <v>81</v>
      </c>
      <c r="C18" s="39" t="s">
        <v>104</v>
      </c>
      <c r="D18" s="38" t="str">
        <f t="shared" si="0"/>
        <v>Salman</v>
      </c>
      <c r="E18" s="40">
        <v>15500</v>
      </c>
      <c r="F18" s="40">
        <v>19000</v>
      </c>
      <c r="G18" s="40">
        <v>30300</v>
      </c>
      <c r="H18" s="40">
        <v>22600</v>
      </c>
      <c r="I18" s="41">
        <f t="shared" si="10"/>
        <v>87400</v>
      </c>
      <c r="J18" s="41">
        <f t="shared" si="1"/>
        <v>21850</v>
      </c>
      <c r="K18" s="41">
        <f t="shared" si="2"/>
        <v>30300</v>
      </c>
      <c r="L18" s="41">
        <f t="shared" si="3"/>
        <v>15500</v>
      </c>
      <c r="M18" s="42">
        <f t="shared" si="4"/>
        <v>0.1</v>
      </c>
      <c r="N18" s="43">
        <f t="shared" si="5"/>
        <v>8740</v>
      </c>
      <c r="O18" s="44">
        <f t="shared" si="6"/>
        <v>0.1</v>
      </c>
      <c r="P18" s="41">
        <f t="shared" si="7"/>
        <v>8740</v>
      </c>
      <c r="Q18" s="41">
        <f t="shared" si="8"/>
        <v>0</v>
      </c>
      <c r="R18" s="38">
        <f t="shared" si="9"/>
        <v>16</v>
      </c>
      <c r="S18" s="38"/>
    </row>
    <row r="19" spans="1:19" x14ac:dyDescent="0.3">
      <c r="A19" t="s">
        <v>41</v>
      </c>
      <c r="B19" t="s">
        <v>82</v>
      </c>
      <c r="C19" s="3" t="s">
        <v>97</v>
      </c>
      <c r="D19" t="str">
        <f t="shared" si="0"/>
        <v>Atique</v>
      </c>
      <c r="E19" s="2">
        <v>22600</v>
      </c>
      <c r="F19" s="2">
        <v>58445</v>
      </c>
      <c r="G19" s="2">
        <v>16800</v>
      </c>
      <c r="H19" s="2">
        <v>22700</v>
      </c>
      <c r="I19" s="4">
        <f t="shared" si="10"/>
        <v>120545</v>
      </c>
      <c r="J19" s="4">
        <f t="shared" si="1"/>
        <v>30136.25</v>
      </c>
      <c r="K19" s="4">
        <f t="shared" si="2"/>
        <v>58445</v>
      </c>
      <c r="L19" s="4">
        <f t="shared" si="3"/>
        <v>16800</v>
      </c>
      <c r="M19" s="24">
        <f t="shared" si="4"/>
        <v>0.1</v>
      </c>
      <c r="N19" s="28">
        <f t="shared" si="5"/>
        <v>12054.5</v>
      </c>
      <c r="O19" s="23">
        <f t="shared" si="6"/>
        <v>0.15</v>
      </c>
      <c r="P19" s="4">
        <f t="shared" si="7"/>
        <v>18081.75</v>
      </c>
      <c r="Q19" s="4">
        <f t="shared" si="8"/>
        <v>6027.25</v>
      </c>
      <c r="R19">
        <f t="shared" si="9"/>
        <v>4</v>
      </c>
    </row>
    <row r="20" spans="1:19" x14ac:dyDescent="0.3">
      <c r="A20" s="38" t="s">
        <v>42</v>
      </c>
      <c r="B20" s="38" t="s">
        <v>83</v>
      </c>
      <c r="C20" s="39" t="s">
        <v>98</v>
      </c>
      <c r="D20" s="38" t="str">
        <f t="shared" si="0"/>
        <v>Ashfaque</v>
      </c>
      <c r="E20" s="40">
        <v>22700</v>
      </c>
      <c r="F20" s="40">
        <v>48648</v>
      </c>
      <c r="G20" s="40">
        <v>36855</v>
      </c>
      <c r="H20" s="40">
        <v>35000</v>
      </c>
      <c r="I20" s="41">
        <f t="shared" si="10"/>
        <v>143203</v>
      </c>
      <c r="J20" s="41">
        <f t="shared" si="1"/>
        <v>35800.75</v>
      </c>
      <c r="K20" s="41">
        <f t="shared" si="2"/>
        <v>48648</v>
      </c>
      <c r="L20" s="41">
        <f t="shared" si="3"/>
        <v>22700</v>
      </c>
      <c r="M20" s="42">
        <f t="shared" si="4"/>
        <v>0.1</v>
      </c>
      <c r="N20" s="43">
        <f t="shared" si="5"/>
        <v>14320.300000000001</v>
      </c>
      <c r="O20" s="44">
        <f t="shared" si="6"/>
        <v>0.15</v>
      </c>
      <c r="P20" s="41">
        <f t="shared" si="7"/>
        <v>21480.45</v>
      </c>
      <c r="Q20" s="41">
        <f t="shared" si="8"/>
        <v>7160.15</v>
      </c>
      <c r="R20" s="38">
        <f t="shared" si="9"/>
        <v>2</v>
      </c>
      <c r="S20" s="38"/>
    </row>
    <row r="21" spans="1:19" x14ac:dyDescent="0.3">
      <c r="A21" t="s">
        <v>39</v>
      </c>
      <c r="B21" t="s">
        <v>80</v>
      </c>
      <c r="C21" s="3" t="s">
        <v>95</v>
      </c>
      <c r="D21" t="str">
        <f t="shared" si="0"/>
        <v>Tashrif</v>
      </c>
      <c r="E21" s="2">
        <v>25000</v>
      </c>
      <c r="F21" s="2">
        <v>34000</v>
      </c>
      <c r="G21" s="2">
        <v>21000</v>
      </c>
      <c r="H21" s="2">
        <v>35000</v>
      </c>
      <c r="I21" s="4">
        <f t="shared" si="10"/>
        <v>115000</v>
      </c>
      <c r="J21" s="4">
        <f t="shared" si="1"/>
        <v>28750</v>
      </c>
      <c r="K21" s="4">
        <f t="shared" si="2"/>
        <v>35000</v>
      </c>
      <c r="L21" s="4">
        <f t="shared" si="3"/>
        <v>21000</v>
      </c>
      <c r="M21" s="24">
        <f t="shared" si="4"/>
        <v>0.1</v>
      </c>
      <c r="N21" s="28">
        <f t="shared" si="5"/>
        <v>11500</v>
      </c>
      <c r="O21" s="23">
        <f t="shared" si="6"/>
        <v>0.15</v>
      </c>
      <c r="P21" s="4">
        <f t="shared" si="7"/>
        <v>17250</v>
      </c>
      <c r="Q21" s="4">
        <f t="shared" si="8"/>
        <v>5750</v>
      </c>
      <c r="R21">
        <f t="shared" si="9"/>
        <v>7</v>
      </c>
    </row>
    <row r="22" spans="1:19" x14ac:dyDescent="0.3">
      <c r="A22" s="38" t="s">
        <v>60</v>
      </c>
      <c r="B22" s="38" t="s">
        <v>76</v>
      </c>
      <c r="C22" s="39" t="s">
        <v>91</v>
      </c>
      <c r="D22" s="38" t="str">
        <f t="shared" si="0"/>
        <v>Hasib</v>
      </c>
      <c r="E22" s="40">
        <v>14815</v>
      </c>
      <c r="F22" s="40">
        <v>13100</v>
      </c>
      <c r="G22" s="40">
        <v>11580</v>
      </c>
      <c r="H22" s="40">
        <v>17300</v>
      </c>
      <c r="I22" s="41">
        <f t="shared" si="10"/>
        <v>56795</v>
      </c>
      <c r="J22" s="41">
        <f t="shared" si="1"/>
        <v>14198.75</v>
      </c>
      <c r="K22" s="41">
        <f t="shared" si="2"/>
        <v>17300</v>
      </c>
      <c r="L22" s="41">
        <f t="shared" si="3"/>
        <v>11580</v>
      </c>
      <c r="M22" s="42">
        <f t="shared" si="4"/>
        <v>0</v>
      </c>
      <c r="N22" s="43">
        <f t="shared" si="5"/>
        <v>0</v>
      </c>
      <c r="O22" s="44">
        <f t="shared" si="6"/>
        <v>0.05</v>
      </c>
      <c r="P22" s="41">
        <f t="shared" si="7"/>
        <v>2839.75</v>
      </c>
      <c r="Q22" s="41">
        <f>P22-N22</f>
        <v>2839.75</v>
      </c>
      <c r="R22" s="38">
        <f t="shared" si="9"/>
        <v>20</v>
      </c>
      <c r="S22" s="38"/>
    </row>
    <row r="23" spans="1:19" x14ac:dyDescent="0.3">
      <c r="A23" s="45" t="s">
        <v>11</v>
      </c>
      <c r="B23" s="45"/>
      <c r="C23" s="45"/>
      <c r="D23" s="6"/>
      <c r="E23" s="46">
        <f>SUM(Q1_)</f>
        <v>517200</v>
      </c>
      <c r="F23" s="46">
        <f>SUM(Q2_Sales)</f>
        <v>672393</v>
      </c>
      <c r="G23" s="46">
        <f>SUM(Q3_sales)</f>
        <v>420275</v>
      </c>
      <c r="H23" s="46">
        <f>SUM(Q4_sales)</f>
        <v>508337</v>
      </c>
      <c r="I23" s="46">
        <f>SUM(Q1_,Q2_Sales,Q3_sales,Q4_sales)</f>
        <v>2118205</v>
      </c>
      <c r="J23" s="47">
        <f t="shared" si="1"/>
        <v>529551.25</v>
      </c>
      <c r="K23" s="48"/>
      <c r="L23" s="48"/>
      <c r="M23" s="49"/>
      <c r="N23" s="50"/>
      <c r="O23" s="6"/>
      <c r="P23" s="6"/>
      <c r="Q23" s="48"/>
      <c r="R23" s="6"/>
      <c r="S23" s="6"/>
    </row>
    <row r="25" spans="1:19" x14ac:dyDescent="0.3">
      <c r="A25" s="1"/>
      <c r="B25" s="1" t="s">
        <v>65</v>
      </c>
      <c r="C25" s="1"/>
      <c r="D25" s="1"/>
      <c r="E25" s="7"/>
      <c r="F25" s="1"/>
      <c r="G25" s="1"/>
      <c r="H25" s="7"/>
      <c r="I25" s="7"/>
      <c r="J25" s="7"/>
      <c r="K25" s="4"/>
    </row>
    <row r="26" spans="1:19" x14ac:dyDescent="0.3">
      <c r="A26" s="1"/>
      <c r="B26" s="1"/>
      <c r="C26" s="1"/>
      <c r="D26" s="1"/>
      <c r="E26" s="7"/>
      <c r="F26" s="1"/>
      <c r="G26" s="1"/>
      <c r="H26" s="7"/>
      <c r="I26" s="7"/>
      <c r="J26" s="7"/>
      <c r="K26" s="4"/>
    </row>
    <row r="27" spans="1:19" x14ac:dyDescent="0.3">
      <c r="A27" s="1"/>
      <c r="B27" s="1" t="s">
        <v>71</v>
      </c>
      <c r="C27" s="13">
        <f>COUNTA(A2:A22)</f>
        <v>21</v>
      </c>
      <c r="D27" s="1"/>
      <c r="E27" s="7"/>
      <c r="F27" s="1"/>
      <c r="G27" s="1"/>
      <c r="H27" s="7"/>
      <c r="I27" s="1"/>
      <c r="J27" s="7"/>
      <c r="K27" s="4"/>
    </row>
    <row r="28" spans="1:19" x14ac:dyDescent="0.3">
      <c r="A28" s="1"/>
      <c r="B28" s="1"/>
      <c r="C28" s="1"/>
      <c r="D28" s="1"/>
      <c r="E28" s="7"/>
      <c r="F28" s="1"/>
      <c r="G28" s="1"/>
      <c r="H28" s="7"/>
      <c r="I28" s="1"/>
      <c r="J28" s="7"/>
      <c r="K28" s="4"/>
    </row>
    <row r="29" spans="1:19" x14ac:dyDescent="0.3">
      <c r="A29" s="1"/>
      <c r="B29" s="1" t="s">
        <v>74</v>
      </c>
      <c r="C29" s="1"/>
      <c r="D29" s="1"/>
      <c r="E29" s="7"/>
      <c r="F29" s="1"/>
      <c r="G29" s="1"/>
      <c r="H29" s="7"/>
      <c r="I29" s="1"/>
      <c r="J29" s="7"/>
      <c r="K29" s="4"/>
    </row>
    <row r="30" spans="1:19" x14ac:dyDescent="0.3">
      <c r="A30" s="1"/>
      <c r="B30" s="1"/>
      <c r="C30" s="1"/>
      <c r="D30" s="1"/>
      <c r="E30" s="7"/>
      <c r="F30" s="1"/>
      <c r="G30" s="1"/>
      <c r="H30" s="7"/>
      <c r="I30" s="1"/>
      <c r="J30" s="7"/>
      <c r="K30" s="4"/>
    </row>
    <row r="31" spans="1:19" x14ac:dyDescent="0.3">
      <c r="A31" s="1"/>
      <c r="B31" s="1" t="s">
        <v>71</v>
      </c>
      <c r="C31" s="13">
        <f>COUNTIF(B2:B22,"Chittagong")</f>
        <v>2</v>
      </c>
      <c r="D31" s="1"/>
      <c r="E31" s="7"/>
      <c r="F31" s="1"/>
      <c r="G31" s="1"/>
      <c r="H31" s="7"/>
      <c r="I31" s="1"/>
      <c r="J31" s="7"/>
      <c r="K31" s="4"/>
    </row>
    <row r="32" spans="1:19" x14ac:dyDescent="0.3">
      <c r="A32" s="1"/>
      <c r="B32" s="1"/>
      <c r="C32" s="1"/>
      <c r="D32" s="1"/>
      <c r="E32" s="7"/>
      <c r="F32" s="1"/>
      <c r="G32" s="1"/>
      <c r="H32" s="7"/>
      <c r="I32" s="1"/>
      <c r="J32" s="7"/>
      <c r="K32" s="4"/>
    </row>
    <row r="33" spans="1:11" x14ac:dyDescent="0.3">
      <c r="A33" s="1"/>
      <c r="B33" s="1" t="s">
        <v>75</v>
      </c>
      <c r="C33" s="1"/>
      <c r="D33" s="1"/>
      <c r="E33" s="7"/>
      <c r="F33" s="1"/>
      <c r="G33" s="1"/>
      <c r="H33" s="7"/>
      <c r="I33" s="1"/>
      <c r="J33" s="7"/>
      <c r="K33" s="4"/>
    </row>
    <row r="34" spans="1:11" x14ac:dyDescent="0.3">
      <c r="A34" s="1"/>
      <c r="B34" s="1"/>
      <c r="C34" s="1"/>
      <c r="D34" s="1"/>
      <c r="E34" s="7"/>
      <c r="F34" s="1"/>
      <c r="G34" s="1"/>
      <c r="H34" s="7"/>
      <c r="I34" s="1"/>
      <c r="J34" s="7"/>
      <c r="K34" s="4"/>
    </row>
    <row r="35" spans="1:11" x14ac:dyDescent="0.3">
      <c r="A35" s="1"/>
      <c r="B35" s="1" t="s">
        <v>71</v>
      </c>
      <c r="C35" s="13">
        <f>COUNTIFS(B2:B22,"Chittagong",J2:J22,"&gt;=15000")</f>
        <v>2</v>
      </c>
      <c r="D35" s="1"/>
      <c r="E35" s="7"/>
      <c r="F35" s="1"/>
      <c r="G35" s="1"/>
      <c r="H35" s="7"/>
      <c r="I35" s="1"/>
      <c r="J35" s="7"/>
      <c r="K35" s="4"/>
    </row>
    <row r="36" spans="1:11" x14ac:dyDescent="0.3">
      <c r="A36" s="1"/>
      <c r="B36" s="1"/>
      <c r="C36" s="1"/>
      <c r="D36" s="1"/>
      <c r="E36" s="7"/>
      <c r="F36" s="1"/>
      <c r="G36" s="1"/>
      <c r="H36" s="7"/>
      <c r="I36" s="1"/>
      <c r="J36" s="7"/>
      <c r="K36" s="4"/>
    </row>
    <row r="37" spans="1:11" x14ac:dyDescent="0.3">
      <c r="A37" s="1"/>
      <c r="B37" s="1" t="s">
        <v>72</v>
      </c>
      <c r="C37" s="1"/>
      <c r="D37" s="1"/>
      <c r="E37" s="7"/>
      <c r="F37" s="1"/>
      <c r="G37" s="1"/>
      <c r="H37" s="7"/>
      <c r="I37" s="1"/>
      <c r="J37" s="7"/>
      <c r="K37" s="4"/>
    </row>
    <row r="38" spans="1:11" x14ac:dyDescent="0.3">
      <c r="A38" s="1"/>
      <c r="B38" s="1"/>
      <c r="C38" s="1"/>
      <c r="D38" s="1"/>
      <c r="E38" s="7"/>
      <c r="F38" s="1"/>
      <c r="G38" s="1"/>
      <c r="H38" s="7"/>
      <c r="I38" s="1"/>
      <c r="J38" s="7"/>
      <c r="K38" s="4"/>
    </row>
    <row r="39" spans="1:11" x14ac:dyDescent="0.3">
      <c r="B39" s="1" t="s">
        <v>71</v>
      </c>
      <c r="C39" s="10" t="s">
        <v>76</v>
      </c>
      <c r="D39" s="10" t="s">
        <v>77</v>
      </c>
      <c r="E39" s="10" t="s">
        <v>78</v>
      </c>
      <c r="F39" s="11" t="s">
        <v>79</v>
      </c>
      <c r="G39" s="10" t="s">
        <v>80</v>
      </c>
      <c r="H39" s="10" t="s">
        <v>81</v>
      </c>
      <c r="I39" s="10" t="s">
        <v>82</v>
      </c>
      <c r="J39" s="10" t="s">
        <v>83</v>
      </c>
    </row>
    <row r="40" spans="1:11" x14ac:dyDescent="0.3">
      <c r="C40" s="14">
        <f>SUMIF($B$2:$B$22,C39,$I$2:$I$22)</f>
        <v>142012</v>
      </c>
      <c r="D40" s="14">
        <f>SUMIF($B$2:$B$22,D39,$I$2:$I$22)</f>
        <v>190200</v>
      </c>
      <c r="E40" s="14">
        <f t="shared" ref="E40:J40" si="11">SUMIF($B$2:$B$22,E39,$I$2:$I$22)</f>
        <v>254190</v>
      </c>
      <c r="F40" s="14">
        <f t="shared" si="11"/>
        <v>265540</v>
      </c>
      <c r="G40" s="14">
        <f t="shared" si="11"/>
        <v>288524</v>
      </c>
      <c r="H40" s="14">
        <f t="shared" si="11"/>
        <v>322122</v>
      </c>
      <c r="I40" s="14">
        <f t="shared" si="11"/>
        <v>294062</v>
      </c>
      <c r="J40" s="14">
        <f t="shared" si="11"/>
        <v>361555</v>
      </c>
    </row>
    <row r="41" spans="1:11" x14ac:dyDescent="0.3">
      <c r="F41" s="9"/>
    </row>
    <row r="42" spans="1:11" x14ac:dyDescent="0.3">
      <c r="B42" s="1" t="s">
        <v>69</v>
      </c>
      <c r="F42" s="9"/>
    </row>
    <row r="43" spans="1:11" x14ac:dyDescent="0.3">
      <c r="F43" s="9"/>
    </row>
    <row r="44" spans="1:11" x14ac:dyDescent="0.3">
      <c r="B44" s="1" t="s">
        <v>71</v>
      </c>
      <c r="C44" s="15" t="s">
        <v>16</v>
      </c>
      <c r="D44" s="16" t="s">
        <v>67</v>
      </c>
      <c r="E44" s="16" t="s">
        <v>68</v>
      </c>
      <c r="F44" s="9"/>
    </row>
    <row r="45" spans="1:11" x14ac:dyDescent="0.3">
      <c r="C45" s="12">
        <v>1</v>
      </c>
      <c r="D45" s="5" t="str">
        <f>_xlfn.XLOOKUP(E45,$I$2:$I$22,$A$2:$A$22,"Not Found",0)</f>
        <v>Ekram</v>
      </c>
      <c r="E45" s="8">
        <f>LARGE($I$2:$I$22,C45)</f>
        <v>166150</v>
      </c>
      <c r="F45" s="9"/>
    </row>
    <row r="46" spans="1:11" x14ac:dyDescent="0.3">
      <c r="C46" s="12">
        <v>2</v>
      </c>
      <c r="D46" s="5" t="str">
        <f>_xlfn.XLOOKUP(E46,$I$2:$I$22,$A$2:$A$22,"Not Found",0)</f>
        <v>Rana</v>
      </c>
      <c r="E46" s="8">
        <f>LARGE($I$2:$I$22,C46)</f>
        <v>143203</v>
      </c>
      <c r="F46" s="9"/>
    </row>
    <row r="47" spans="1:11" x14ac:dyDescent="0.3">
      <c r="C47" s="12">
        <v>3</v>
      </c>
      <c r="D47" s="5" t="str">
        <f>_xlfn.XLOOKUP(E47,$I$2:$I$22,$A$2:$A$22,"Not Found",0)</f>
        <v>Babar</v>
      </c>
      <c r="E47" s="8">
        <f>LARGE($I$2:$I$22,C47)</f>
        <v>127252</v>
      </c>
      <c r="F47" s="9"/>
    </row>
    <row r="48" spans="1:11" x14ac:dyDescent="0.3">
      <c r="F48" s="9"/>
    </row>
    <row r="49" spans="2:9" x14ac:dyDescent="0.3">
      <c r="B49" s="1" t="s">
        <v>70</v>
      </c>
      <c r="F49" s="9"/>
    </row>
    <row r="50" spans="2:9" x14ac:dyDescent="0.3">
      <c r="F50" s="9"/>
    </row>
    <row r="51" spans="2:9" x14ac:dyDescent="0.3">
      <c r="B51" s="1" t="s">
        <v>71</v>
      </c>
      <c r="C51" s="15" t="s">
        <v>16</v>
      </c>
      <c r="D51" s="16" t="s">
        <v>67</v>
      </c>
      <c r="E51" s="16" t="s">
        <v>68</v>
      </c>
      <c r="F51" s="9"/>
    </row>
    <row r="52" spans="2:9" x14ac:dyDescent="0.3">
      <c r="C52" s="12">
        <v>1</v>
      </c>
      <c r="D52" s="5" t="str">
        <f>_xlfn.XLOOKUP(E52,$I$2:$I$22,$A$2:$A$22,"Not Found",0)</f>
        <v>John</v>
      </c>
      <c r="E52" s="8">
        <f>SMALL($I$2:$I$22,C52)</f>
        <v>53795</v>
      </c>
      <c r="F52" s="9"/>
    </row>
    <row r="53" spans="2:9" x14ac:dyDescent="0.3">
      <c r="C53" s="12">
        <v>2</v>
      </c>
      <c r="D53" s="5" t="str">
        <f t="shared" ref="D53:D54" si="12">_xlfn.XLOOKUP(E53,$I$2:$I$22,$A$2:$A$22,"Not Found",0)</f>
        <v>Suman</v>
      </c>
      <c r="E53" s="8">
        <f t="shared" ref="E53:E54" si="13">SMALL($I$2:$I$22,C53)</f>
        <v>56795</v>
      </c>
      <c r="F53" s="9"/>
    </row>
    <row r="54" spans="2:9" x14ac:dyDescent="0.3">
      <c r="C54" s="12">
        <v>3</v>
      </c>
      <c r="D54" s="5" t="str">
        <f t="shared" si="12"/>
        <v>Jobaed</v>
      </c>
      <c r="E54" s="8">
        <f t="shared" si="13"/>
        <v>76200</v>
      </c>
      <c r="F54" s="9"/>
    </row>
    <row r="55" spans="2:9" x14ac:dyDescent="0.3">
      <c r="C55" s="19"/>
      <c r="E55" s="9"/>
      <c r="F55" s="9"/>
    </row>
    <row r="56" spans="2:9" x14ac:dyDescent="0.3">
      <c r="F56" s="2"/>
    </row>
    <row r="57" spans="2:9" x14ac:dyDescent="0.3">
      <c r="B57" s="17" t="s">
        <v>19</v>
      </c>
      <c r="C57" s="6"/>
      <c r="D57" s="6"/>
      <c r="E57" s="6"/>
      <c r="F57" s="6"/>
      <c r="G57" s="6"/>
      <c r="H57" s="6"/>
      <c r="I57" s="18"/>
    </row>
    <row r="58" spans="2:9" x14ac:dyDescent="0.3">
      <c r="B58" s="20">
        <v>1</v>
      </c>
      <c r="C58" s="21" t="s">
        <v>34</v>
      </c>
      <c r="D58" s="21"/>
      <c r="E58" s="21"/>
      <c r="F58" s="21"/>
      <c r="G58" s="21"/>
      <c r="H58" s="21"/>
      <c r="I58" s="22"/>
    </row>
    <row r="59" spans="2:9" x14ac:dyDescent="0.3">
      <c r="B59" s="20">
        <v>2</v>
      </c>
      <c r="C59" s="21" t="s">
        <v>35</v>
      </c>
      <c r="D59" s="21"/>
      <c r="E59" s="21"/>
      <c r="F59" s="21"/>
      <c r="G59" s="21"/>
      <c r="H59" s="21"/>
      <c r="I59" s="22"/>
    </row>
    <row r="60" spans="2:9" x14ac:dyDescent="0.3">
      <c r="B60" s="20"/>
      <c r="C60" s="25" t="s">
        <v>76</v>
      </c>
      <c r="D60" s="21"/>
      <c r="E60" s="21"/>
      <c r="F60" s="21"/>
      <c r="G60" s="21"/>
      <c r="H60" s="21"/>
      <c r="I60" s="22"/>
    </row>
    <row r="61" spans="2:9" x14ac:dyDescent="0.3">
      <c r="B61" s="20"/>
      <c r="C61" s="25" t="s">
        <v>77</v>
      </c>
      <c r="D61" s="21"/>
      <c r="E61" s="21"/>
      <c r="F61" s="21"/>
      <c r="G61" s="21"/>
      <c r="H61" s="21"/>
      <c r="I61" s="22"/>
    </row>
    <row r="62" spans="2:9" x14ac:dyDescent="0.3">
      <c r="B62" s="20"/>
      <c r="C62" s="25" t="s">
        <v>78</v>
      </c>
      <c r="D62" s="21"/>
      <c r="E62" s="21"/>
      <c r="F62" s="21"/>
      <c r="G62" s="21"/>
      <c r="H62" s="21"/>
      <c r="I62" s="22"/>
    </row>
    <row r="63" spans="2:9" x14ac:dyDescent="0.3">
      <c r="B63" s="20"/>
      <c r="C63" s="25" t="s">
        <v>79</v>
      </c>
      <c r="D63" s="21"/>
      <c r="E63" s="21"/>
      <c r="F63" s="21"/>
      <c r="G63" s="21"/>
      <c r="H63" s="21"/>
      <c r="I63" s="22"/>
    </row>
    <row r="64" spans="2:9" x14ac:dyDescent="0.3">
      <c r="B64" s="20"/>
      <c r="C64" s="25" t="s">
        <v>80</v>
      </c>
      <c r="D64" s="21"/>
      <c r="E64" s="21"/>
      <c r="F64" s="21"/>
      <c r="G64" s="21"/>
      <c r="H64" s="21"/>
      <c r="I64" s="22"/>
    </row>
    <row r="65" spans="2:9" x14ac:dyDescent="0.3">
      <c r="B65" s="20"/>
      <c r="C65" s="25" t="s">
        <v>81</v>
      </c>
      <c r="D65" s="21"/>
      <c r="E65" s="21"/>
      <c r="F65" s="21"/>
      <c r="G65" s="21"/>
      <c r="H65" s="21"/>
      <c r="I65" s="22"/>
    </row>
    <row r="66" spans="2:9" x14ac:dyDescent="0.3">
      <c r="B66" s="20"/>
      <c r="C66" s="25" t="s">
        <v>82</v>
      </c>
      <c r="D66" s="21"/>
      <c r="E66" s="21"/>
      <c r="F66" s="21"/>
      <c r="G66" s="21"/>
      <c r="H66" s="21"/>
      <c r="I66" s="22"/>
    </row>
    <row r="67" spans="2:9" x14ac:dyDescent="0.3">
      <c r="B67" s="20"/>
      <c r="C67" s="25" t="s">
        <v>83</v>
      </c>
      <c r="D67" s="21"/>
      <c r="E67" s="21"/>
      <c r="F67" s="21"/>
      <c r="G67" s="21"/>
      <c r="H67" s="21"/>
      <c r="I67" s="22"/>
    </row>
    <row r="68" spans="2:9" x14ac:dyDescent="0.3">
      <c r="B68" s="20">
        <v>3</v>
      </c>
      <c r="C68" s="21" t="s">
        <v>87</v>
      </c>
      <c r="D68" s="21"/>
      <c r="E68" s="21"/>
      <c r="F68" s="21"/>
      <c r="G68" s="21"/>
      <c r="H68" s="21"/>
      <c r="I68" s="22"/>
    </row>
    <row r="69" spans="2:9" x14ac:dyDescent="0.3">
      <c r="B69" s="20">
        <v>4</v>
      </c>
      <c r="C69" s="21" t="s">
        <v>30</v>
      </c>
      <c r="D69" s="21"/>
      <c r="E69" s="21"/>
      <c r="F69" s="21"/>
      <c r="G69" s="21"/>
      <c r="H69" s="21"/>
      <c r="I69" s="22"/>
    </row>
    <row r="70" spans="2:9" x14ac:dyDescent="0.3">
      <c r="B70" s="20">
        <v>5</v>
      </c>
      <c r="C70" s="21" t="s">
        <v>61</v>
      </c>
      <c r="D70" s="21"/>
      <c r="E70" s="21"/>
      <c r="F70" s="21"/>
      <c r="G70" s="21"/>
      <c r="H70" s="21"/>
      <c r="I70" s="22"/>
    </row>
    <row r="71" spans="2:9" x14ac:dyDescent="0.3">
      <c r="B71" s="20">
        <v>6</v>
      </c>
      <c r="C71" s="21" t="s">
        <v>62</v>
      </c>
      <c r="D71" s="21"/>
      <c r="E71" s="21"/>
      <c r="F71" s="21"/>
      <c r="G71" s="21"/>
      <c r="H71" s="21"/>
      <c r="I71" s="22"/>
    </row>
    <row r="72" spans="2:9" x14ac:dyDescent="0.3">
      <c r="B72" s="20">
        <v>7</v>
      </c>
      <c r="C72" s="21" t="s">
        <v>23</v>
      </c>
      <c r="D72" s="21"/>
      <c r="E72" s="21"/>
      <c r="F72" s="21"/>
      <c r="G72" s="21"/>
      <c r="H72" s="21"/>
      <c r="I72" s="22"/>
    </row>
    <row r="73" spans="2:9" x14ac:dyDescent="0.3">
      <c r="B73" s="20">
        <v>8</v>
      </c>
      <c r="C73" s="21" t="s">
        <v>24</v>
      </c>
      <c r="D73" s="21"/>
      <c r="E73" s="21"/>
      <c r="F73" s="21"/>
      <c r="G73" s="21"/>
      <c r="H73" s="21"/>
      <c r="I73" s="22"/>
    </row>
    <row r="74" spans="2:9" x14ac:dyDescent="0.3">
      <c r="B74" s="20">
        <v>9</v>
      </c>
      <c r="C74" s="21" t="s">
        <v>25</v>
      </c>
      <c r="D74" s="21"/>
      <c r="E74" s="21"/>
      <c r="F74" s="21"/>
      <c r="G74" s="21"/>
      <c r="H74" s="21"/>
      <c r="I74" s="22"/>
    </row>
    <row r="75" spans="2:9" x14ac:dyDescent="0.3">
      <c r="B75" s="20">
        <v>10</v>
      </c>
      <c r="C75" s="21" t="s">
        <v>26</v>
      </c>
      <c r="D75" s="21"/>
      <c r="E75" s="21"/>
      <c r="F75" s="21"/>
      <c r="G75" s="21"/>
      <c r="H75" s="21"/>
      <c r="I75" s="22"/>
    </row>
    <row r="76" spans="2:9" x14ac:dyDescent="0.3">
      <c r="B76" s="20"/>
      <c r="C76" s="21" t="s">
        <v>90</v>
      </c>
      <c r="D76" s="21"/>
      <c r="E76" s="21"/>
      <c r="F76" s="21"/>
      <c r="G76" s="21"/>
      <c r="H76" s="21"/>
      <c r="I76" s="22"/>
    </row>
    <row r="77" spans="2:9" x14ac:dyDescent="0.3">
      <c r="B77" s="20"/>
      <c r="C77" s="25" t="s">
        <v>88</v>
      </c>
      <c r="D77" s="29" t="s">
        <v>89</v>
      </c>
      <c r="E77" s="21"/>
      <c r="F77" s="21"/>
      <c r="G77" s="21"/>
      <c r="H77" s="21"/>
      <c r="I77" s="22"/>
    </row>
    <row r="78" spans="2:9" x14ac:dyDescent="0.3">
      <c r="B78" s="20"/>
      <c r="C78" s="30">
        <v>15000</v>
      </c>
      <c r="D78" s="31">
        <v>0.1</v>
      </c>
      <c r="E78" s="21"/>
      <c r="F78" s="21"/>
      <c r="G78" s="21"/>
      <c r="H78" s="21"/>
      <c r="I78" s="22"/>
    </row>
    <row r="79" spans="2:9" x14ac:dyDescent="0.3">
      <c r="B79" s="20">
        <v>11</v>
      </c>
      <c r="C79" s="21" t="s">
        <v>63</v>
      </c>
      <c r="D79" s="21"/>
      <c r="E79" s="21"/>
      <c r="F79" s="21"/>
      <c r="G79" s="21"/>
      <c r="H79" s="21"/>
      <c r="I79" s="22"/>
    </row>
    <row r="80" spans="2:9" x14ac:dyDescent="0.3">
      <c r="B80" s="20"/>
      <c r="C80" s="21" t="s">
        <v>20</v>
      </c>
      <c r="D80" s="21"/>
      <c r="E80" s="21"/>
      <c r="F80" s="21"/>
      <c r="G80" s="21"/>
      <c r="H80" s="21"/>
      <c r="I80" s="22"/>
    </row>
    <row r="81" spans="2:9" x14ac:dyDescent="0.3">
      <c r="B81" s="20"/>
      <c r="C81" s="25" t="s">
        <v>88</v>
      </c>
      <c r="D81" s="29" t="s">
        <v>89</v>
      </c>
      <c r="E81" s="21"/>
      <c r="F81" s="21"/>
      <c r="G81" s="21"/>
      <c r="H81" s="21"/>
      <c r="I81" s="22"/>
    </row>
    <row r="82" spans="2:9" x14ac:dyDescent="0.3">
      <c r="B82" s="20"/>
      <c r="C82" s="30">
        <v>10000</v>
      </c>
      <c r="D82" s="31">
        <v>0.05</v>
      </c>
      <c r="E82" s="21"/>
      <c r="F82" s="21"/>
      <c r="G82" s="21"/>
      <c r="H82" s="21"/>
      <c r="I82" s="22"/>
    </row>
    <row r="83" spans="2:9" x14ac:dyDescent="0.3">
      <c r="B83" s="20"/>
      <c r="C83" s="30">
        <v>15000</v>
      </c>
      <c r="D83" s="31">
        <v>0.1</v>
      </c>
      <c r="E83" s="21"/>
      <c r="F83" s="21"/>
      <c r="G83" s="21"/>
      <c r="H83" s="21"/>
      <c r="I83" s="22"/>
    </row>
    <row r="84" spans="2:9" x14ac:dyDescent="0.3">
      <c r="B84" s="20"/>
      <c r="C84" s="30">
        <v>25000</v>
      </c>
      <c r="D84" s="31">
        <v>0.15</v>
      </c>
      <c r="E84" s="21"/>
      <c r="F84" s="21"/>
      <c r="G84" s="21"/>
      <c r="H84" s="21"/>
      <c r="I84" s="22"/>
    </row>
    <row r="85" spans="2:9" x14ac:dyDescent="0.3">
      <c r="B85" s="20">
        <v>12</v>
      </c>
      <c r="C85" s="21" t="s">
        <v>21</v>
      </c>
      <c r="D85" s="21"/>
      <c r="E85" s="21"/>
      <c r="F85" s="21"/>
      <c r="G85" s="21"/>
      <c r="H85" s="21"/>
      <c r="I85" s="22"/>
    </row>
    <row r="86" spans="2:9" x14ac:dyDescent="0.3">
      <c r="B86" s="20">
        <v>13</v>
      </c>
      <c r="C86" s="21" t="s">
        <v>117</v>
      </c>
      <c r="D86" s="21"/>
      <c r="E86" s="21"/>
      <c r="F86" s="21"/>
      <c r="G86" s="21"/>
      <c r="H86" s="21"/>
      <c r="I86" s="22"/>
    </row>
    <row r="87" spans="2:9" x14ac:dyDescent="0.3">
      <c r="B87" s="20">
        <v>14</v>
      </c>
      <c r="C87" s="21" t="s">
        <v>22</v>
      </c>
      <c r="D87" s="21"/>
      <c r="E87" s="21"/>
      <c r="F87" s="21"/>
      <c r="G87" s="21"/>
      <c r="H87" s="21"/>
      <c r="I87" s="22"/>
    </row>
    <row r="88" spans="2:9" x14ac:dyDescent="0.3">
      <c r="B88" s="20">
        <v>15</v>
      </c>
      <c r="C88" s="21" t="s">
        <v>84</v>
      </c>
      <c r="D88" s="21"/>
      <c r="E88" s="21"/>
      <c r="F88" s="21"/>
      <c r="G88" s="21"/>
      <c r="H88" s="21"/>
      <c r="I88" s="22"/>
    </row>
    <row r="89" spans="2:9" x14ac:dyDescent="0.3">
      <c r="B89" s="20">
        <v>16</v>
      </c>
      <c r="C89" s="21" t="s">
        <v>118</v>
      </c>
      <c r="D89" s="21"/>
      <c r="E89" s="21"/>
      <c r="F89" s="21"/>
      <c r="G89" s="21"/>
      <c r="H89" s="21"/>
      <c r="I89" s="22"/>
    </row>
    <row r="90" spans="2:9" x14ac:dyDescent="0.3">
      <c r="B90" s="20">
        <v>17</v>
      </c>
      <c r="C90" s="21" t="s">
        <v>66</v>
      </c>
      <c r="D90" s="21"/>
      <c r="E90" s="21"/>
      <c r="F90" s="21"/>
      <c r="G90" s="21"/>
      <c r="H90" s="21"/>
      <c r="I90" s="22"/>
    </row>
    <row r="91" spans="2:9" x14ac:dyDescent="0.3">
      <c r="B91" s="20">
        <v>18</v>
      </c>
      <c r="C91" s="21" t="s">
        <v>27</v>
      </c>
      <c r="D91" s="21"/>
      <c r="E91" s="21"/>
      <c r="F91" s="21"/>
      <c r="G91" s="21"/>
      <c r="H91" s="21"/>
      <c r="I91" s="22"/>
    </row>
    <row r="92" spans="2:9" x14ac:dyDescent="0.3">
      <c r="B92" s="20">
        <v>19</v>
      </c>
      <c r="C92" s="21" t="s">
        <v>33</v>
      </c>
      <c r="D92" s="21"/>
      <c r="E92" s="21"/>
      <c r="F92" s="21"/>
      <c r="G92" s="21"/>
      <c r="H92" s="21"/>
      <c r="I92" s="22"/>
    </row>
    <row r="93" spans="2:9" x14ac:dyDescent="0.3">
      <c r="B93" s="20"/>
      <c r="C93" s="21" t="s">
        <v>119</v>
      </c>
      <c r="D93" s="21" t="s">
        <v>4</v>
      </c>
      <c r="E93" s="21"/>
      <c r="F93" s="21"/>
      <c r="G93" s="21"/>
      <c r="H93" s="21"/>
      <c r="I93" s="22"/>
    </row>
    <row r="94" spans="2:9" x14ac:dyDescent="0.3">
      <c r="B94" s="20"/>
      <c r="C94" s="25" t="s">
        <v>76</v>
      </c>
      <c r="D94" s="25" t="s">
        <v>54</v>
      </c>
      <c r="E94" s="21"/>
      <c r="F94" s="21"/>
      <c r="G94" s="21"/>
      <c r="H94" s="21"/>
      <c r="I94" s="22"/>
    </row>
    <row r="95" spans="2:9" x14ac:dyDescent="0.3">
      <c r="B95" s="20"/>
      <c r="C95" s="25" t="s">
        <v>77</v>
      </c>
      <c r="D95" s="25" t="s">
        <v>55</v>
      </c>
      <c r="E95" s="21"/>
      <c r="F95" s="21"/>
      <c r="G95" s="21"/>
      <c r="H95" s="21"/>
      <c r="I95" s="22"/>
    </row>
    <row r="96" spans="2:9" x14ac:dyDescent="0.3">
      <c r="B96" s="20"/>
      <c r="C96" s="25" t="s">
        <v>78</v>
      </c>
      <c r="D96" s="25" t="s">
        <v>56</v>
      </c>
      <c r="E96" s="21"/>
      <c r="F96" s="21"/>
      <c r="G96" s="21"/>
      <c r="H96" s="21"/>
      <c r="I96" s="22"/>
    </row>
    <row r="97" spans="2:10" x14ac:dyDescent="0.3">
      <c r="B97" s="20"/>
      <c r="C97" s="25" t="s">
        <v>79</v>
      </c>
      <c r="D97" s="25" t="s">
        <v>85</v>
      </c>
      <c r="E97" s="21"/>
      <c r="F97" s="21"/>
      <c r="G97" s="21"/>
      <c r="H97" s="21"/>
      <c r="I97" s="22"/>
    </row>
    <row r="98" spans="2:10" x14ac:dyDescent="0.3">
      <c r="B98" s="20"/>
      <c r="C98" s="25" t="s">
        <v>80</v>
      </c>
      <c r="D98" s="25" t="s">
        <v>86</v>
      </c>
      <c r="E98" s="21"/>
      <c r="F98" s="21"/>
      <c r="G98" s="21"/>
      <c r="H98" s="21"/>
      <c r="I98" s="22"/>
    </row>
    <row r="99" spans="2:10" x14ac:dyDescent="0.3">
      <c r="B99" s="20"/>
      <c r="C99" s="25" t="s">
        <v>81</v>
      </c>
      <c r="D99" s="25" t="s">
        <v>57</v>
      </c>
      <c r="E99" s="21"/>
      <c r="F99" s="21"/>
      <c r="G99" s="21"/>
      <c r="H99" s="21"/>
      <c r="I99" s="22"/>
    </row>
    <row r="100" spans="2:10" x14ac:dyDescent="0.3">
      <c r="B100" s="20"/>
      <c r="C100" s="25" t="s">
        <v>82</v>
      </c>
      <c r="D100" s="25" t="s">
        <v>58</v>
      </c>
      <c r="E100" s="21"/>
      <c r="F100" s="21"/>
      <c r="G100" s="21"/>
      <c r="H100" s="21"/>
      <c r="I100" s="22"/>
    </row>
    <row r="101" spans="2:10" x14ac:dyDescent="0.3">
      <c r="B101" s="20"/>
      <c r="C101" s="25" t="s">
        <v>83</v>
      </c>
      <c r="D101" s="25" t="s">
        <v>59</v>
      </c>
      <c r="E101" s="21"/>
      <c r="F101" s="21"/>
      <c r="G101" s="21"/>
      <c r="H101" s="21"/>
      <c r="I101" s="22"/>
    </row>
    <row r="102" spans="2:10" x14ac:dyDescent="0.3">
      <c r="B102" s="20"/>
      <c r="C102" s="32" t="s">
        <v>120</v>
      </c>
      <c r="D102" s="32" t="s">
        <v>121</v>
      </c>
      <c r="E102" s="21"/>
      <c r="F102" s="21"/>
      <c r="G102" s="21"/>
      <c r="H102" s="21"/>
      <c r="I102" s="22"/>
    </row>
    <row r="103" spans="2:10" x14ac:dyDescent="0.3">
      <c r="B103" s="20">
        <v>20</v>
      </c>
      <c r="C103" s="21" t="s">
        <v>31</v>
      </c>
      <c r="D103" s="21"/>
      <c r="E103" s="21"/>
      <c r="F103" s="21"/>
      <c r="G103" s="21"/>
      <c r="H103" s="21"/>
      <c r="I103" s="22"/>
    </row>
    <row r="104" spans="2:10" x14ac:dyDescent="0.3">
      <c r="B104" s="33">
        <v>21</v>
      </c>
      <c r="C104" s="34" t="s">
        <v>32</v>
      </c>
      <c r="D104" s="34"/>
      <c r="E104" s="34"/>
      <c r="F104" s="34"/>
      <c r="G104" s="34"/>
      <c r="H104" s="34"/>
      <c r="I104" s="35"/>
    </row>
    <row r="107" spans="2:10" x14ac:dyDescent="0.3">
      <c r="C107" s="5" t="s">
        <v>76</v>
      </c>
      <c r="D107" s="5" t="s">
        <v>77</v>
      </c>
      <c r="E107" s="5" t="s">
        <v>78</v>
      </c>
      <c r="F107" s="5" t="s">
        <v>79</v>
      </c>
      <c r="G107" s="5" t="s">
        <v>80</v>
      </c>
      <c r="H107" s="5" t="s">
        <v>81</v>
      </c>
      <c r="I107" s="5" t="s">
        <v>82</v>
      </c>
      <c r="J107" s="5" t="s">
        <v>83</v>
      </c>
    </row>
    <row r="108" spans="2:10" x14ac:dyDescent="0.3">
      <c r="C108" s="5" t="s">
        <v>54</v>
      </c>
      <c r="D108" s="5" t="s">
        <v>55</v>
      </c>
      <c r="E108" s="5" t="s">
        <v>56</v>
      </c>
      <c r="F108" s="5" t="s">
        <v>85</v>
      </c>
      <c r="G108" s="5" t="s">
        <v>86</v>
      </c>
      <c r="H108" s="5" t="s">
        <v>57</v>
      </c>
      <c r="I108" s="5" t="s">
        <v>58</v>
      </c>
      <c r="J108" s="5" t="s">
        <v>59</v>
      </c>
    </row>
  </sheetData>
  <autoFilter ref="A1:S23" xr:uid="{46E89319-4C24-4791-AF93-CBC3FA24E0A2}"/>
  <sortState xmlns:xlrd2="http://schemas.microsoft.com/office/spreadsheetml/2017/richdata2" ref="A2:S22">
    <sortCondition ref="A2:A22"/>
  </sortState>
  <phoneticPr fontId="3" type="noConversion"/>
  <conditionalFormatting sqref="P2:P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{77A80749-0350-49C0-990F-CB8C1B9E0EF5}</x14:id>
        </ext>
      </extLst>
    </cfRule>
  </conditionalFormatting>
  <conditionalFormatting sqref="N2:N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{7DC7E22F-8AA6-47E1-B9EC-5316AA00625F}</x14:id>
        </ext>
      </extLst>
    </cfRule>
  </conditionalFormatting>
  <conditionalFormatting sqref="I2:I2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{044EE521-039D-4820-B311-C2A899C5CA34}</x14:id>
        </ext>
      </extLst>
    </cfRule>
  </conditionalFormatting>
  <dataValidations count="2">
    <dataValidation type="list" allowBlank="1" showInputMessage="1" showErrorMessage="1" sqref="B2:B22" xr:uid="{F4C117FE-CE0C-419C-AEBE-D97BE9B99DB6}">
      <formula1>$C$60:$C$67</formula1>
    </dataValidation>
    <dataValidation type="textLength" allowBlank="1" showInputMessage="1" showErrorMessage="1" sqref="C2:C22" xr:uid="{728ED291-17D3-4194-BE7D-563179EDF520}">
      <formula1>6</formula1>
      <formula2>6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80749-0350-49C0-990F-CB8C1B9E0E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P2:P22</xm:sqref>
        </x14:conditionalFormatting>
        <x14:conditionalFormatting xmlns:xm="http://schemas.microsoft.com/office/excel/2006/main">
          <x14:cfRule type="dataBar" id="{7DC7E22F-8AA6-47E1-B9EC-5316AA0062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N2:N22</xm:sqref>
        </x14:conditionalFormatting>
        <x14:conditionalFormatting xmlns:xm="http://schemas.microsoft.com/office/excel/2006/main">
          <x14:cfRule type="dataBar" id="{044EE521-039D-4820-B311-C2A899C5CA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I2:I22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ABF1C696-EF70-4A58-82D3-A3425DB46FA9}">
          <x14:colorSeries theme="9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Case!E2:H2</xm:f>
              <xm:sqref>S2</xm:sqref>
            </x14:sparkline>
            <x14:sparkline>
              <xm:f>Case!E3:H3</xm:f>
              <xm:sqref>S3</xm:sqref>
            </x14:sparkline>
            <x14:sparkline>
              <xm:f>Case!E4:H4</xm:f>
              <xm:sqref>S4</xm:sqref>
            </x14:sparkline>
            <x14:sparkline>
              <xm:f>Case!E5:H5</xm:f>
              <xm:sqref>S5</xm:sqref>
            </x14:sparkline>
            <x14:sparkline>
              <xm:f>Case!E6:H6</xm:f>
              <xm:sqref>S6</xm:sqref>
            </x14:sparkline>
            <x14:sparkline>
              <xm:f>Case!E7:H7</xm:f>
              <xm:sqref>S7</xm:sqref>
            </x14:sparkline>
            <x14:sparkline>
              <xm:f>Case!E8:H8</xm:f>
              <xm:sqref>S8</xm:sqref>
            </x14:sparkline>
            <x14:sparkline>
              <xm:f>Case!E9:H9</xm:f>
              <xm:sqref>S9</xm:sqref>
            </x14:sparkline>
            <x14:sparkline>
              <xm:f>Case!E10:H10</xm:f>
              <xm:sqref>S10</xm:sqref>
            </x14:sparkline>
            <x14:sparkline>
              <xm:f>Case!E11:H11</xm:f>
              <xm:sqref>S11</xm:sqref>
            </x14:sparkline>
            <x14:sparkline>
              <xm:f>Case!E12:H12</xm:f>
              <xm:sqref>S12</xm:sqref>
            </x14:sparkline>
            <x14:sparkline>
              <xm:f>Case!E13:H13</xm:f>
              <xm:sqref>S13</xm:sqref>
            </x14:sparkline>
            <x14:sparkline>
              <xm:f>Case!E14:H14</xm:f>
              <xm:sqref>S14</xm:sqref>
            </x14:sparkline>
            <x14:sparkline>
              <xm:f>Case!E15:H15</xm:f>
              <xm:sqref>S15</xm:sqref>
            </x14:sparkline>
            <x14:sparkline>
              <xm:f>Case!E16:H16</xm:f>
              <xm:sqref>S16</xm:sqref>
            </x14:sparkline>
            <x14:sparkline>
              <xm:f>Case!E17:H17</xm:f>
              <xm:sqref>S17</xm:sqref>
            </x14:sparkline>
            <x14:sparkline>
              <xm:f>Case!E18:H18</xm:f>
              <xm:sqref>S18</xm:sqref>
            </x14:sparkline>
            <x14:sparkline>
              <xm:f>Case!E19:H19</xm:f>
              <xm:sqref>S19</xm:sqref>
            </x14:sparkline>
            <x14:sparkline>
              <xm:f>Case!E20:H20</xm:f>
              <xm:sqref>S20</xm:sqref>
            </x14:sparkline>
            <x14:sparkline>
              <xm:f>Case!E21:H21</xm:f>
              <xm:sqref>S21</xm:sqref>
            </x14:sparkline>
            <x14:sparkline>
              <xm:f>Case!E22:H22</xm:f>
              <xm:sqref>S22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9693-F40A-424E-BD73-14721637660B}">
  <dimension ref="C4:P26"/>
  <sheetViews>
    <sheetView topLeftCell="E16" zoomScale="175" zoomScaleNormal="175" workbookViewId="0">
      <selection activeCell="L21" sqref="L21"/>
    </sheetView>
  </sheetViews>
  <sheetFormatPr defaultRowHeight="14.4" x14ac:dyDescent="0.3"/>
  <cols>
    <col min="6" max="6" width="9.44140625" bestFit="1" customWidth="1"/>
  </cols>
  <sheetData>
    <row r="4" spans="3:13" x14ac:dyDescent="0.3">
      <c r="C4" t="s">
        <v>115</v>
      </c>
    </row>
    <row r="5" spans="3:13" x14ac:dyDescent="0.3">
      <c r="C5" t="s">
        <v>113</v>
      </c>
      <c r="F5" t="s">
        <v>114</v>
      </c>
      <c r="I5" t="s">
        <v>113</v>
      </c>
      <c r="L5" t="s">
        <v>114</v>
      </c>
    </row>
    <row r="6" spans="3:13" x14ac:dyDescent="0.3">
      <c r="C6">
        <v>2</v>
      </c>
      <c r="F6">
        <v>1</v>
      </c>
      <c r="G6">
        <f>C6+F6</f>
        <v>3</v>
      </c>
      <c r="I6">
        <v>2</v>
      </c>
      <c r="L6">
        <v>1</v>
      </c>
      <c r="M6">
        <f>L6+$I$6</f>
        <v>3</v>
      </c>
    </row>
    <row r="7" spans="3:13" x14ac:dyDescent="0.3">
      <c r="C7">
        <v>2</v>
      </c>
      <c r="F7">
        <v>2</v>
      </c>
      <c r="G7">
        <f t="shared" ref="G7:G18" si="0">C7+F7</f>
        <v>4</v>
      </c>
      <c r="L7">
        <v>2</v>
      </c>
      <c r="M7">
        <f>L7+$I$6</f>
        <v>4</v>
      </c>
    </row>
    <row r="8" spans="3:13" x14ac:dyDescent="0.3">
      <c r="C8">
        <v>2</v>
      </c>
      <c r="F8">
        <v>3</v>
      </c>
      <c r="G8">
        <f>C8+F8</f>
        <v>5</v>
      </c>
      <c r="L8">
        <v>3</v>
      </c>
      <c r="M8">
        <f t="shared" ref="M7:M9" si="1">L8+$I$6</f>
        <v>5</v>
      </c>
    </row>
    <row r="9" spans="3:13" x14ac:dyDescent="0.3">
      <c r="C9">
        <v>2</v>
      </c>
      <c r="F9">
        <v>4</v>
      </c>
      <c r="G9">
        <f t="shared" si="0"/>
        <v>6</v>
      </c>
      <c r="L9">
        <v>4</v>
      </c>
      <c r="M9">
        <f t="shared" si="1"/>
        <v>6</v>
      </c>
    </row>
    <row r="10" spans="3:13" x14ac:dyDescent="0.3">
      <c r="C10">
        <v>2</v>
      </c>
      <c r="F10">
        <v>5</v>
      </c>
      <c r="G10">
        <f t="shared" si="0"/>
        <v>7</v>
      </c>
      <c r="L10">
        <v>5</v>
      </c>
    </row>
    <row r="11" spans="3:13" x14ac:dyDescent="0.3">
      <c r="C11">
        <v>2</v>
      </c>
      <c r="F11">
        <v>6</v>
      </c>
      <c r="G11">
        <f t="shared" si="0"/>
        <v>8</v>
      </c>
      <c r="L11">
        <v>6</v>
      </c>
    </row>
    <row r="12" spans="3:13" x14ac:dyDescent="0.3">
      <c r="C12">
        <v>2</v>
      </c>
      <c r="F12">
        <v>7</v>
      </c>
      <c r="G12">
        <f t="shared" si="0"/>
        <v>9</v>
      </c>
      <c r="L12">
        <v>7</v>
      </c>
    </row>
    <row r="13" spans="3:13" x14ac:dyDescent="0.3">
      <c r="C13">
        <v>2</v>
      </c>
      <c r="F13">
        <v>8</v>
      </c>
      <c r="G13">
        <f t="shared" si="0"/>
        <v>10</v>
      </c>
      <c r="L13">
        <v>8</v>
      </c>
    </row>
    <row r="14" spans="3:13" x14ac:dyDescent="0.3">
      <c r="C14">
        <v>2</v>
      </c>
      <c r="F14">
        <v>9</v>
      </c>
      <c r="G14">
        <f t="shared" si="0"/>
        <v>11</v>
      </c>
      <c r="L14">
        <v>9</v>
      </c>
    </row>
    <row r="15" spans="3:13" x14ac:dyDescent="0.3">
      <c r="C15">
        <v>2</v>
      </c>
      <c r="F15">
        <v>10</v>
      </c>
      <c r="G15">
        <f t="shared" si="0"/>
        <v>12</v>
      </c>
      <c r="L15">
        <v>10</v>
      </c>
    </row>
    <row r="16" spans="3:13" x14ac:dyDescent="0.3">
      <c r="G16">
        <f>C16+F16</f>
        <v>0</v>
      </c>
    </row>
    <row r="17" spans="7:16" x14ac:dyDescent="0.3">
      <c r="G17">
        <f t="shared" si="0"/>
        <v>0</v>
      </c>
    </row>
    <row r="18" spans="7:16" x14ac:dyDescent="0.3">
      <c r="G18">
        <f t="shared" si="0"/>
        <v>0</v>
      </c>
    </row>
    <row r="20" spans="7:16" x14ac:dyDescent="0.3">
      <c r="G20">
        <v>2019</v>
      </c>
      <c r="H20">
        <v>2020</v>
      </c>
      <c r="I20">
        <v>2021</v>
      </c>
      <c r="J20">
        <v>2022</v>
      </c>
      <c r="K20">
        <v>2023</v>
      </c>
      <c r="L20">
        <v>2024</v>
      </c>
      <c r="M20">
        <v>2025</v>
      </c>
      <c r="N20">
        <v>2026</v>
      </c>
      <c r="O20">
        <v>2027</v>
      </c>
    </row>
    <row r="21" spans="7:16" x14ac:dyDescent="0.3">
      <c r="G21">
        <v>1000</v>
      </c>
      <c r="H21">
        <v>1200</v>
      </c>
      <c r="I21">
        <v>1250</v>
      </c>
      <c r="J21">
        <v>1400</v>
      </c>
      <c r="K21">
        <v>1500</v>
      </c>
      <c r="L21">
        <f>K21*(1+L22)</f>
        <v>1575</v>
      </c>
      <c r="M21">
        <f>L21*(1+M22)</f>
        <v>1732.5000000000002</v>
      </c>
      <c r="N21">
        <f>M21*(1+N22)</f>
        <v>1940.4000000000005</v>
      </c>
      <c r="O21">
        <f>N21*(1+O22)</f>
        <v>2192.6520000000005</v>
      </c>
    </row>
    <row r="22" spans="7:16" x14ac:dyDescent="0.3">
      <c r="H22" s="24">
        <f>H21/G21-1</f>
        <v>0.19999999999999996</v>
      </c>
      <c r="I22" s="24">
        <f t="shared" ref="I22:K22" si="2">I21/H21-1</f>
        <v>4.1666666666666741E-2</v>
      </c>
      <c r="J22" s="24">
        <f t="shared" si="2"/>
        <v>0.12000000000000011</v>
      </c>
      <c r="K22" s="24">
        <f t="shared" si="2"/>
        <v>7.1428571428571397E-2</v>
      </c>
      <c r="L22" s="26">
        <v>0.05</v>
      </c>
      <c r="M22" s="26">
        <v>0.1</v>
      </c>
      <c r="N22" s="26">
        <v>0.12</v>
      </c>
      <c r="O22" s="26">
        <v>0.13</v>
      </c>
    </row>
    <row r="24" spans="7:16" x14ac:dyDescent="0.3">
      <c r="G24">
        <v>2019</v>
      </c>
      <c r="H24">
        <v>2020</v>
      </c>
      <c r="I24">
        <v>2021</v>
      </c>
      <c r="J24">
        <v>2022</v>
      </c>
      <c r="K24">
        <v>2023</v>
      </c>
      <c r="L24">
        <v>2024</v>
      </c>
      <c r="M24">
        <v>2025</v>
      </c>
      <c r="N24">
        <v>2026</v>
      </c>
      <c r="O24">
        <v>2027</v>
      </c>
    </row>
    <row r="25" spans="7:16" x14ac:dyDescent="0.3">
      <c r="G25">
        <v>1000</v>
      </c>
      <c r="H25">
        <v>1200</v>
      </c>
      <c r="I25">
        <v>1250</v>
      </c>
      <c r="J25">
        <v>1400</v>
      </c>
      <c r="K25">
        <v>1500</v>
      </c>
      <c r="L25">
        <f>K25*(1+$P$26)</f>
        <v>1724.9999999999998</v>
      </c>
      <c r="M25">
        <f t="shared" ref="M25:O25" si="3">L25*(1+$P$26)</f>
        <v>1983.7499999999995</v>
      </c>
      <c r="N25">
        <f t="shared" si="3"/>
        <v>2281.3124999999991</v>
      </c>
      <c r="O25">
        <f t="shared" si="3"/>
        <v>2623.5093749999987</v>
      </c>
    </row>
    <row r="26" spans="7:16" x14ac:dyDescent="0.3">
      <c r="H26" s="24">
        <f>H25/G25-1</f>
        <v>0.19999999999999996</v>
      </c>
      <c r="I26" s="24">
        <f t="shared" ref="I26" si="4">I25/H25-1</f>
        <v>4.1666666666666741E-2</v>
      </c>
      <c r="J26" s="24">
        <f t="shared" ref="J26" si="5">J25/I25-1</f>
        <v>0.12000000000000011</v>
      </c>
      <c r="K26" s="24">
        <f t="shared" ref="K26" si="6">K25/J25-1</f>
        <v>7.1428571428571397E-2</v>
      </c>
      <c r="P26" s="27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Welcome</vt:lpstr>
      <vt:lpstr>Case</vt:lpstr>
      <vt:lpstr>Sheet1</vt:lpstr>
      <vt:lpstr>Q1_</vt:lpstr>
      <vt:lpstr>Q2_Sales</vt:lpstr>
      <vt:lpstr>Q3_sales</vt:lpstr>
      <vt:lpstr>Q4_sales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 Mahmood</cp:lastModifiedBy>
  <dcterms:created xsi:type="dcterms:W3CDTF">2015-06-05T18:17:20Z</dcterms:created>
  <dcterms:modified xsi:type="dcterms:W3CDTF">2024-09-27T16:59:12Z</dcterms:modified>
</cp:coreProperties>
</file>