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1055"/>
  </bookViews>
  <sheets>
    <sheet name="energ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D124" i="1" l="1"/>
  <c r="B124" i="1"/>
  <c r="B119" i="1"/>
  <c r="D128" i="1" s="1"/>
  <c r="E115" i="1"/>
  <c r="D115" i="1"/>
  <c r="C115" i="1"/>
  <c r="G114" i="1"/>
  <c r="F114" i="1"/>
  <c r="E114" i="1"/>
  <c r="D114" i="1"/>
  <c r="C114" i="1"/>
  <c r="B114" i="1"/>
  <c r="H103" i="1"/>
  <c r="F103" i="1"/>
  <c r="D103" i="1"/>
  <c r="B103" i="1"/>
  <c r="H102" i="1"/>
  <c r="F102" i="1"/>
  <c r="D102" i="1"/>
  <c r="B102" i="1"/>
  <c r="B110" i="1" s="1"/>
  <c r="G91" i="1" s="1"/>
  <c r="G87" i="1"/>
  <c r="C85" i="1"/>
  <c r="C83" i="1"/>
  <c r="C81" i="1"/>
  <c r="I53" i="1"/>
  <c r="G53" i="1"/>
  <c r="J53" i="1" s="1"/>
  <c r="G52" i="1" s="1"/>
  <c r="F37" i="1"/>
  <c r="F36" i="1"/>
  <c r="I35" i="1" s="1"/>
  <c r="E35" i="1"/>
  <c r="E33" i="1"/>
  <c r="E30" i="1"/>
  <c r="B30" i="1"/>
  <c r="C21" i="1"/>
  <c r="H15" i="1"/>
  <c r="F11" i="1"/>
  <c r="D11" i="1"/>
  <c r="F43" i="1" l="1"/>
  <c r="D43" i="1"/>
  <c r="I33" i="1"/>
  <c r="F42" i="1" l="1"/>
  <c r="D42" i="1"/>
  <c r="H49" i="1" l="1"/>
  <c r="C49" i="1"/>
  <c r="G57" i="1" l="1"/>
  <c r="G55" i="1"/>
  <c r="C59" i="1" s="1"/>
  <c r="E61" i="1" s="1"/>
</calcChain>
</file>

<file path=xl/sharedStrings.xml><?xml version="1.0" encoding="utf-8"?>
<sst xmlns="http://schemas.openxmlformats.org/spreadsheetml/2006/main" count="145" uniqueCount="134">
  <si>
    <t>1. Удельная вентиляционная характеристика здания</t>
  </si>
  <si>
    <r>
      <t>K</t>
    </r>
    <r>
      <rPr>
        <i/>
        <vertAlign val="subscript"/>
        <sz val="10"/>
        <rFont val="Times New Roman"/>
        <family val="1"/>
        <charset val="204"/>
      </rPr>
      <t>вент</t>
    </r>
    <r>
      <rPr>
        <i/>
        <sz val="10"/>
        <rFont val="Times New Roman"/>
        <family val="1"/>
        <charset val="204"/>
      </rPr>
      <t>= 0,28 c n</t>
    </r>
    <r>
      <rPr>
        <i/>
        <vertAlign val="subscript"/>
        <sz val="10"/>
        <rFont val="Times New Roman"/>
        <family val="1"/>
        <charset val="204"/>
      </rPr>
      <t>в</t>
    </r>
    <r>
      <rPr>
        <i/>
        <sz val="10"/>
        <rFont val="Times New Roman"/>
        <family val="1"/>
        <charset val="204"/>
      </rPr>
      <t xml:space="preserve"> </t>
    </r>
    <r>
      <rPr>
        <i/>
        <sz val="10"/>
        <rFont val="Symbol"/>
        <family val="1"/>
        <charset val="2"/>
      </rPr>
      <t>b</t>
    </r>
    <r>
      <rPr>
        <i/>
        <vertAlign val="subscript"/>
        <sz val="10"/>
        <rFont val="Times New Roman"/>
        <family val="1"/>
        <charset val="204"/>
      </rPr>
      <t>v</t>
    </r>
    <r>
      <rPr>
        <i/>
        <sz val="10"/>
        <rFont val="Symbol"/>
        <family val="1"/>
        <charset val="2"/>
      </rPr>
      <t>r</t>
    </r>
    <r>
      <rPr>
        <i/>
        <vertAlign val="subscript"/>
        <sz val="10"/>
        <rFont val="Times New Roman"/>
        <family val="1"/>
        <charset val="204"/>
      </rPr>
      <t>в</t>
    </r>
    <r>
      <rPr>
        <i/>
        <vertAlign val="superscript"/>
        <sz val="10"/>
        <rFont val="Times New Roman"/>
        <family val="1"/>
        <charset val="204"/>
      </rPr>
      <t>вент</t>
    </r>
    <r>
      <rPr>
        <i/>
        <sz val="10"/>
        <rFont val="Times New Roman"/>
        <family val="1"/>
        <charset val="204"/>
      </rPr>
      <t>(1-К</t>
    </r>
    <r>
      <rPr>
        <i/>
        <vertAlign val="subscript"/>
        <sz val="10"/>
        <rFont val="Times New Roman"/>
        <family val="1"/>
        <charset val="204"/>
      </rPr>
      <t>эф</t>
    </r>
    <r>
      <rPr>
        <i/>
        <sz val="10"/>
        <rFont val="Times New Roman"/>
        <family val="1"/>
        <charset val="204"/>
      </rPr>
      <t>)</t>
    </r>
  </si>
  <si>
    <t xml:space="preserve">где </t>
  </si>
  <si>
    <t>с - удельная теплоемкость воздуха</t>
  </si>
  <si>
    <t>кДж/(кг·°С)</t>
  </si>
  <si>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  <charset val="204"/>
      </rPr>
      <t xml:space="preserve">v </t>
    </r>
    <r>
      <rPr>
        <sz val="10"/>
        <rFont val="Times New Roman"/>
        <family val="1"/>
        <charset val="204"/>
      </rPr>
      <t>- коэффициент снижения объема воздуха в здании, учитывающий наличие внутренних ограждающих конструкций</t>
    </r>
  </si>
  <si>
    <r>
      <t>1.1 Средняя плотность приточного воздуха за отопительный период,  кг/м</t>
    </r>
    <r>
      <rPr>
        <vertAlign val="superscript"/>
        <sz val="10"/>
        <rFont val="Times New Roman"/>
        <family val="1"/>
        <charset val="204"/>
      </rPr>
      <t>3</t>
    </r>
  </si>
  <si>
    <r>
      <t>r</t>
    </r>
    <r>
      <rPr>
        <vertAlign val="subscript"/>
        <sz val="10"/>
        <rFont val="Times New Roman"/>
        <family val="1"/>
        <charset val="204"/>
      </rPr>
      <t>в</t>
    </r>
    <r>
      <rPr>
        <vertAlign val="super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 xml:space="preserve"> = 353/(273 + t</t>
    </r>
    <r>
      <rPr>
        <vertAlign val="subscript"/>
        <sz val="10"/>
        <rFont val="Times New Roman"/>
        <family val="1"/>
        <charset val="204"/>
      </rPr>
      <t>от</t>
    </r>
    <r>
      <rPr>
        <sz val="10"/>
        <rFont val="Times New Roman"/>
        <family val="1"/>
        <charset val="204"/>
      </rPr>
      <t>)=</t>
    </r>
  </si>
  <si>
    <r>
      <t xml:space="preserve"> кг/м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>;</t>
    </r>
  </si>
  <si>
    <r>
      <t>1.2 Средняя кратность воздухообмена здания за отопительный период, ч</t>
    </r>
    <r>
      <rPr>
        <vertAlign val="superscript"/>
        <sz val="10"/>
        <rFont val="Times New Roman"/>
        <family val="1"/>
        <charset val="204"/>
      </rPr>
      <t>-1</t>
    </r>
  </si>
  <si>
    <r>
      <t>n</t>
    </r>
    <r>
      <rPr>
        <vertAlign val="subscript"/>
        <sz val="10"/>
        <rFont val="Times New Roman"/>
        <family val="1"/>
        <charset val="204"/>
      </rPr>
      <t>в</t>
    </r>
    <r>
      <rPr>
        <sz val="10"/>
        <rFont val="Times New Roman"/>
        <family val="1"/>
        <charset val="204"/>
      </rPr>
      <t>=n</t>
    </r>
    <r>
      <rPr>
        <vertAlign val="subscript"/>
        <sz val="10"/>
        <rFont val="Times New Roman"/>
        <family val="1"/>
        <charset val="204"/>
      </rPr>
      <t>в1</t>
    </r>
    <r>
      <rPr>
        <sz val="10"/>
        <rFont val="Times New Roman"/>
        <family val="1"/>
        <charset val="204"/>
      </rPr>
      <t>+n</t>
    </r>
    <r>
      <rPr>
        <vertAlign val="subscript"/>
        <sz val="10"/>
        <rFont val="Times New Roman"/>
        <family val="1"/>
        <charset val="204"/>
      </rPr>
      <t>в2</t>
    </r>
    <r>
      <rPr>
        <sz val="10"/>
        <rFont val="Times New Roman"/>
        <family val="1"/>
        <charset val="204"/>
      </rPr>
      <t>+n</t>
    </r>
    <r>
      <rPr>
        <vertAlign val="subscript"/>
        <sz val="10"/>
        <rFont val="Times New Roman"/>
        <family val="1"/>
        <charset val="204"/>
      </rPr>
      <t>в3</t>
    </r>
  </si>
  <si>
    <r>
      <t>n</t>
    </r>
    <r>
      <rPr>
        <vertAlign val="subscript"/>
        <sz val="10"/>
        <rFont val="Times New Roman"/>
        <family val="1"/>
        <charset val="204"/>
      </rPr>
      <t xml:space="preserve">в1 </t>
    </r>
    <r>
      <rPr>
        <sz val="10"/>
        <rFont val="Times New Roman"/>
        <family val="1"/>
        <charset val="204"/>
      </rPr>
      <t>- для жилого здания за счет вентиляции</t>
    </r>
  </si>
  <si>
    <r>
      <t>n</t>
    </r>
    <r>
      <rPr>
        <vertAlign val="subscript"/>
        <sz val="10"/>
        <rFont val="Times New Roman"/>
        <family val="1"/>
        <charset val="204"/>
      </rPr>
      <t>в1</t>
    </r>
    <r>
      <rPr>
        <sz val="10"/>
        <rFont val="Times New Roman"/>
        <family val="1"/>
        <charset val="204"/>
      </rPr>
      <t>=L</t>
    </r>
    <r>
      <rPr>
        <vertAlign val="sub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>/(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  <charset val="204"/>
      </rPr>
      <t>v</t>
    </r>
    <r>
      <rPr>
        <sz val="10"/>
        <rFont val="Times New Roman"/>
        <family val="1"/>
        <charset val="204"/>
      </rPr>
      <t>*V</t>
    </r>
    <r>
      <rPr>
        <vertAlign val="subscript"/>
        <sz val="10"/>
        <rFont val="Times New Roman"/>
        <family val="1"/>
        <charset val="204"/>
      </rPr>
      <t>от</t>
    </r>
    <r>
      <rPr>
        <sz val="10"/>
        <rFont val="Times New Roman"/>
        <family val="1"/>
        <charset val="204"/>
      </rPr>
      <t>)</t>
    </r>
  </si>
  <si>
    <r>
      <t>V</t>
    </r>
    <r>
      <rPr>
        <vertAlign val="subscript"/>
        <sz val="10"/>
        <rFont val="Times New Roman"/>
        <family val="1"/>
        <charset val="204"/>
      </rPr>
      <t>от</t>
    </r>
    <r>
      <rPr>
        <sz val="10"/>
        <rFont val="Times New Roman"/>
        <family val="1"/>
        <charset val="204"/>
      </rPr>
      <t xml:space="preserve"> - отапливаемый объем здания  </t>
    </r>
  </si>
  <si>
    <r>
      <t>м</t>
    </r>
    <r>
      <rPr>
        <vertAlign val="superscript"/>
        <sz val="10"/>
        <rFont val="Times New Roman"/>
        <family val="1"/>
        <charset val="204"/>
      </rPr>
      <t>3</t>
    </r>
  </si>
  <si>
    <r>
      <t>n</t>
    </r>
    <r>
      <rPr>
        <vertAlign val="subscript"/>
        <sz val="10"/>
        <rFont val="Times New Roman"/>
        <family val="1"/>
        <charset val="204"/>
      </rPr>
      <t>в2</t>
    </r>
    <r>
      <rPr>
        <sz val="10"/>
        <rFont val="Times New Roman"/>
        <family val="1"/>
        <charset val="204"/>
      </rPr>
      <t xml:space="preserve"> -для общественного здания за счет вентилиции и инфильтрации</t>
    </r>
  </si>
  <si>
    <r>
      <t>n</t>
    </r>
    <r>
      <rPr>
        <vertAlign val="subscript"/>
        <sz val="10"/>
        <rFont val="Times New Roman"/>
        <family val="1"/>
        <charset val="204"/>
      </rPr>
      <t>в2</t>
    </r>
    <r>
      <rPr>
        <sz val="10"/>
        <rFont val="Times New Roman"/>
        <family val="1"/>
        <charset val="204"/>
      </rPr>
      <t xml:space="preserve"> = (( L</t>
    </r>
    <r>
      <rPr>
        <vertAlign val="sub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 xml:space="preserve"> ·n</t>
    </r>
    <r>
      <rPr>
        <vertAlign val="sub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>)/168 + (G</t>
    </r>
    <r>
      <rPr>
        <vertAlign val="subscript"/>
        <sz val="10"/>
        <rFont val="Times New Roman"/>
        <family val="1"/>
        <charset val="204"/>
      </rPr>
      <t>инф</t>
    </r>
    <r>
      <rPr>
        <sz val="10"/>
        <rFont val="Times New Roman"/>
        <family val="1"/>
        <charset val="204"/>
      </rPr>
      <t>·n</t>
    </r>
    <r>
      <rPr>
        <vertAlign val="subscript"/>
        <sz val="10"/>
        <rFont val="Times New Roman"/>
        <family val="1"/>
        <charset val="204"/>
      </rPr>
      <t>инф)</t>
    </r>
    <r>
      <rPr>
        <sz val="10"/>
        <rFont val="Times New Roman"/>
        <family val="1"/>
        <charset val="204"/>
      </rPr>
      <t xml:space="preserve"> / (168 ·</t>
    </r>
    <r>
      <rPr>
        <sz val="10"/>
        <rFont val="Symbol"/>
        <family val="1"/>
        <charset val="2"/>
      </rPr>
      <t>r</t>
    </r>
    <r>
      <rPr>
        <vertAlign val="subscript"/>
        <sz val="10"/>
        <rFont val="Times New Roman"/>
        <family val="1"/>
        <charset val="204"/>
      </rPr>
      <t>в</t>
    </r>
    <r>
      <rPr>
        <vertAlign val="super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 xml:space="preserve"> )) / (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  <charset val="204"/>
      </rPr>
      <t>v</t>
    </r>
    <r>
      <rPr>
        <sz val="10"/>
        <rFont val="Times New Roman"/>
        <family val="1"/>
        <charset val="204"/>
      </rPr>
      <t xml:space="preserve"> · V</t>
    </r>
    <r>
      <rPr>
        <vertAlign val="subscript"/>
        <sz val="10"/>
        <rFont val="Times New Roman"/>
        <family val="1"/>
        <charset val="204"/>
      </rPr>
      <t>от</t>
    </r>
    <r>
      <rPr>
        <sz val="10"/>
        <rFont val="Times New Roman"/>
        <family val="1"/>
        <charset val="204"/>
      </rPr>
      <t>)</t>
    </r>
  </si>
  <si>
    <r>
      <t>n</t>
    </r>
    <r>
      <rPr>
        <vertAlign val="subscript"/>
        <sz val="10"/>
        <rFont val="Times New Roman"/>
        <family val="1"/>
        <charset val="204"/>
      </rPr>
      <t>в3</t>
    </r>
    <r>
      <rPr>
        <sz val="10"/>
        <rFont val="Times New Roman"/>
        <family val="1"/>
        <charset val="204"/>
      </rPr>
      <t xml:space="preserve"> - для технических помещения за счет инфильтрации</t>
    </r>
  </si>
  <si>
    <r>
      <t>n</t>
    </r>
    <r>
      <rPr>
        <vertAlign val="subscript"/>
        <sz val="10"/>
        <rFont val="Times New Roman"/>
        <family val="1"/>
        <charset val="204"/>
      </rPr>
      <t>в3</t>
    </r>
    <r>
      <rPr>
        <sz val="10"/>
        <rFont val="Times New Roman"/>
        <family val="1"/>
        <charset val="204"/>
      </rPr>
      <t xml:space="preserve"> = </t>
    </r>
    <r>
      <rPr>
        <sz val="10"/>
        <rFont val="Times New Roman"/>
        <family val="1"/>
        <charset val="204"/>
      </rPr>
      <t xml:space="preserve"> (G</t>
    </r>
    <r>
      <rPr>
        <vertAlign val="subscript"/>
        <sz val="10"/>
        <rFont val="Times New Roman"/>
        <family val="1"/>
        <charset val="204"/>
      </rPr>
      <t>инф</t>
    </r>
    <r>
      <rPr>
        <sz val="10"/>
        <rFont val="Times New Roman"/>
        <family val="1"/>
        <charset val="204"/>
      </rPr>
      <t>·n</t>
    </r>
    <r>
      <rPr>
        <vertAlign val="subscript"/>
        <sz val="10"/>
        <rFont val="Times New Roman"/>
        <family val="1"/>
        <charset val="204"/>
      </rPr>
      <t>инф)</t>
    </r>
    <r>
      <rPr>
        <sz val="10"/>
        <rFont val="Times New Roman"/>
        <family val="1"/>
        <charset val="204"/>
      </rPr>
      <t xml:space="preserve"> / (168 ·</t>
    </r>
    <r>
      <rPr>
        <sz val="10"/>
        <rFont val="Symbol"/>
        <family val="1"/>
        <charset val="2"/>
      </rPr>
      <t>r</t>
    </r>
    <r>
      <rPr>
        <vertAlign val="subscript"/>
        <sz val="10"/>
        <rFont val="Times New Roman"/>
        <family val="1"/>
        <charset val="204"/>
      </rPr>
      <t>в</t>
    </r>
    <r>
      <rPr>
        <vertAlign val="super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 xml:space="preserve"> ) / (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  <charset val="204"/>
      </rPr>
      <t>v</t>
    </r>
    <r>
      <rPr>
        <sz val="10"/>
        <rFont val="Times New Roman"/>
        <family val="1"/>
        <charset val="204"/>
      </rPr>
      <t xml:space="preserve"> · V</t>
    </r>
    <r>
      <rPr>
        <vertAlign val="subscript"/>
        <sz val="10"/>
        <rFont val="Times New Roman"/>
        <family val="1"/>
        <charset val="204"/>
      </rPr>
      <t>от</t>
    </r>
    <r>
      <rPr>
        <sz val="10"/>
        <rFont val="Times New Roman"/>
        <family val="1"/>
        <charset val="204"/>
      </rPr>
      <t>)</t>
    </r>
  </si>
  <si>
    <r>
      <t xml:space="preserve">где </t>
    </r>
    <r>
      <rPr>
        <i/>
        <sz val="10"/>
        <rFont val="Times New Roman"/>
        <family val="1"/>
        <charset val="204"/>
      </rPr>
      <t>L</t>
    </r>
    <r>
      <rPr>
        <i/>
        <vertAlign val="sub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 xml:space="preserve"> — количество приточного воздуха в здание</t>
    </r>
  </si>
  <si>
    <r>
      <t>L</t>
    </r>
    <r>
      <rPr>
        <i/>
        <vertAlign val="subscript"/>
        <sz val="10"/>
        <rFont val="Times New Roman"/>
        <family val="1"/>
        <charset val="204"/>
      </rPr>
      <t>v</t>
    </r>
    <r>
      <rPr>
        <sz val="10"/>
        <rFont val="Times New Roman"/>
        <family val="1"/>
        <charset val="204"/>
      </rPr>
      <t xml:space="preserve"> =</t>
    </r>
  </si>
  <si>
    <r>
      <t>n</t>
    </r>
    <r>
      <rPr>
        <i/>
        <vertAlign val="sub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 xml:space="preserve"> — число часов работы вентиляции в течение недели, равное для рассматриваемого здания </t>
    </r>
    <r>
      <rPr>
        <i/>
        <sz val="10"/>
        <rFont val="Times New Roman"/>
        <family val="1"/>
        <charset val="204"/>
      </rPr>
      <t/>
    </r>
  </si>
  <si>
    <r>
      <t>k</t>
    </r>
    <r>
      <rPr>
        <vertAlign val="subscript"/>
        <sz val="10"/>
        <rFont val="Times New Roman"/>
        <family val="1"/>
        <charset val="204"/>
      </rPr>
      <t>эф</t>
    </r>
    <r>
      <rPr>
        <sz val="10"/>
        <rFont val="Times New Roman"/>
        <family val="1"/>
        <charset val="204"/>
      </rPr>
      <t xml:space="preserve"> — коэффициент эффективности рекуператора. </t>
    </r>
  </si>
  <si>
    <r>
      <t>n</t>
    </r>
    <r>
      <rPr>
        <vertAlign val="subscript"/>
        <sz val="10"/>
        <rFont val="Times New Roman"/>
        <family val="1"/>
        <charset val="204"/>
      </rPr>
      <t>инф</t>
    </r>
    <r>
      <rPr>
        <sz val="10"/>
        <rFont val="Times New Roman"/>
        <family val="1"/>
        <charset val="204"/>
      </rPr>
      <t xml:space="preserve"> — число часов учета инфильтрации в течение недели, равное для рассматриваемого здания </t>
    </r>
    <r>
      <rPr>
        <i/>
        <sz val="10"/>
        <rFont val="Times New Roman"/>
        <family val="1"/>
        <charset val="204"/>
      </rPr>
      <t/>
    </r>
  </si>
  <si>
    <r>
      <t>n</t>
    </r>
    <r>
      <rPr>
        <vertAlign val="subscript"/>
        <sz val="10"/>
        <rFont val="Times New Roman"/>
        <family val="1"/>
        <charset val="204"/>
      </rPr>
      <t>инф</t>
    </r>
    <r>
      <rPr>
        <sz val="10"/>
        <rFont val="Times New Roman"/>
        <family val="1"/>
        <charset val="204"/>
      </rPr>
      <t xml:space="preserve"> = </t>
    </r>
  </si>
  <si>
    <t>час</t>
  </si>
  <si>
    <r>
      <t>G</t>
    </r>
    <r>
      <rPr>
        <i/>
        <vertAlign val="subscript"/>
        <sz val="10"/>
        <rFont val="Times New Roman"/>
        <family val="1"/>
        <charset val="204"/>
      </rPr>
      <t>инф</t>
    </r>
    <r>
      <rPr>
        <sz val="10"/>
        <rFont val="Times New Roman"/>
        <family val="1"/>
        <charset val="204"/>
      </rPr>
      <t xml:space="preserve"> — количество инфильтрующегося воздуха, поступающего в течение суток отопительно периода</t>
    </r>
  </si>
  <si>
    <r>
      <t>G</t>
    </r>
    <r>
      <rPr>
        <vertAlign val="subscript"/>
        <sz val="10"/>
        <rFont val="Times New Roman"/>
        <family val="1"/>
        <charset val="204"/>
      </rPr>
      <t>инф</t>
    </r>
    <r>
      <rPr>
        <sz val="10"/>
        <rFont val="Times New Roman"/>
        <family val="1"/>
        <charset val="204"/>
      </rPr>
      <t xml:space="preserve"> = (A</t>
    </r>
    <r>
      <rPr>
        <vertAlign val="subscript"/>
        <sz val="10"/>
        <rFont val="Times New Roman"/>
        <family val="1"/>
        <charset val="204"/>
      </rPr>
      <t>ок</t>
    </r>
    <r>
      <rPr>
        <sz val="10"/>
        <rFont val="Times New Roman"/>
        <family val="1"/>
        <charset val="204"/>
      </rPr>
      <t xml:space="preserve"> / R</t>
    </r>
    <r>
      <rPr>
        <vertAlign val="superscript"/>
        <sz val="10"/>
        <rFont val="Times New Roman"/>
        <family val="1"/>
        <charset val="204"/>
      </rPr>
      <t>тр</t>
    </r>
    <r>
      <rPr>
        <vertAlign val="subscript"/>
        <sz val="10"/>
        <rFont val="Times New Roman"/>
        <family val="1"/>
        <charset val="204"/>
      </rPr>
      <t>u,ок</t>
    </r>
    <r>
      <rPr>
        <sz val="10"/>
        <rFont val="Times New Roman"/>
        <family val="1"/>
        <charset val="204"/>
      </rPr>
      <t>) · 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P</t>
    </r>
    <r>
      <rPr>
        <vertAlign val="subscript"/>
        <sz val="10"/>
        <rFont val="Times New Roman"/>
        <family val="1"/>
        <charset val="204"/>
      </rPr>
      <t>ок</t>
    </r>
    <r>
      <rPr>
        <sz val="10"/>
        <rFont val="Times New Roman"/>
        <family val="1"/>
        <charset val="204"/>
      </rPr>
      <t xml:space="preserve"> / 10)</t>
    </r>
    <r>
      <rPr>
        <vertAlign val="superscript"/>
        <sz val="10"/>
        <rFont val="Times New Roman"/>
        <family val="1"/>
        <charset val="204"/>
      </rPr>
      <t xml:space="preserve">2/3 </t>
    </r>
    <r>
      <rPr>
        <sz val="10"/>
        <rFont val="Times New Roman"/>
        <family val="1"/>
        <charset val="204"/>
      </rPr>
      <t>+ A</t>
    </r>
    <r>
      <rPr>
        <vertAlign val="subscript"/>
        <sz val="10"/>
        <rFont val="Times New Roman"/>
        <family val="1"/>
        <charset val="204"/>
      </rPr>
      <t>дв</t>
    </r>
    <r>
      <rPr>
        <sz val="10"/>
        <rFont val="Times New Roman"/>
        <family val="1"/>
        <charset val="204"/>
      </rPr>
      <t xml:space="preserve"> / R</t>
    </r>
    <r>
      <rPr>
        <vertAlign val="superscript"/>
        <sz val="10"/>
        <rFont val="Times New Roman"/>
        <family val="1"/>
        <charset val="204"/>
      </rPr>
      <t>тр</t>
    </r>
    <r>
      <rPr>
        <vertAlign val="subscript"/>
        <sz val="10"/>
        <rFont val="Times New Roman"/>
        <family val="1"/>
        <charset val="204"/>
      </rPr>
      <t>u,дв</t>
    </r>
    <r>
      <rPr>
        <sz val="10"/>
        <rFont val="Times New Roman"/>
        <family val="1"/>
        <charset val="204"/>
      </rPr>
      <t>) · 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P</t>
    </r>
    <r>
      <rPr>
        <vertAlign val="subscript"/>
        <sz val="10"/>
        <rFont val="Times New Roman"/>
        <family val="1"/>
        <charset val="204"/>
      </rPr>
      <t>дв</t>
    </r>
    <r>
      <rPr>
        <sz val="10"/>
        <rFont val="Times New Roman"/>
        <family val="1"/>
        <charset val="204"/>
      </rPr>
      <t xml:space="preserve"> / 10)</t>
    </r>
    <r>
      <rPr>
        <vertAlign val="superscript"/>
        <sz val="10"/>
        <rFont val="Times New Roman"/>
        <family val="1"/>
        <charset val="204"/>
      </rPr>
      <t>1/2</t>
    </r>
  </si>
  <si>
    <r>
      <t>A</t>
    </r>
    <r>
      <rPr>
        <vertAlign val="subscript"/>
        <sz val="10"/>
        <rFont val="Times New Roman"/>
        <family val="1"/>
        <charset val="204"/>
      </rPr>
      <t>ок</t>
    </r>
    <r>
      <rPr>
        <sz val="10"/>
        <rFont val="Times New Roman"/>
        <family val="1"/>
        <charset val="204"/>
      </rPr>
      <t xml:space="preserve"> и A</t>
    </r>
    <r>
      <rPr>
        <vertAlign val="subscript"/>
        <sz val="10"/>
        <rFont val="Times New Roman"/>
        <family val="1"/>
        <charset val="204"/>
      </rPr>
      <t xml:space="preserve">дв  </t>
    </r>
    <r>
      <rPr>
        <sz val="10"/>
        <rFont val="Times New Roman"/>
        <family val="1"/>
        <charset val="204"/>
      </rPr>
      <t>- соответственно суммарная площадь окон , балконных  дверей и входных наружных  дверей лестничной клетки, м</t>
    </r>
    <r>
      <rPr>
        <vertAlign val="superscript"/>
        <sz val="10"/>
        <rFont val="Times New Roman"/>
        <family val="1"/>
        <charset val="204"/>
      </rPr>
      <t>2</t>
    </r>
  </si>
  <si>
    <r>
      <t>A</t>
    </r>
    <r>
      <rPr>
        <vertAlign val="subscript"/>
        <sz val="10"/>
        <rFont val="Times New Roman"/>
        <family val="1"/>
        <charset val="204"/>
      </rPr>
      <t>ок</t>
    </r>
    <r>
      <rPr>
        <sz val="10"/>
        <rFont val="Times New Roman"/>
        <family val="1"/>
        <charset val="204"/>
      </rPr>
      <t xml:space="preserve"> = </t>
    </r>
  </si>
  <si>
    <r>
      <t>м</t>
    </r>
    <r>
      <rPr>
        <vertAlign val="superscript"/>
        <sz val="10"/>
        <rFont val="Times New Roman"/>
        <family val="1"/>
        <charset val="204"/>
      </rPr>
      <t xml:space="preserve"> 2</t>
    </r>
  </si>
  <si>
    <r>
      <t>A</t>
    </r>
    <r>
      <rPr>
        <vertAlign val="subscript"/>
        <sz val="10"/>
        <rFont val="Times New Roman"/>
        <family val="1"/>
        <charset val="204"/>
      </rPr>
      <t>дв</t>
    </r>
    <r>
      <rPr>
        <sz val="10"/>
        <rFont val="Times New Roman"/>
        <family val="1"/>
        <charset val="204"/>
      </rPr>
      <t xml:space="preserve"> = </t>
    </r>
  </si>
  <si>
    <r>
      <t>D</t>
    </r>
    <r>
      <rPr>
        <sz val="10"/>
        <rFont val="Times New Roman"/>
        <family val="1"/>
        <charset val="204"/>
      </rPr>
      <t>P</t>
    </r>
    <r>
      <rPr>
        <vertAlign val="subscript"/>
        <sz val="10"/>
        <rFont val="Times New Roman"/>
        <family val="1"/>
        <charset val="204"/>
      </rPr>
      <t>ок</t>
    </r>
    <r>
      <rPr>
        <sz val="10"/>
        <rFont val="Times New Roman"/>
        <family val="1"/>
        <charset val="204"/>
      </rPr>
      <t xml:space="preserve"> и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 xml:space="preserve">P </t>
    </r>
    <r>
      <rPr>
        <vertAlign val="subscript"/>
        <sz val="10"/>
        <rFont val="Times New Roman"/>
        <family val="1"/>
        <charset val="204"/>
      </rPr>
      <t>дв</t>
    </r>
    <r>
      <rPr>
        <sz val="10"/>
        <rFont val="Times New Roman"/>
        <family val="1"/>
        <charset val="204"/>
      </rPr>
      <t xml:space="preserve"> - расчетная разность давлений наружного и внутреннего воздуха соответственно для окон и входных наружных дверей</t>
    </r>
  </si>
  <si>
    <t xml:space="preserve">Для окон </t>
  </si>
  <si>
    <r>
      <t>D</t>
    </r>
    <r>
      <rPr>
        <sz val="10"/>
        <rFont val="Times New Roman"/>
        <family val="1"/>
        <charset val="204"/>
      </rPr>
      <t>P</t>
    </r>
    <r>
      <rPr>
        <vertAlign val="subscript"/>
        <sz val="10"/>
        <rFont val="Times New Roman"/>
        <family val="1"/>
        <charset val="204"/>
      </rPr>
      <t>ок</t>
    </r>
    <r>
      <rPr>
        <sz val="10"/>
        <rFont val="Times New Roman"/>
        <family val="1"/>
        <charset val="204"/>
      </rPr>
      <t xml:space="preserve"> = 0,28 H(</t>
    </r>
    <r>
      <rPr>
        <sz val="10"/>
        <rFont val="Symbol"/>
        <family val="1"/>
        <charset val="2"/>
      </rPr>
      <t>g</t>
    </r>
    <r>
      <rPr>
        <sz val="10"/>
        <rFont val="Times New Roman"/>
        <family val="1"/>
        <charset val="204"/>
      </rPr>
      <t xml:space="preserve"> </t>
    </r>
    <r>
      <rPr>
        <vertAlign val="subscript"/>
        <sz val="10"/>
        <rFont val="Times New Roman"/>
        <family val="1"/>
        <charset val="204"/>
      </rPr>
      <t>н</t>
    </r>
    <r>
      <rPr>
        <sz val="10"/>
        <rFont val="Times New Roman"/>
        <family val="1"/>
        <charset val="204"/>
      </rPr>
      <t xml:space="preserve"> - 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  <charset val="204"/>
      </rPr>
      <t>в</t>
    </r>
    <r>
      <rPr>
        <sz val="10"/>
        <rFont val="Times New Roman"/>
        <family val="1"/>
        <charset val="204"/>
      </rPr>
      <t xml:space="preserve"> ) + 0,03 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  <charset val="204"/>
      </rPr>
      <t>н</t>
    </r>
    <r>
      <rPr>
        <sz val="10"/>
        <rFont val="Times New Roman"/>
        <family val="1"/>
        <charset val="204"/>
      </rPr>
      <t xml:space="preserve"> v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 =</t>
    </r>
  </si>
  <si>
    <t>Па</t>
  </si>
  <si>
    <t>Для входных наружных дверей</t>
  </si>
  <si>
    <r>
      <t>D</t>
    </r>
    <r>
      <rPr>
        <sz val="10"/>
        <rFont val="Times New Roman"/>
        <family val="1"/>
        <charset val="204"/>
      </rPr>
      <t>P</t>
    </r>
    <r>
      <rPr>
        <vertAlign val="subscript"/>
        <sz val="10"/>
        <rFont val="Times New Roman"/>
        <family val="1"/>
        <charset val="204"/>
      </rPr>
      <t>дв</t>
    </r>
    <r>
      <rPr>
        <sz val="10"/>
        <rFont val="Times New Roman"/>
        <family val="1"/>
        <charset val="204"/>
      </rPr>
      <t xml:space="preserve"> = 0,55 H(</t>
    </r>
    <r>
      <rPr>
        <sz val="10"/>
        <rFont val="Symbol"/>
        <family val="1"/>
        <charset val="2"/>
      </rPr>
      <t>g</t>
    </r>
    <r>
      <rPr>
        <sz val="10"/>
        <rFont val="Times New Roman"/>
        <family val="1"/>
        <charset val="204"/>
      </rPr>
      <t xml:space="preserve"> </t>
    </r>
    <r>
      <rPr>
        <vertAlign val="subscript"/>
        <sz val="10"/>
        <rFont val="Times New Roman"/>
        <family val="1"/>
        <charset val="204"/>
      </rPr>
      <t>ext</t>
    </r>
    <r>
      <rPr>
        <sz val="10"/>
        <rFont val="Times New Roman"/>
        <family val="1"/>
        <charset val="204"/>
      </rPr>
      <t xml:space="preserve"> - 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  <charset val="204"/>
      </rPr>
      <t>int</t>
    </r>
    <r>
      <rPr>
        <sz val="10"/>
        <rFont val="Times New Roman"/>
        <family val="1"/>
        <charset val="204"/>
      </rPr>
      <t xml:space="preserve"> ) + 0,03 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  <charset val="204"/>
      </rPr>
      <t>ext</t>
    </r>
    <r>
      <rPr>
        <sz val="10"/>
        <rFont val="Times New Roman"/>
        <family val="1"/>
        <charset val="204"/>
      </rPr>
      <t xml:space="preserve"> v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 =</t>
    </r>
  </si>
  <si>
    <r>
      <t>g</t>
    </r>
    <r>
      <rPr>
        <vertAlign val="subscript"/>
        <sz val="10"/>
        <rFont val="Times New Roman"/>
        <family val="1"/>
        <charset val="204"/>
      </rPr>
      <t>н</t>
    </r>
    <r>
      <rPr>
        <sz val="10"/>
        <rFont val="Times New Roman"/>
        <family val="1"/>
        <charset val="204"/>
      </rPr>
      <t xml:space="preserve">  - удельный вес наружного воздуха</t>
    </r>
  </si>
  <si>
    <r>
      <t>g</t>
    </r>
    <r>
      <rPr>
        <vertAlign val="subscript"/>
        <sz val="10"/>
        <rFont val="Times New Roman"/>
        <family val="1"/>
        <charset val="204"/>
      </rPr>
      <t>н</t>
    </r>
    <r>
      <rPr>
        <sz val="10"/>
        <rFont val="Times New Roman"/>
        <family val="1"/>
        <charset val="204"/>
      </rPr>
      <t xml:space="preserve">  =</t>
    </r>
  </si>
  <si>
    <r>
      <t>Н/м</t>
    </r>
    <r>
      <rPr>
        <vertAlign val="superscript"/>
        <sz val="10"/>
        <rFont val="Times New Roman"/>
        <family val="1"/>
        <charset val="204"/>
      </rPr>
      <t>3</t>
    </r>
  </si>
  <si>
    <r>
      <t>g</t>
    </r>
    <r>
      <rPr>
        <vertAlign val="subscript"/>
        <sz val="10"/>
        <rFont val="Times New Roman"/>
        <family val="1"/>
        <charset val="204"/>
      </rPr>
      <t>в</t>
    </r>
    <r>
      <rPr>
        <sz val="10"/>
        <rFont val="Times New Roman"/>
        <family val="1"/>
        <charset val="204"/>
      </rPr>
      <t xml:space="preserve">  - удельный вес внутреннего воздуха</t>
    </r>
  </si>
  <si>
    <r>
      <t>g</t>
    </r>
    <r>
      <rPr>
        <vertAlign val="subscript"/>
        <sz val="10"/>
        <rFont val="Times New Roman"/>
        <family val="1"/>
        <charset val="204"/>
      </rPr>
      <t>в</t>
    </r>
    <r>
      <rPr>
        <sz val="10"/>
        <rFont val="Times New Roman"/>
        <family val="1"/>
        <charset val="204"/>
      </rPr>
      <t xml:space="preserve">  =</t>
    </r>
  </si>
  <si>
    <t>H - высота здания, м</t>
  </si>
  <si>
    <t xml:space="preserve">Н = </t>
  </si>
  <si>
    <t>м</t>
  </si>
  <si>
    <t>v - максимальная скорость  ветра за январь</t>
  </si>
  <si>
    <t xml:space="preserve">v = </t>
  </si>
  <si>
    <t>м/с</t>
  </si>
  <si>
    <r>
      <t>R</t>
    </r>
    <r>
      <rPr>
        <vertAlign val="subscript"/>
        <sz val="10"/>
        <rFont val="Times New Roman"/>
        <family val="1"/>
        <charset val="204"/>
      </rPr>
      <t>ок</t>
    </r>
    <r>
      <rPr>
        <sz val="10"/>
        <rFont val="Times New Roman"/>
        <family val="1"/>
        <charset val="204"/>
      </rPr>
      <t xml:space="preserve"> и R</t>
    </r>
    <r>
      <rPr>
        <vertAlign val="subscript"/>
        <sz val="10"/>
        <rFont val="Times New Roman"/>
        <family val="1"/>
        <charset val="204"/>
      </rPr>
      <t xml:space="preserve">дв  </t>
    </r>
    <r>
      <rPr>
        <sz val="10"/>
        <rFont val="Times New Roman"/>
        <family val="1"/>
        <charset val="204"/>
      </rPr>
      <t>- соответственно требуемое сопротивление воздухопроницанию окон , балконных  дверей и входных наружных  дверей, лестничной клетки</t>
    </r>
  </si>
  <si>
    <r>
      <t>R</t>
    </r>
    <r>
      <rPr>
        <vertAlign val="superscript"/>
        <sz val="10"/>
        <rFont val="Times New Roman"/>
        <family val="1"/>
        <charset val="204"/>
      </rPr>
      <t>тр</t>
    </r>
    <r>
      <rPr>
        <vertAlign val="subscript"/>
        <sz val="10"/>
        <rFont val="Times New Roman"/>
        <family val="1"/>
        <charset val="204"/>
      </rPr>
      <t>u,ок</t>
    </r>
    <r>
      <rPr>
        <sz val="10"/>
        <rFont val="Times New Roman"/>
        <family val="1"/>
        <charset val="204"/>
      </rPr>
      <t xml:space="preserve"> = (1/G</t>
    </r>
    <r>
      <rPr>
        <vertAlign val="subscript"/>
        <sz val="10"/>
        <rFont val="Times New Roman"/>
        <family val="1"/>
        <charset val="204"/>
      </rPr>
      <t>n</t>
    </r>
    <r>
      <rPr>
        <sz val="10"/>
        <rFont val="Times New Roman"/>
        <family val="1"/>
        <charset val="204"/>
      </rPr>
      <t>) 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P</t>
    </r>
    <r>
      <rPr>
        <vertAlign val="subscript"/>
        <sz val="10"/>
        <rFont val="Times New Roman"/>
        <family val="1"/>
        <charset val="204"/>
      </rPr>
      <t>ок</t>
    </r>
    <r>
      <rPr>
        <sz val="10"/>
        <rFont val="Times New Roman"/>
        <family val="1"/>
        <charset val="204"/>
      </rPr>
      <t xml:space="preserve">/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p</t>
    </r>
    <r>
      <rPr>
        <vertAlign val="subscript"/>
        <sz val="10"/>
        <rFont val="Times New Roman"/>
        <family val="1"/>
        <charset val="204"/>
      </rPr>
      <t>o</t>
    </r>
    <r>
      <rPr>
        <sz val="10"/>
        <rFont val="Times New Roman"/>
        <family val="1"/>
        <charset val="204"/>
      </rPr>
      <t>)</t>
    </r>
    <r>
      <rPr>
        <vertAlign val="superscript"/>
        <sz val="10"/>
        <rFont val="Times New Roman"/>
        <family val="1"/>
        <charset val="204"/>
      </rPr>
      <t xml:space="preserve">2/3 </t>
    </r>
    <r>
      <rPr>
        <sz val="10"/>
        <rFont val="Times New Roman"/>
        <family val="1"/>
        <charset val="204"/>
      </rPr>
      <t>=</t>
    </r>
  </si>
  <si>
    <r>
      <t>R</t>
    </r>
    <r>
      <rPr>
        <vertAlign val="superscript"/>
        <sz val="10"/>
        <rFont val="Times New Roman"/>
        <family val="1"/>
        <charset val="204"/>
      </rPr>
      <t>тр</t>
    </r>
    <r>
      <rPr>
        <vertAlign val="subscript"/>
        <sz val="10"/>
        <rFont val="Times New Roman"/>
        <family val="1"/>
        <charset val="204"/>
      </rPr>
      <t>u,дв</t>
    </r>
    <r>
      <rPr>
        <sz val="10"/>
        <rFont val="Times New Roman"/>
        <family val="1"/>
        <charset val="204"/>
      </rPr>
      <t xml:space="preserve"> = (1/G</t>
    </r>
    <r>
      <rPr>
        <vertAlign val="subscript"/>
        <sz val="10"/>
        <rFont val="Times New Roman"/>
        <family val="1"/>
        <charset val="204"/>
      </rPr>
      <t>n</t>
    </r>
    <r>
      <rPr>
        <sz val="10"/>
        <rFont val="Times New Roman"/>
        <family val="1"/>
        <charset val="204"/>
      </rPr>
      <t>) 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P</t>
    </r>
    <r>
      <rPr>
        <vertAlign val="subscript"/>
        <sz val="10"/>
        <rFont val="Times New Roman"/>
        <family val="1"/>
        <charset val="204"/>
      </rPr>
      <t>дв</t>
    </r>
    <r>
      <rPr>
        <sz val="10"/>
        <rFont val="Times New Roman"/>
        <family val="1"/>
        <charset val="204"/>
      </rPr>
      <t xml:space="preserve">/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p</t>
    </r>
    <r>
      <rPr>
        <vertAlign val="subscript"/>
        <sz val="10"/>
        <rFont val="Times New Roman"/>
        <family val="1"/>
        <charset val="204"/>
      </rPr>
      <t>o</t>
    </r>
    <r>
      <rPr>
        <sz val="10"/>
        <rFont val="Times New Roman"/>
        <family val="1"/>
        <charset val="204"/>
      </rPr>
      <t>)</t>
    </r>
    <r>
      <rPr>
        <vertAlign val="superscript"/>
        <sz val="10"/>
        <rFont val="Times New Roman"/>
        <family val="1"/>
        <charset val="204"/>
      </rPr>
      <t xml:space="preserve">2/3 </t>
    </r>
    <r>
      <rPr>
        <sz val="10"/>
        <rFont val="Times New Roman"/>
        <family val="1"/>
        <charset val="204"/>
      </rPr>
      <t>=</t>
    </r>
  </si>
  <si>
    <t>Gn  - нормируемая воздухопроницаемость, принимаемая по Таблице 11 СНиП 23-02-2003</t>
  </si>
  <si>
    <t xml:space="preserve">Для окон и балконных дверей </t>
  </si>
  <si>
    <r>
      <t>G</t>
    </r>
    <r>
      <rPr>
        <vertAlign val="subscript"/>
        <sz val="10"/>
        <rFont val="Times New Roman"/>
        <family val="1"/>
        <charset val="204"/>
      </rPr>
      <t>n</t>
    </r>
    <r>
      <rPr>
        <sz val="10"/>
        <rFont val="Times New Roman"/>
        <family val="1"/>
        <charset val="204"/>
      </rPr>
      <t xml:space="preserve"> = </t>
    </r>
  </si>
  <si>
    <r>
      <t>кг/(м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 ч)</t>
    </r>
  </si>
  <si>
    <r>
      <t>D</t>
    </r>
    <r>
      <rPr>
        <sz val="10"/>
        <rFont val="Times New Roman"/>
        <family val="1"/>
        <charset val="204"/>
      </rPr>
      <t>pо=10 Па</t>
    </r>
    <r>
      <rPr>
        <sz val="10"/>
        <rFont val="Symbol"/>
        <family val="1"/>
        <charset val="2"/>
      </rPr>
      <t xml:space="preserve">  - </t>
    </r>
    <r>
      <rPr>
        <sz val="10"/>
        <rFont val="Times New Roman"/>
        <family val="1"/>
        <charset val="204"/>
      </rPr>
      <t>разность давлений на наружной и внутренней поверхностях  светопрозрачных конструкций, при которой оределяется сопротивление воздухопроницанию</t>
    </r>
  </si>
  <si>
    <r>
      <t>G</t>
    </r>
    <r>
      <rPr>
        <vertAlign val="subscript"/>
        <sz val="10"/>
        <rFont val="Times New Roman"/>
        <family val="1"/>
        <charset val="204"/>
      </rPr>
      <t>инф</t>
    </r>
    <r>
      <rPr>
        <sz val="10"/>
        <rFont val="Times New Roman"/>
        <family val="1"/>
        <charset val="204"/>
      </rPr>
      <t xml:space="preserve"> = (A</t>
    </r>
    <r>
      <rPr>
        <vertAlign val="subscript"/>
        <sz val="10"/>
        <rFont val="Times New Roman"/>
        <family val="1"/>
        <charset val="204"/>
      </rPr>
      <t>ок</t>
    </r>
    <r>
      <rPr>
        <sz val="10"/>
        <rFont val="Times New Roman"/>
        <family val="1"/>
        <charset val="204"/>
      </rPr>
      <t xml:space="preserve"> / R</t>
    </r>
    <r>
      <rPr>
        <vertAlign val="subscript"/>
        <sz val="10"/>
        <rFont val="Times New Roman"/>
        <family val="1"/>
        <charset val="204"/>
      </rPr>
      <t>ок</t>
    </r>
    <r>
      <rPr>
        <sz val="10"/>
        <rFont val="Times New Roman"/>
        <family val="1"/>
        <charset val="204"/>
      </rPr>
      <t>) · 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P</t>
    </r>
    <r>
      <rPr>
        <vertAlign val="subscript"/>
        <sz val="10"/>
        <rFont val="Times New Roman"/>
        <family val="1"/>
        <charset val="204"/>
      </rPr>
      <t>ок</t>
    </r>
    <r>
      <rPr>
        <sz val="10"/>
        <rFont val="Times New Roman"/>
        <family val="1"/>
        <charset val="204"/>
      </rPr>
      <t xml:space="preserve"> / 10)</t>
    </r>
    <r>
      <rPr>
        <vertAlign val="superscript"/>
        <sz val="10"/>
        <rFont val="Times New Roman"/>
        <family val="1"/>
        <charset val="204"/>
      </rPr>
      <t xml:space="preserve">2/3 </t>
    </r>
    <r>
      <rPr>
        <sz val="10"/>
        <rFont val="Times New Roman"/>
        <family val="1"/>
        <charset val="204"/>
      </rPr>
      <t>+ A</t>
    </r>
    <r>
      <rPr>
        <vertAlign val="subscript"/>
        <sz val="10"/>
        <rFont val="Times New Roman"/>
        <family val="1"/>
        <charset val="204"/>
      </rPr>
      <t>дв</t>
    </r>
    <r>
      <rPr>
        <sz val="10"/>
        <rFont val="Times New Roman"/>
        <family val="1"/>
        <charset val="204"/>
      </rPr>
      <t xml:space="preserve"> / R</t>
    </r>
    <r>
      <rPr>
        <vertAlign val="subscript"/>
        <sz val="10"/>
        <rFont val="Times New Roman"/>
        <family val="1"/>
        <charset val="204"/>
      </rPr>
      <t>дв</t>
    </r>
    <r>
      <rPr>
        <sz val="10"/>
        <rFont val="Times New Roman"/>
        <family val="1"/>
        <charset val="204"/>
      </rPr>
      <t>) · (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P</t>
    </r>
    <r>
      <rPr>
        <vertAlign val="subscript"/>
        <sz val="10"/>
        <rFont val="Times New Roman"/>
        <family val="1"/>
        <charset val="204"/>
      </rPr>
      <t>дв</t>
    </r>
    <r>
      <rPr>
        <sz val="10"/>
        <rFont val="Times New Roman"/>
        <family val="1"/>
        <charset val="204"/>
      </rPr>
      <t xml:space="preserve"> / 10)</t>
    </r>
    <r>
      <rPr>
        <vertAlign val="superscript"/>
        <sz val="10"/>
        <rFont val="Times New Roman"/>
        <family val="1"/>
        <charset val="204"/>
      </rPr>
      <t>1/2</t>
    </r>
  </si>
  <si>
    <r>
      <t>G</t>
    </r>
    <r>
      <rPr>
        <vertAlign val="subscript"/>
        <sz val="10"/>
        <rFont val="Times New Roman"/>
        <family val="1"/>
        <charset val="204"/>
      </rPr>
      <t>инф</t>
    </r>
    <r>
      <rPr>
        <sz val="10"/>
        <rFont val="Times New Roman"/>
        <family val="1"/>
        <charset val="204"/>
      </rPr>
      <t xml:space="preserve">= </t>
    </r>
  </si>
  <si>
    <t>Тогда</t>
  </si>
  <si>
    <t xml:space="preserve">Средняя кратность воздухообмена жилой части здания за отопительный период </t>
  </si>
  <si>
    <r>
      <t>n</t>
    </r>
    <r>
      <rPr>
        <b/>
        <vertAlign val="subscript"/>
        <sz val="10"/>
        <rFont val="Times New Roman"/>
        <family val="1"/>
        <charset val="204"/>
      </rPr>
      <t>в1</t>
    </r>
  </si>
  <si>
    <r>
      <t>n</t>
    </r>
    <r>
      <rPr>
        <vertAlign val="subscript"/>
        <sz val="10"/>
        <rFont val="Times New Roman"/>
        <family val="1"/>
        <charset val="204"/>
      </rPr>
      <t>в1</t>
    </r>
    <r>
      <rPr>
        <sz val="10"/>
        <rFont val="Times New Roman"/>
        <family val="1"/>
        <charset val="204"/>
      </rPr>
      <t>=</t>
    </r>
  </si>
  <si>
    <r>
      <t>Причем в качестве L</t>
    </r>
    <r>
      <rPr>
        <vertAlign val="sub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 xml:space="preserve"> принимается большее из двух значений</t>
    </r>
  </si>
  <si>
    <r>
      <t>L</t>
    </r>
    <r>
      <rPr>
        <vertAlign val="subscript"/>
        <sz val="10"/>
        <rFont val="Times New Roman"/>
        <family val="1"/>
        <charset val="204"/>
      </rPr>
      <t>вент1</t>
    </r>
    <r>
      <rPr>
        <sz val="10"/>
        <rFont val="Times New Roman"/>
        <family val="1"/>
        <charset val="204"/>
      </rPr>
      <t>=</t>
    </r>
  </si>
  <si>
    <r>
      <t>L</t>
    </r>
    <r>
      <rPr>
        <vertAlign val="subscript"/>
        <sz val="10"/>
        <rFont val="Times New Roman"/>
        <family val="1"/>
        <charset val="204"/>
      </rPr>
      <t>вент2</t>
    </r>
    <r>
      <rPr>
        <sz val="10"/>
        <rFont val="Times New Roman"/>
        <family val="1"/>
        <charset val="204"/>
      </rPr>
      <t>=</t>
    </r>
  </si>
  <si>
    <t xml:space="preserve">Средняя кратность воздухообмена здания за отопительный период </t>
  </si>
  <si>
    <r>
      <t>n</t>
    </r>
    <r>
      <rPr>
        <vertAlign val="subscript"/>
        <sz val="10"/>
        <rFont val="Times New Roman"/>
        <family val="1"/>
        <charset val="204"/>
      </rPr>
      <t>в2</t>
    </r>
    <r>
      <rPr>
        <sz val="10"/>
        <rFont val="Times New Roman"/>
        <family val="1"/>
        <charset val="204"/>
      </rPr>
      <t>= (( L</t>
    </r>
    <r>
      <rPr>
        <vertAlign val="sub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 xml:space="preserve"> ·n</t>
    </r>
    <r>
      <rPr>
        <vertAlign val="sub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>)/168 + (G</t>
    </r>
    <r>
      <rPr>
        <vertAlign val="subscript"/>
        <sz val="10"/>
        <rFont val="Times New Roman"/>
        <family val="1"/>
        <charset val="204"/>
      </rPr>
      <t>инф</t>
    </r>
    <r>
      <rPr>
        <sz val="10"/>
        <rFont val="Times New Roman"/>
        <family val="1"/>
        <charset val="204"/>
      </rPr>
      <t>·n</t>
    </r>
    <r>
      <rPr>
        <vertAlign val="subscript"/>
        <sz val="10"/>
        <rFont val="Times New Roman"/>
        <family val="1"/>
        <charset val="204"/>
      </rPr>
      <t>инф)</t>
    </r>
    <r>
      <rPr>
        <sz val="10"/>
        <rFont val="Times New Roman"/>
        <family val="1"/>
        <charset val="204"/>
      </rPr>
      <t xml:space="preserve"> / (168 ·</t>
    </r>
    <r>
      <rPr>
        <sz val="10"/>
        <rFont val="Symbol"/>
        <family val="1"/>
        <charset val="2"/>
      </rPr>
      <t>r</t>
    </r>
    <r>
      <rPr>
        <vertAlign val="subscript"/>
        <sz val="10"/>
        <rFont val="Times New Roman"/>
        <family val="1"/>
        <charset val="204"/>
      </rPr>
      <t>в</t>
    </r>
    <r>
      <rPr>
        <vertAlign val="super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>)) / (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  <charset val="204"/>
      </rPr>
      <t>v</t>
    </r>
    <r>
      <rPr>
        <sz val="10"/>
        <rFont val="Times New Roman"/>
        <family val="1"/>
        <charset val="204"/>
      </rPr>
      <t xml:space="preserve"> · V</t>
    </r>
    <r>
      <rPr>
        <vertAlign val="subscript"/>
        <sz val="10"/>
        <rFont val="Times New Roman"/>
        <family val="1"/>
        <charset val="204"/>
      </rPr>
      <t>от</t>
    </r>
    <r>
      <rPr>
        <sz val="10"/>
        <rFont val="Times New Roman"/>
        <family val="1"/>
        <charset val="204"/>
      </rPr>
      <t>)</t>
    </r>
  </si>
  <si>
    <r>
      <t>n</t>
    </r>
    <r>
      <rPr>
        <vertAlign val="subscript"/>
        <sz val="10"/>
        <rFont val="Times New Roman"/>
        <family val="1"/>
        <charset val="204"/>
      </rPr>
      <t>в2</t>
    </r>
    <r>
      <rPr>
        <sz val="10"/>
        <rFont val="Times New Roman"/>
        <family val="1"/>
        <charset val="204"/>
      </rPr>
      <t xml:space="preserve"> = </t>
    </r>
  </si>
  <si>
    <r>
      <t>Средняя кратность воздухообмена ЛЛУ за отопительный период n</t>
    </r>
    <r>
      <rPr>
        <b/>
        <vertAlign val="subscript"/>
        <sz val="10"/>
        <rFont val="Times New Roman"/>
        <family val="1"/>
        <charset val="204"/>
      </rPr>
      <t>в3</t>
    </r>
  </si>
  <si>
    <r>
      <t>n</t>
    </r>
    <r>
      <rPr>
        <vertAlign val="subscript"/>
        <sz val="10"/>
        <rFont val="Times New Roman"/>
        <family val="1"/>
        <charset val="204"/>
      </rPr>
      <t>в3</t>
    </r>
    <r>
      <rPr>
        <sz val="10"/>
        <rFont val="Times New Roman"/>
        <family val="1"/>
        <charset val="204"/>
      </rPr>
      <t xml:space="preserve"> = (G</t>
    </r>
    <r>
      <rPr>
        <vertAlign val="subscript"/>
        <sz val="10"/>
        <rFont val="Times New Roman"/>
        <family val="1"/>
        <charset val="204"/>
      </rPr>
      <t>инф</t>
    </r>
    <r>
      <rPr>
        <sz val="10"/>
        <rFont val="Times New Roman"/>
        <family val="1"/>
        <charset val="204"/>
      </rPr>
      <t>·n</t>
    </r>
    <r>
      <rPr>
        <vertAlign val="subscript"/>
        <sz val="10"/>
        <rFont val="Times New Roman"/>
        <family val="1"/>
        <charset val="204"/>
      </rPr>
      <t>инф)</t>
    </r>
    <r>
      <rPr>
        <sz val="10"/>
        <rFont val="Times New Roman"/>
        <family val="1"/>
        <charset val="204"/>
      </rPr>
      <t xml:space="preserve"> / (168 ·</t>
    </r>
    <r>
      <rPr>
        <sz val="10"/>
        <rFont val="Symbol"/>
        <family val="1"/>
        <charset val="2"/>
      </rPr>
      <t>r</t>
    </r>
    <r>
      <rPr>
        <vertAlign val="subscript"/>
        <sz val="10"/>
        <rFont val="Times New Roman"/>
        <family val="1"/>
        <charset val="204"/>
      </rPr>
      <t>в</t>
    </r>
    <r>
      <rPr>
        <vertAlign val="superscript"/>
        <sz val="10"/>
        <rFont val="Times New Roman"/>
        <family val="1"/>
        <charset val="204"/>
      </rPr>
      <t>вент</t>
    </r>
    <r>
      <rPr>
        <sz val="10"/>
        <rFont val="Times New Roman"/>
        <family val="1"/>
        <charset val="204"/>
      </rPr>
      <t xml:space="preserve"> ) / (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  <charset val="204"/>
      </rPr>
      <t>v</t>
    </r>
    <r>
      <rPr>
        <sz val="10"/>
        <rFont val="Times New Roman"/>
        <family val="1"/>
        <charset val="204"/>
      </rPr>
      <t xml:space="preserve"> · V</t>
    </r>
    <r>
      <rPr>
        <vertAlign val="subscript"/>
        <sz val="10"/>
        <rFont val="Times New Roman"/>
        <family val="1"/>
        <charset val="204"/>
      </rPr>
      <t>от</t>
    </r>
    <r>
      <rPr>
        <sz val="10"/>
        <rFont val="Times New Roman"/>
        <family val="1"/>
        <charset val="204"/>
      </rPr>
      <t>)</t>
    </r>
  </si>
  <si>
    <r>
      <t>n</t>
    </r>
    <r>
      <rPr>
        <vertAlign val="subscript"/>
        <sz val="10"/>
        <rFont val="Times New Roman"/>
        <family val="1"/>
        <charset val="204"/>
      </rPr>
      <t>в3</t>
    </r>
    <r>
      <rPr>
        <sz val="10"/>
        <rFont val="Times New Roman"/>
        <family val="1"/>
        <charset val="204"/>
      </rPr>
      <t>=</t>
    </r>
  </si>
  <si>
    <t>тогда</t>
  </si>
  <si>
    <r>
      <t>n</t>
    </r>
    <r>
      <rPr>
        <vertAlign val="subscript"/>
        <sz val="10"/>
        <rFont val="Times New Roman"/>
        <family val="1"/>
        <charset val="204"/>
      </rPr>
      <t>в</t>
    </r>
    <r>
      <rPr>
        <sz val="10"/>
        <rFont val="Times New Roman"/>
        <family val="1"/>
        <charset val="204"/>
      </rPr>
      <t>=n</t>
    </r>
    <r>
      <rPr>
        <vertAlign val="subscript"/>
        <sz val="10"/>
        <rFont val="Times New Roman"/>
        <family val="1"/>
        <charset val="204"/>
      </rPr>
      <t>в1</t>
    </r>
    <r>
      <rPr>
        <sz val="10"/>
        <rFont val="Times New Roman"/>
        <family val="1"/>
        <charset val="204"/>
      </rPr>
      <t>+n</t>
    </r>
    <r>
      <rPr>
        <vertAlign val="subscript"/>
        <sz val="10"/>
        <rFont val="Times New Roman"/>
        <family val="1"/>
        <charset val="204"/>
      </rPr>
      <t>в2</t>
    </r>
    <r>
      <rPr>
        <sz val="10"/>
        <rFont val="Times New Roman"/>
        <family val="1"/>
        <charset val="204"/>
      </rPr>
      <t>+n</t>
    </r>
    <r>
      <rPr>
        <vertAlign val="subscript"/>
        <sz val="10"/>
        <rFont val="Times New Roman"/>
        <family val="1"/>
        <charset val="204"/>
      </rPr>
      <t>в3</t>
    </r>
    <r>
      <rPr>
        <sz val="10"/>
        <rFont val="Times New Roman"/>
        <family val="1"/>
        <charset val="204"/>
      </rPr>
      <t>=</t>
    </r>
  </si>
  <si>
    <t>Подставляя приведенные выше значения в формулу (Г.6) СНиП 23-02-2003, получим</t>
  </si>
  <si>
    <r>
      <t>K</t>
    </r>
    <r>
      <rPr>
        <i/>
        <vertAlign val="subscript"/>
        <sz val="10"/>
        <rFont val="Times New Roman"/>
        <family val="1"/>
        <charset val="204"/>
      </rPr>
      <t>вент</t>
    </r>
    <r>
      <rPr>
        <i/>
        <sz val="10"/>
        <rFont val="Times New Roman"/>
        <family val="1"/>
        <charset val="204"/>
      </rPr>
      <t xml:space="preserve"> = 0,28 c n</t>
    </r>
    <r>
      <rPr>
        <i/>
        <vertAlign val="subscript"/>
        <sz val="10"/>
        <rFont val="Times New Roman"/>
        <family val="1"/>
        <charset val="204"/>
      </rPr>
      <t xml:space="preserve">в </t>
    </r>
    <r>
      <rPr>
        <i/>
        <sz val="10"/>
        <rFont val="Symbol"/>
        <family val="1"/>
        <charset val="2"/>
      </rPr>
      <t>b</t>
    </r>
    <r>
      <rPr>
        <i/>
        <vertAlign val="subscript"/>
        <sz val="10"/>
        <rFont val="Times New Roman"/>
        <family val="1"/>
        <charset val="204"/>
      </rPr>
      <t>v</t>
    </r>
    <r>
      <rPr>
        <i/>
        <sz val="10"/>
        <rFont val="Symbol"/>
        <family val="1"/>
        <charset val="2"/>
      </rPr>
      <t>r</t>
    </r>
    <r>
      <rPr>
        <i/>
        <vertAlign val="subscript"/>
        <sz val="10"/>
        <rFont val="Times New Roman"/>
        <family val="1"/>
        <charset val="204"/>
      </rPr>
      <t>в</t>
    </r>
    <r>
      <rPr>
        <i/>
        <vertAlign val="superscript"/>
        <sz val="10"/>
        <rFont val="Times New Roman"/>
        <family val="1"/>
        <charset val="204"/>
      </rPr>
      <t>вент</t>
    </r>
    <r>
      <rPr>
        <i/>
        <sz val="10"/>
        <rFont val="Times New Roman"/>
        <family val="1"/>
        <charset val="204"/>
      </rPr>
      <t>(1-К</t>
    </r>
    <r>
      <rPr>
        <i/>
        <vertAlign val="subscript"/>
        <sz val="10"/>
        <rFont val="Times New Roman"/>
        <family val="1"/>
        <charset val="204"/>
      </rPr>
      <t>эф</t>
    </r>
    <r>
      <rPr>
        <i/>
        <sz val="10"/>
        <rFont val="Times New Roman"/>
        <family val="1"/>
        <charset val="204"/>
      </rPr>
      <t>)</t>
    </r>
  </si>
  <si>
    <t>=</t>
  </si>
  <si>
    <r>
      <t xml:space="preserve"> Вт/(м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·°С).</t>
    </r>
  </si>
  <si>
    <t>2 Удельная характеристика бытовых тепловыделений здания</t>
  </si>
  <si>
    <r>
      <rPr>
        <i/>
        <sz val="10"/>
        <rFont val="Times New Roman"/>
        <family val="1"/>
        <charset val="204"/>
      </rPr>
      <t>К</t>
    </r>
    <r>
      <rPr>
        <vertAlign val="subscript"/>
        <sz val="10"/>
        <rFont val="Times New Roman"/>
        <family val="1"/>
        <charset val="204"/>
      </rPr>
      <t>быт</t>
    </r>
    <r>
      <rPr>
        <sz val="10"/>
        <rFont val="Times New Roman"/>
        <family val="1"/>
        <charset val="204"/>
      </rPr>
      <t>=</t>
    </r>
  </si>
  <si>
    <r>
      <t>(q</t>
    </r>
    <r>
      <rPr>
        <vertAlign val="subscript"/>
        <sz val="10"/>
        <rFont val="Times New Roman"/>
        <family val="1"/>
        <charset val="204"/>
      </rPr>
      <t>быт</t>
    </r>
    <r>
      <rPr>
        <sz val="10"/>
        <rFont val="Times New Roman"/>
        <family val="1"/>
        <charset val="204"/>
      </rPr>
      <t>*</t>
    </r>
    <r>
      <rPr>
        <i/>
        <sz val="10"/>
        <rFont val="Times New Roman"/>
        <family val="1"/>
        <charset val="204"/>
      </rPr>
      <t>A</t>
    </r>
    <r>
      <rPr>
        <vertAlign val="subscript"/>
        <sz val="10"/>
        <rFont val="Times New Roman"/>
        <family val="1"/>
        <charset val="204"/>
      </rPr>
      <t>ж</t>
    </r>
    <r>
      <rPr>
        <sz val="10"/>
        <rFont val="Times New Roman"/>
        <family val="1"/>
        <charset val="204"/>
      </rPr>
      <t>)/(</t>
    </r>
    <r>
      <rPr>
        <i/>
        <sz val="10"/>
        <rFont val="Times New Roman"/>
        <family val="1"/>
        <charset val="204"/>
      </rPr>
      <t>V</t>
    </r>
    <r>
      <rPr>
        <i/>
        <vertAlign val="subscript"/>
        <sz val="10"/>
        <rFont val="Times New Roman"/>
        <family val="1"/>
        <charset val="204"/>
      </rPr>
      <t>от</t>
    </r>
    <r>
      <rPr>
        <i/>
        <sz val="10"/>
        <rFont val="Times New Roman"/>
        <family val="1"/>
        <charset val="204"/>
      </rPr>
      <t>*(t</t>
    </r>
    <r>
      <rPr>
        <i/>
        <vertAlign val="subscript"/>
        <sz val="10"/>
        <rFont val="Times New Roman"/>
        <family val="1"/>
        <charset val="204"/>
      </rPr>
      <t>в</t>
    </r>
    <r>
      <rPr>
        <i/>
        <sz val="10"/>
        <rFont val="Times New Roman"/>
        <family val="1"/>
        <charset val="204"/>
      </rPr>
      <t>-t</t>
    </r>
    <r>
      <rPr>
        <i/>
        <vertAlign val="subscript"/>
        <sz val="10"/>
        <rFont val="Times New Roman"/>
        <family val="1"/>
        <charset val="204"/>
      </rPr>
      <t>от</t>
    </r>
    <r>
      <rPr>
        <i/>
        <sz val="10"/>
        <rFont val="Times New Roman"/>
        <family val="1"/>
        <charset val="204"/>
      </rPr>
      <t>)</t>
    </r>
  </si>
  <si>
    <r>
      <rPr>
        <i/>
        <sz val="10"/>
        <rFont val="Calibri"/>
        <family val="2"/>
        <charset val="204"/>
      </rPr>
      <t>q</t>
    </r>
    <r>
      <rPr>
        <i/>
        <sz val="9"/>
        <rFont val="Calibri"/>
        <family val="2"/>
        <charset val="204"/>
      </rPr>
      <t>бы</t>
    </r>
    <r>
      <rPr>
        <sz val="9"/>
        <rFont val="Calibri"/>
        <family val="2"/>
        <charset val="204"/>
      </rPr>
      <t>т</t>
    </r>
    <r>
      <rPr>
        <sz val="10"/>
        <rFont val="Times New Roman"/>
        <family val="1"/>
        <charset val="204"/>
      </rPr>
      <t>- величина бытовых тепловыделений на 1м2 площади жилых помещений (Аж) или расчетной площади общественного здания (Ар), Вт/м2;</t>
    </r>
  </si>
  <si>
    <r>
      <t>v</t>
    </r>
    <r>
      <rPr>
        <sz val="10"/>
        <rFont val="Times New Roman"/>
        <family val="1"/>
        <charset val="204"/>
      </rPr>
      <t xml:space="preserve"> =</t>
    </r>
  </si>
  <si>
    <r>
      <t>z</t>
    </r>
    <r>
      <rPr>
        <sz val="10"/>
        <rFont val="Times New Roman"/>
        <family val="1"/>
        <charset val="204"/>
      </rPr>
      <t xml:space="preserve"> — коэффициент эффективности авторегулирования подачи теплоты в системах отопления, в здании применена двухтрубная система отопления;</t>
    </r>
  </si>
  <si>
    <r>
      <t>z</t>
    </r>
    <r>
      <rPr>
        <sz val="10"/>
        <rFont val="Times New Roman"/>
        <family val="1"/>
        <charset val="204"/>
      </rPr>
      <t xml:space="preserve"> =</t>
    </r>
  </si>
  <si>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  <charset val="204"/>
      </rPr>
      <t>h</t>
    </r>
    <r>
      <rPr>
        <sz val="10"/>
        <rFont val="Times New Roman"/>
        <family val="1"/>
        <charset val="204"/>
      </rPr>
      <t xml:space="preserve"> — коэффициент, учитывающий дополнительное теплопотребление системы отопления, связанного с дискретностью номинального теплового потока номенклатурного ряда отопительных приборов, их дополнительными теплопотерями через зарадиаторные участки ограждений, повышенной температурой воздуха в угловых помещениях, теплопотерями трубопроводов, проходящих через неотапливаемые помещения</t>
    </r>
    <r>
      <rPr>
        <sz val="10"/>
        <rFont val="Symbol"/>
        <family val="1"/>
        <charset val="2"/>
      </rPr>
      <t/>
    </r>
  </si>
  <si>
    <r>
      <t>b</t>
    </r>
    <r>
      <rPr>
        <vertAlign val="subscript"/>
        <sz val="10"/>
        <rFont val="Times New Roman"/>
        <family val="1"/>
        <charset val="204"/>
      </rPr>
      <t>h</t>
    </r>
    <r>
      <rPr>
        <sz val="10"/>
        <rFont val="Times New Roman"/>
        <family val="1"/>
        <charset val="204"/>
      </rPr>
      <t xml:space="preserve"> = </t>
    </r>
  </si>
  <si>
    <t>3. Удельная характеристика теплопоступлений в здание от солнечной радиации</t>
  </si>
  <si>
    <r>
      <t>К</t>
    </r>
    <r>
      <rPr>
        <vertAlign val="subscript"/>
        <sz val="10"/>
        <rFont val="Times New Roman"/>
        <family val="1"/>
        <charset val="204"/>
      </rPr>
      <t>рад</t>
    </r>
    <r>
      <rPr>
        <sz val="10"/>
        <rFont val="Times New Roman"/>
        <family val="1"/>
        <charset val="204"/>
      </rPr>
      <t>=(11,6*Q</t>
    </r>
    <r>
      <rPr>
        <vertAlign val="superscript"/>
        <sz val="10"/>
        <rFont val="Times New Roman"/>
        <family val="1"/>
        <charset val="204"/>
      </rPr>
      <t>год</t>
    </r>
    <r>
      <rPr>
        <vertAlign val="subscript"/>
        <sz val="10"/>
        <rFont val="Times New Roman"/>
        <family val="1"/>
        <charset val="204"/>
      </rPr>
      <t>рад</t>
    </r>
    <r>
      <rPr>
        <sz val="10"/>
        <rFont val="Times New Roman"/>
        <family val="1"/>
        <charset val="204"/>
      </rPr>
      <t>)/(</t>
    </r>
    <r>
      <rPr>
        <i/>
        <sz val="10"/>
        <rFont val="Times New Roman"/>
        <family val="1"/>
        <charset val="204"/>
      </rPr>
      <t>V</t>
    </r>
    <r>
      <rPr>
        <vertAlign val="subscript"/>
        <sz val="10"/>
        <rFont val="Times New Roman"/>
        <family val="1"/>
        <charset val="204"/>
      </rPr>
      <t>от</t>
    </r>
    <r>
      <rPr>
        <sz val="10"/>
        <rFont val="Times New Roman"/>
        <family val="1"/>
        <charset val="204"/>
      </rPr>
      <t>*ГСОП)</t>
    </r>
  </si>
  <si>
    <r>
      <rPr>
        <i/>
        <sz val="10"/>
        <rFont val="Times New Roman"/>
        <family val="1"/>
        <charset val="204"/>
      </rPr>
      <t>К</t>
    </r>
    <r>
      <rPr>
        <vertAlign val="subscript"/>
        <sz val="10"/>
        <rFont val="Times New Roman"/>
        <family val="1"/>
        <charset val="204"/>
      </rPr>
      <t>рад</t>
    </r>
    <r>
      <rPr>
        <sz val="10"/>
        <rFont val="Times New Roman"/>
        <family val="1"/>
        <charset val="204"/>
      </rPr>
      <t>=</t>
    </r>
  </si>
  <si>
    <r>
      <t>где: Q</t>
    </r>
    <r>
      <rPr>
        <vertAlign val="superscript"/>
        <sz val="10"/>
        <rFont val="Times New Roman"/>
        <family val="1"/>
        <charset val="204"/>
      </rPr>
      <t>год</t>
    </r>
    <r>
      <rPr>
        <vertAlign val="subscript"/>
        <sz val="10"/>
        <rFont val="Times New Roman"/>
        <family val="1"/>
        <charset val="204"/>
      </rPr>
      <t xml:space="preserve">рад </t>
    </r>
    <r>
      <rPr>
        <sz val="10"/>
        <rFont val="Times New Roman"/>
        <family val="1"/>
        <charset val="204"/>
      </rPr>
      <t xml:space="preserve"> - теплопоступления через окна и фонари от солнечной радиации в течение отопительного периода для четырех фасадов здания, ориентированных по четырем направлениям, определяются по формуле (Г.11) СНиП 23-02-2003</t>
    </r>
  </si>
  <si>
    <r>
      <t>Q</t>
    </r>
    <r>
      <rPr>
        <vertAlign val="superscript"/>
        <sz val="10"/>
        <rFont val="Times New Roman"/>
        <family val="1"/>
        <charset val="204"/>
      </rPr>
      <t>год</t>
    </r>
    <r>
      <rPr>
        <vertAlign val="subscript"/>
        <sz val="10"/>
        <rFont val="Times New Roman"/>
        <family val="1"/>
        <charset val="204"/>
      </rPr>
      <t>рад</t>
    </r>
    <r>
      <rPr>
        <sz val="10"/>
        <rFont val="Times New Roman"/>
        <family val="1"/>
        <charset val="204"/>
      </rPr>
      <t xml:space="preserve"> = </t>
    </r>
    <r>
      <rPr>
        <sz val="10"/>
        <rFont val="Symbol"/>
        <family val="1"/>
        <charset val="2"/>
      </rPr>
      <t>t</t>
    </r>
    <r>
      <rPr>
        <vertAlign val="subscript"/>
        <sz val="10"/>
        <rFont val="Times New Roman"/>
        <family val="1"/>
        <charset val="204"/>
      </rPr>
      <t>1ок</t>
    </r>
    <r>
      <rPr>
        <sz val="10"/>
        <rFont val="Times New Roman"/>
        <family val="1"/>
        <charset val="204"/>
      </rPr>
      <t xml:space="preserve"> </t>
    </r>
    <r>
      <rPr>
        <sz val="10"/>
        <rFont val="Symbol"/>
        <family val="1"/>
        <charset val="2"/>
      </rPr>
      <t>t</t>
    </r>
    <r>
      <rPr>
        <vertAlign val="subscript"/>
        <sz val="10"/>
        <rFont val="Times New Roman"/>
        <family val="1"/>
        <charset val="204"/>
      </rPr>
      <t>2ок</t>
    </r>
    <r>
      <rPr>
        <sz val="10"/>
        <rFont val="Times New Roman"/>
        <family val="1"/>
        <charset val="204"/>
      </rPr>
      <t xml:space="preserve"> (A</t>
    </r>
    <r>
      <rPr>
        <vertAlign val="subscript"/>
        <sz val="10"/>
        <rFont val="Times New Roman"/>
        <family val="1"/>
        <charset val="204"/>
      </rPr>
      <t>ок1</t>
    </r>
    <r>
      <rPr>
        <sz val="10"/>
        <rFont val="Times New Roman"/>
        <family val="1"/>
        <charset val="204"/>
      </rPr>
      <t xml:space="preserve"> I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+ A</t>
    </r>
    <r>
      <rPr>
        <vertAlign val="subscript"/>
        <sz val="10"/>
        <rFont val="Times New Roman"/>
        <family val="1"/>
        <charset val="204"/>
      </rPr>
      <t>ок2</t>
    </r>
    <r>
      <rPr>
        <sz val="10"/>
        <rFont val="Times New Roman"/>
        <family val="1"/>
        <charset val="204"/>
      </rPr>
      <t xml:space="preserve"> I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 + A</t>
    </r>
    <r>
      <rPr>
        <vertAlign val="subscript"/>
        <sz val="10"/>
        <rFont val="Times New Roman"/>
        <family val="1"/>
        <charset val="204"/>
      </rPr>
      <t>ок3</t>
    </r>
    <r>
      <rPr>
        <sz val="10"/>
        <rFont val="Times New Roman"/>
        <family val="1"/>
        <charset val="204"/>
      </rPr>
      <t xml:space="preserve"> I</t>
    </r>
    <r>
      <rPr>
        <vertAlign val="sub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 + A</t>
    </r>
    <r>
      <rPr>
        <vertAlign val="subscript"/>
        <sz val="10"/>
        <rFont val="Times New Roman"/>
        <family val="1"/>
        <charset val="204"/>
      </rPr>
      <t>ок4</t>
    </r>
    <r>
      <rPr>
        <sz val="10"/>
        <rFont val="Times New Roman"/>
        <family val="1"/>
        <charset val="204"/>
      </rPr>
      <t xml:space="preserve"> I</t>
    </r>
    <r>
      <rPr>
        <vertAlign val="sub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 xml:space="preserve"> ) +</t>
    </r>
    <r>
      <rPr>
        <sz val="10"/>
        <rFont val="Symbol"/>
        <family val="1"/>
        <charset val="2"/>
      </rPr>
      <t xml:space="preserve"> t</t>
    </r>
    <r>
      <rPr>
        <vertAlign val="subscript"/>
        <sz val="10"/>
        <rFont val="Times New Roman"/>
        <family val="1"/>
        <charset val="204"/>
      </rPr>
      <t>1фон</t>
    </r>
    <r>
      <rPr>
        <sz val="10"/>
        <rFont val="Times New Roman"/>
        <family val="1"/>
        <charset val="204"/>
      </rPr>
      <t xml:space="preserve"> </t>
    </r>
    <r>
      <rPr>
        <sz val="10"/>
        <rFont val="Symbol"/>
        <family val="1"/>
        <charset val="2"/>
      </rPr>
      <t>t</t>
    </r>
    <r>
      <rPr>
        <vertAlign val="subscript"/>
        <sz val="10"/>
        <rFont val="Times New Roman"/>
        <family val="1"/>
        <charset val="204"/>
      </rPr>
      <t>2фон</t>
    </r>
    <r>
      <rPr>
        <sz val="10"/>
        <rFont val="Times New Roman"/>
        <family val="1"/>
        <charset val="204"/>
      </rPr>
      <t xml:space="preserve"> A</t>
    </r>
    <r>
      <rPr>
        <vertAlign val="subscript"/>
        <sz val="10"/>
        <rFont val="Times New Roman"/>
        <family val="1"/>
        <charset val="204"/>
      </rPr>
      <t>фон</t>
    </r>
    <r>
      <rPr>
        <sz val="10"/>
        <rFont val="Times New Roman"/>
        <family val="1"/>
        <charset val="204"/>
      </rPr>
      <t xml:space="preserve"> I</t>
    </r>
    <r>
      <rPr>
        <vertAlign val="subscript"/>
        <sz val="10"/>
        <rFont val="Times New Roman"/>
        <family val="1"/>
        <charset val="204"/>
      </rPr>
      <t>гор</t>
    </r>
  </si>
  <si>
    <r>
      <t xml:space="preserve">где </t>
    </r>
    <r>
      <rPr>
        <sz val="10"/>
        <rFont val="Symbol"/>
        <family val="1"/>
        <charset val="2"/>
      </rPr>
      <t>t</t>
    </r>
    <r>
      <rPr>
        <i/>
        <vertAlign val="subscript"/>
        <sz val="10"/>
        <rFont val="Times New Roman"/>
        <family val="1"/>
        <charset val="204"/>
      </rPr>
      <t>1ок</t>
    </r>
    <r>
      <rPr>
        <sz val="10"/>
        <rFont val="Times New Roman"/>
        <family val="1"/>
        <charset val="204"/>
      </rPr>
      <t xml:space="preserve">, </t>
    </r>
    <r>
      <rPr>
        <sz val="10"/>
        <rFont val="Symbol"/>
        <family val="1"/>
        <charset val="2"/>
      </rPr>
      <t>t</t>
    </r>
    <r>
      <rPr>
        <i/>
        <vertAlign val="subscript"/>
        <sz val="10"/>
        <rFont val="Times New Roman"/>
        <family val="1"/>
        <charset val="204"/>
      </rPr>
      <t>1фон</t>
    </r>
    <r>
      <rPr>
        <sz val="10"/>
        <rFont val="Times New Roman"/>
        <family val="1"/>
        <charset val="204"/>
      </rPr>
      <t xml:space="preserve"> — коэффициенты относительного проникания солнечной радиации для светопропускающих заполнений соответственно окон и зенитных фонарей, принимаемые по паспортным данным соответствующих светопропускающих изделий; при отсутствии данных следует принимать по своду правил; мансардные окна с углом наклона заполнений к горизонту 45° и более следует считать как вертикальные окна, с углом наклона менее 45° - как зенитные фонари;</t>
    </r>
  </si>
  <si>
    <r>
      <t>t</t>
    </r>
    <r>
      <rPr>
        <vertAlign val="subscript"/>
        <sz val="10"/>
        <rFont val="Times New Roman"/>
        <family val="1"/>
        <charset val="204"/>
      </rPr>
      <t>1ок</t>
    </r>
    <r>
      <rPr>
        <sz val="10"/>
        <rFont val="Times New Roman"/>
        <family val="1"/>
        <charset val="204"/>
      </rPr>
      <t xml:space="preserve"> =</t>
    </r>
  </si>
  <si>
    <r>
      <t>t</t>
    </r>
    <r>
      <rPr>
        <vertAlign val="subscript"/>
        <sz val="10"/>
        <rFont val="Times New Roman"/>
        <family val="1"/>
        <charset val="204"/>
      </rPr>
      <t>1фон</t>
    </r>
    <r>
      <rPr>
        <sz val="10"/>
        <rFont val="Times New Roman"/>
        <family val="1"/>
        <charset val="204"/>
      </rPr>
      <t xml:space="preserve"> =</t>
    </r>
  </si>
  <si>
    <r>
      <t xml:space="preserve">где </t>
    </r>
    <r>
      <rPr>
        <sz val="10"/>
        <rFont val="Symbol"/>
        <family val="1"/>
        <charset val="2"/>
      </rPr>
      <t>t</t>
    </r>
    <r>
      <rPr>
        <i/>
        <vertAlign val="subscript"/>
        <sz val="10"/>
        <rFont val="Times New Roman"/>
        <family val="1"/>
        <charset val="204"/>
      </rPr>
      <t>2ок</t>
    </r>
    <r>
      <rPr>
        <sz val="10"/>
        <rFont val="Times New Roman"/>
        <family val="1"/>
        <charset val="204"/>
      </rPr>
      <t xml:space="preserve">, </t>
    </r>
    <r>
      <rPr>
        <sz val="10"/>
        <rFont val="Symbol"/>
        <family val="1"/>
        <charset val="2"/>
      </rPr>
      <t>t</t>
    </r>
    <r>
      <rPr>
        <i/>
        <vertAlign val="subscript"/>
        <sz val="10"/>
        <rFont val="Times New Roman"/>
        <family val="1"/>
        <charset val="204"/>
      </rPr>
      <t>2фон</t>
    </r>
    <r>
      <rPr>
        <sz val="10"/>
        <rFont val="Times New Roman"/>
        <family val="1"/>
        <charset val="204"/>
      </rPr>
      <t xml:space="preserve"> — коэффициенты, учитывающие затенение светового проема соответственно окон и зенитных фонарей непрозрачными элементами заполнения, принимаемые по проектным данным; при отсутствии данных следует принимать по своду правил;</t>
    </r>
  </si>
  <si>
    <r>
      <t>t</t>
    </r>
    <r>
      <rPr>
        <vertAlign val="subscript"/>
        <sz val="10"/>
        <rFont val="Times New Roman"/>
        <family val="1"/>
        <charset val="204"/>
      </rPr>
      <t>2ок</t>
    </r>
    <r>
      <rPr>
        <sz val="10"/>
        <rFont val="Times New Roman"/>
        <family val="1"/>
        <charset val="204"/>
      </rPr>
      <t xml:space="preserve"> =</t>
    </r>
  </si>
  <si>
    <r>
      <t>t</t>
    </r>
    <r>
      <rPr>
        <vertAlign val="subscript"/>
        <sz val="10"/>
        <rFont val="Times New Roman"/>
        <family val="1"/>
        <charset val="204"/>
      </rPr>
      <t>2фон</t>
    </r>
    <r>
      <rPr>
        <sz val="10"/>
        <rFont val="Times New Roman"/>
        <family val="1"/>
        <charset val="204"/>
      </rPr>
      <t xml:space="preserve"> =</t>
    </r>
  </si>
  <si>
    <r>
      <t>А</t>
    </r>
    <r>
      <rPr>
        <i/>
        <vertAlign val="subscript"/>
        <sz val="10"/>
        <rFont val="Times New Roman"/>
        <family val="1"/>
        <charset val="204"/>
      </rPr>
      <t>ок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, </t>
    </r>
    <r>
      <rPr>
        <i/>
        <sz val="10"/>
        <rFont val="Times New Roman"/>
        <family val="1"/>
        <charset val="204"/>
      </rPr>
      <t>А</t>
    </r>
    <r>
      <rPr>
        <i/>
        <vertAlign val="subscript"/>
        <sz val="10"/>
        <rFont val="Times New Roman"/>
        <family val="1"/>
        <charset val="204"/>
      </rPr>
      <t>ок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, </t>
    </r>
    <r>
      <rPr>
        <i/>
        <sz val="10"/>
        <rFont val="Times New Roman"/>
        <family val="1"/>
        <charset val="204"/>
      </rPr>
      <t>А</t>
    </r>
    <r>
      <rPr>
        <i/>
        <vertAlign val="subscript"/>
        <sz val="10"/>
        <rFont val="Times New Roman"/>
        <family val="1"/>
        <charset val="204"/>
      </rPr>
      <t>ок</t>
    </r>
    <r>
      <rPr>
        <vertAlign val="sub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, </t>
    </r>
    <r>
      <rPr>
        <i/>
        <sz val="10"/>
        <rFont val="Times New Roman"/>
        <family val="1"/>
        <charset val="204"/>
      </rPr>
      <t>A</t>
    </r>
    <r>
      <rPr>
        <i/>
        <vertAlign val="subscript"/>
        <sz val="10"/>
        <rFont val="Times New Roman"/>
        <family val="1"/>
        <charset val="204"/>
      </rPr>
      <t>ок</t>
    </r>
    <r>
      <rPr>
        <vertAlign val="sub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 xml:space="preserve"> — площади светопроемов фасадов здания, ориентированных по направлениям,  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;</t>
    </r>
  </si>
  <si>
    <r>
      <t>A</t>
    </r>
    <r>
      <rPr>
        <vertAlign val="subscript"/>
        <sz val="10"/>
        <rFont val="Times New Roman"/>
        <family val="1"/>
        <charset val="204"/>
      </rPr>
      <t>ок1</t>
    </r>
    <r>
      <rPr>
        <sz val="10"/>
        <rFont val="Times New Roman"/>
        <family val="1"/>
        <charset val="204"/>
      </rPr>
      <t xml:space="preserve"> =</t>
    </r>
  </si>
  <si>
    <r>
      <t>A</t>
    </r>
    <r>
      <rPr>
        <vertAlign val="subscript"/>
        <sz val="10"/>
        <rFont val="Times New Roman"/>
        <family val="1"/>
        <charset val="204"/>
      </rPr>
      <t>ок2</t>
    </r>
    <r>
      <rPr>
        <sz val="10"/>
        <rFont val="Times New Roman"/>
        <family val="1"/>
        <charset val="204"/>
      </rPr>
      <t xml:space="preserve"> =</t>
    </r>
  </si>
  <si>
    <r>
      <t>A</t>
    </r>
    <r>
      <rPr>
        <vertAlign val="subscript"/>
        <sz val="10"/>
        <rFont val="Times New Roman"/>
        <family val="1"/>
        <charset val="204"/>
      </rPr>
      <t>ок3</t>
    </r>
    <r>
      <rPr>
        <sz val="10"/>
        <rFont val="Times New Roman"/>
        <family val="1"/>
        <charset val="204"/>
      </rPr>
      <t xml:space="preserve"> =</t>
    </r>
  </si>
  <si>
    <r>
      <t>A</t>
    </r>
    <r>
      <rPr>
        <vertAlign val="subscript"/>
        <sz val="10"/>
        <rFont val="Times New Roman"/>
        <family val="1"/>
        <charset val="204"/>
      </rPr>
      <t>ок4</t>
    </r>
    <r>
      <rPr>
        <sz val="10"/>
        <rFont val="Times New Roman"/>
        <family val="1"/>
        <charset val="204"/>
      </rPr>
      <t xml:space="preserve"> =</t>
    </r>
  </si>
  <si>
    <r>
      <t>A</t>
    </r>
    <r>
      <rPr>
        <vertAlign val="subscript"/>
        <sz val="10"/>
        <rFont val="Times New Roman"/>
        <family val="1"/>
        <charset val="204"/>
      </rPr>
      <t>ок5</t>
    </r>
    <r>
      <rPr>
        <sz val="10"/>
        <rFont val="Times New Roman"/>
        <family val="1"/>
        <charset val="204"/>
      </rPr>
      <t xml:space="preserve"> =</t>
    </r>
  </si>
  <si>
    <r>
      <t>A</t>
    </r>
    <r>
      <rPr>
        <vertAlign val="subscript"/>
        <sz val="10"/>
        <rFont val="Times New Roman"/>
        <family val="1"/>
        <charset val="204"/>
      </rPr>
      <t>ок6</t>
    </r>
    <r>
      <rPr>
        <sz val="10"/>
        <rFont val="Times New Roman"/>
        <family val="1"/>
        <charset val="204"/>
      </rPr>
      <t xml:space="preserve"> =</t>
    </r>
  </si>
  <si>
    <r>
      <t>A</t>
    </r>
    <r>
      <rPr>
        <vertAlign val="subscript"/>
        <sz val="10"/>
        <rFont val="Times New Roman"/>
        <family val="1"/>
        <charset val="204"/>
      </rPr>
      <t>ок7</t>
    </r>
    <r>
      <rPr>
        <sz val="10"/>
        <rFont val="Times New Roman"/>
        <family val="1"/>
        <charset val="204"/>
      </rPr>
      <t xml:space="preserve"> =</t>
    </r>
  </si>
  <si>
    <r>
      <t>A</t>
    </r>
    <r>
      <rPr>
        <vertAlign val="subscript"/>
        <sz val="10"/>
        <rFont val="Times New Roman"/>
        <family val="1"/>
        <charset val="204"/>
      </rPr>
      <t>ок8</t>
    </r>
    <r>
      <rPr>
        <sz val="10"/>
        <rFont val="Times New Roman"/>
        <family val="1"/>
        <charset val="204"/>
      </rPr>
      <t xml:space="preserve"> =</t>
    </r>
  </si>
  <si>
    <r>
      <t>А</t>
    </r>
    <r>
      <rPr>
        <i/>
        <vertAlign val="subscript"/>
        <sz val="10"/>
        <rFont val="Times New Roman"/>
        <family val="1"/>
        <charset val="204"/>
      </rPr>
      <t>фон</t>
    </r>
    <r>
      <rPr>
        <sz val="10"/>
        <rFont val="Times New Roman"/>
        <family val="1"/>
        <charset val="204"/>
      </rPr>
      <t xml:space="preserve"> — площадь светопроемов зенитных фонарей</t>
    </r>
  </si>
  <si>
    <r>
      <t>I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, </t>
    </r>
    <r>
      <rPr>
        <i/>
        <sz val="10"/>
        <rFont val="Times New Roman"/>
        <family val="1"/>
        <charset val="204"/>
      </rPr>
      <t>I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, </t>
    </r>
    <r>
      <rPr>
        <i/>
        <sz val="10"/>
        <rFont val="Times New Roman"/>
        <family val="1"/>
        <charset val="204"/>
      </rPr>
      <t>I</t>
    </r>
    <r>
      <rPr>
        <vertAlign val="sub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, </t>
    </r>
    <r>
      <rPr>
        <i/>
        <sz val="10"/>
        <rFont val="Times New Roman"/>
        <family val="1"/>
        <charset val="204"/>
      </rPr>
      <t>I</t>
    </r>
    <r>
      <rPr>
        <vertAlign val="sub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 xml:space="preserve"> — средняя за отопительный период величина солнечной радиации на вертикальные поверхности при действительных условиях облачности, ориентированная по  фасадам здания</t>
    </r>
  </si>
  <si>
    <r>
      <t>I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</t>
    </r>
  </si>
  <si>
    <r>
      <t>I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 =</t>
    </r>
  </si>
  <si>
    <r>
      <t>I</t>
    </r>
    <r>
      <rPr>
        <vertAlign val="sub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 =</t>
    </r>
  </si>
  <si>
    <r>
      <t>I</t>
    </r>
    <r>
      <rPr>
        <vertAlign val="sub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 xml:space="preserve"> =</t>
    </r>
  </si>
  <si>
    <r>
      <t>I</t>
    </r>
    <r>
      <rPr>
        <vertAlign val="subscript"/>
        <sz val="10"/>
        <rFont val="Times New Roman"/>
        <family val="1"/>
        <charset val="204"/>
      </rPr>
      <t>5</t>
    </r>
    <r>
      <rPr>
        <sz val="10"/>
        <rFont val="Times New Roman"/>
        <family val="1"/>
        <charset val="204"/>
      </rPr>
      <t>=</t>
    </r>
  </si>
  <si>
    <r>
      <t>I</t>
    </r>
    <r>
      <rPr>
        <vertAlign val="subscript"/>
        <sz val="10"/>
        <rFont val="Times New Roman"/>
        <family val="1"/>
        <charset val="204"/>
      </rPr>
      <t>6</t>
    </r>
    <r>
      <rPr>
        <sz val="10"/>
        <rFont val="Times New Roman"/>
        <family val="1"/>
        <charset val="204"/>
      </rPr>
      <t xml:space="preserve"> =</t>
    </r>
  </si>
  <si>
    <r>
      <t>I</t>
    </r>
    <r>
      <rPr>
        <vertAlign val="subscript"/>
        <sz val="10"/>
        <rFont val="Times New Roman"/>
        <family val="1"/>
        <charset val="204"/>
      </rPr>
      <t>7</t>
    </r>
    <r>
      <rPr>
        <sz val="10"/>
        <rFont val="Times New Roman"/>
        <family val="1"/>
        <charset val="204"/>
      </rPr>
      <t xml:space="preserve"> =</t>
    </r>
  </si>
  <si>
    <r>
      <t>I</t>
    </r>
    <r>
      <rPr>
        <vertAlign val="subscript"/>
        <sz val="10"/>
        <rFont val="Times New Roman"/>
        <family val="1"/>
        <charset val="204"/>
      </rPr>
      <t>8</t>
    </r>
    <r>
      <rPr>
        <sz val="10"/>
        <rFont val="Times New Roman"/>
        <family val="1"/>
        <charset val="204"/>
      </rPr>
      <t xml:space="preserve"> =</t>
    </r>
  </si>
  <si>
    <r>
      <t>I</t>
    </r>
    <r>
      <rPr>
        <i/>
        <vertAlign val="subscript"/>
        <sz val="10"/>
        <rFont val="Times New Roman"/>
        <family val="1"/>
        <charset val="204"/>
      </rPr>
      <t>гор</t>
    </r>
    <r>
      <rPr>
        <sz val="10"/>
        <rFont val="Times New Roman"/>
        <family val="1"/>
        <charset val="204"/>
      </rPr>
      <t xml:space="preserve"> — средняя за отопительный период величина солнечной радиации на горизонтальную поверхность при действительных условиях облачности, МДж/м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;</t>
    </r>
  </si>
  <si>
    <r>
      <t>Q</t>
    </r>
    <r>
      <rPr>
        <vertAlign val="superscript"/>
        <sz val="10"/>
        <rFont val="Times New Roman"/>
        <family val="1"/>
        <charset val="204"/>
      </rPr>
      <t>год</t>
    </r>
    <r>
      <rPr>
        <i/>
        <vertAlign val="subscript"/>
        <sz val="10"/>
        <rFont val="Times New Roman"/>
        <family val="1"/>
        <charset val="204"/>
      </rPr>
      <t>рад</t>
    </r>
    <r>
      <rPr>
        <sz val="10"/>
        <rFont val="Times New Roman"/>
        <family val="1"/>
        <charset val="204"/>
      </rPr>
      <t xml:space="preserve"> =</t>
    </r>
  </si>
  <si>
    <t>МДж</t>
  </si>
  <si>
    <r>
      <t>Расчетную удельную характеристику расхода тепловой энергии на отопление и вентиляцию здания q</t>
    </r>
    <r>
      <rPr>
        <vertAlign val="superscript"/>
        <sz val="10"/>
        <rFont val="Times New Roman"/>
        <family val="1"/>
        <charset val="204"/>
      </rPr>
      <t>р</t>
    </r>
    <r>
      <rPr>
        <vertAlign val="subscript"/>
        <sz val="10"/>
        <rFont val="Times New Roman"/>
        <family val="1"/>
        <charset val="204"/>
      </rPr>
      <t>от</t>
    </r>
  </si>
  <si>
    <r>
      <t>q</t>
    </r>
    <r>
      <rPr>
        <vertAlign val="superscript"/>
        <sz val="10"/>
        <rFont val="Times New Roman"/>
        <family val="1"/>
        <charset val="204"/>
      </rPr>
      <t>р</t>
    </r>
    <r>
      <rPr>
        <vertAlign val="subscript"/>
        <sz val="10"/>
        <rFont val="Times New Roman"/>
        <family val="1"/>
        <charset val="204"/>
      </rPr>
      <t>от</t>
    </r>
    <r>
      <rPr>
        <sz val="10"/>
        <rFont val="Times New Roman"/>
        <family val="1"/>
        <charset val="204"/>
      </rPr>
      <t>=[K</t>
    </r>
    <r>
      <rPr>
        <vertAlign val="subscript"/>
        <sz val="10"/>
        <rFont val="Times New Roman"/>
        <family val="1"/>
        <charset val="204"/>
      </rPr>
      <t xml:space="preserve">об </t>
    </r>
    <r>
      <rPr>
        <sz val="10"/>
        <rFont val="Times New Roman"/>
        <family val="1"/>
        <charset val="204"/>
      </rPr>
      <t>+ К</t>
    </r>
    <r>
      <rPr>
        <vertAlign val="subscript"/>
        <sz val="10"/>
        <rFont val="Times New Roman"/>
        <family val="1"/>
        <charset val="204"/>
      </rPr>
      <t xml:space="preserve">вент </t>
    </r>
    <r>
      <rPr>
        <sz val="10"/>
        <rFont val="Times New Roman"/>
        <family val="1"/>
        <charset val="204"/>
      </rPr>
      <t>- (К</t>
    </r>
    <r>
      <rPr>
        <vertAlign val="subscript"/>
        <sz val="10"/>
        <rFont val="Times New Roman"/>
        <family val="1"/>
        <charset val="204"/>
      </rPr>
      <t>быт</t>
    </r>
    <r>
      <rPr>
        <sz val="10"/>
        <rFont val="Times New Roman"/>
        <family val="1"/>
        <charset val="204"/>
      </rPr>
      <t xml:space="preserve"> + К</t>
    </r>
    <r>
      <rPr>
        <vertAlign val="subscript"/>
        <sz val="10"/>
        <rFont val="Times New Roman"/>
        <family val="1"/>
        <charset val="204"/>
      </rPr>
      <t>рад</t>
    </r>
    <r>
      <rPr>
        <sz val="10"/>
        <rFont val="Times New Roman"/>
        <family val="1"/>
        <charset val="204"/>
      </rPr>
      <t xml:space="preserve">) * </t>
    </r>
    <r>
      <rPr>
        <sz val="10"/>
        <rFont val="Symbol"/>
        <family val="1"/>
        <charset val="2"/>
      </rPr>
      <t>n * z</t>
    </r>
    <r>
      <rPr>
        <sz val="10"/>
        <rFont val="Times New Roman"/>
        <family val="1"/>
        <charset val="204"/>
      </rPr>
      <t xml:space="preserve">] * (1 - </t>
    </r>
    <r>
      <rPr>
        <sz val="10"/>
        <rFont val="Symbol"/>
        <family val="1"/>
        <charset val="2"/>
      </rPr>
      <t>x</t>
    </r>
    <r>
      <rPr>
        <sz val="10"/>
        <rFont val="Times New Roman"/>
        <family val="1"/>
        <charset val="204"/>
      </rPr>
      <t xml:space="preserve">) * </t>
    </r>
    <r>
      <rPr>
        <sz val="10"/>
        <rFont val="Symbol"/>
        <family val="1"/>
        <charset val="2"/>
      </rPr>
      <t>b</t>
    </r>
    <r>
      <rPr>
        <vertAlign val="subscript"/>
        <sz val="10"/>
        <rFont val="Times New Roman"/>
        <family val="1"/>
        <charset val="204"/>
      </rPr>
      <t>h</t>
    </r>
  </si>
  <si>
    <r>
      <t>q</t>
    </r>
    <r>
      <rPr>
        <vertAlign val="superscript"/>
        <sz val="10"/>
        <rFont val="Times New Roman"/>
        <family val="1"/>
        <charset val="204"/>
      </rPr>
      <t>р</t>
    </r>
    <r>
      <rPr>
        <vertAlign val="subscript"/>
        <sz val="10"/>
        <rFont val="Times New Roman"/>
        <family val="1"/>
        <charset val="204"/>
      </rPr>
      <t>от</t>
    </r>
    <r>
      <rPr>
        <sz val="10"/>
        <rFont val="Times New Roman"/>
        <family val="1"/>
        <charset val="204"/>
      </rPr>
      <t>=</t>
    </r>
  </si>
  <si>
    <t xml:space="preserve">Расход тепловой энергии на отопление и вентиляцию здания за отопительный период </t>
  </si>
  <si>
    <r>
      <t>Q</t>
    </r>
    <r>
      <rPr>
        <vertAlign val="superscript"/>
        <sz val="10"/>
        <rFont val="Times New Roman"/>
        <family val="1"/>
        <charset val="204"/>
      </rPr>
      <t>год</t>
    </r>
    <r>
      <rPr>
        <vertAlign val="subscript"/>
        <sz val="10"/>
        <rFont val="Times New Roman"/>
        <family val="1"/>
        <charset val="204"/>
      </rPr>
      <t xml:space="preserve">от </t>
    </r>
    <r>
      <rPr>
        <sz val="10"/>
        <rFont val="Times New Roman"/>
        <family val="1"/>
        <charset val="204"/>
      </rPr>
      <t>= 0,024*ГСОП*</t>
    </r>
    <r>
      <rPr>
        <i/>
        <sz val="10"/>
        <rFont val="Times New Roman"/>
        <family val="1"/>
        <charset val="204"/>
      </rPr>
      <t>V</t>
    </r>
    <r>
      <rPr>
        <i/>
        <vertAlign val="subscript"/>
        <sz val="10"/>
        <rFont val="Times New Roman"/>
        <family val="1"/>
        <charset val="204"/>
      </rPr>
      <t>от</t>
    </r>
    <r>
      <rPr>
        <i/>
        <sz val="10"/>
        <rFont val="Times New Roman"/>
        <family val="1"/>
        <charset val="204"/>
      </rPr>
      <t>*q</t>
    </r>
    <r>
      <rPr>
        <i/>
        <vertAlign val="superscript"/>
        <sz val="10"/>
        <rFont val="Times New Roman"/>
        <family val="1"/>
        <charset val="204"/>
      </rPr>
      <t>р</t>
    </r>
    <r>
      <rPr>
        <i/>
        <vertAlign val="subscript"/>
        <sz val="10"/>
        <rFont val="Times New Roman"/>
        <family val="1"/>
        <charset val="204"/>
      </rPr>
      <t>от</t>
    </r>
  </si>
  <si>
    <r>
      <t>Q</t>
    </r>
    <r>
      <rPr>
        <vertAlign val="superscript"/>
        <sz val="10"/>
        <rFont val="Times New Roman"/>
        <family val="1"/>
        <charset val="204"/>
      </rPr>
      <t>год</t>
    </r>
    <r>
      <rPr>
        <vertAlign val="subscript"/>
        <sz val="10"/>
        <rFont val="Times New Roman"/>
        <family val="1"/>
        <charset val="204"/>
      </rPr>
      <t xml:space="preserve">от </t>
    </r>
    <r>
      <rPr>
        <sz val="10"/>
        <rFont val="Times New Roman"/>
        <family val="1"/>
        <charset val="204"/>
      </rPr>
      <t>=</t>
    </r>
  </si>
  <si>
    <t>кВт ч/год</t>
  </si>
  <si>
    <t xml:space="preserve">Общие теплопотери здания за отопительный период </t>
  </si>
  <si>
    <r>
      <t>Q</t>
    </r>
    <r>
      <rPr>
        <vertAlign val="superscript"/>
        <sz val="10"/>
        <rFont val="Times New Roman"/>
        <family val="1"/>
        <charset val="204"/>
      </rPr>
      <t>год</t>
    </r>
    <r>
      <rPr>
        <vertAlign val="subscript"/>
        <sz val="10"/>
        <rFont val="Times New Roman"/>
        <family val="1"/>
        <charset val="204"/>
      </rPr>
      <t xml:space="preserve">общ </t>
    </r>
    <r>
      <rPr>
        <sz val="10"/>
        <rFont val="Times New Roman"/>
        <family val="1"/>
        <charset val="204"/>
      </rPr>
      <t>= 0,024*ГСОП*</t>
    </r>
    <r>
      <rPr>
        <i/>
        <sz val="10"/>
        <rFont val="Times New Roman"/>
        <family val="1"/>
        <charset val="204"/>
      </rPr>
      <t>V</t>
    </r>
    <r>
      <rPr>
        <i/>
        <vertAlign val="subscript"/>
        <sz val="10"/>
        <rFont val="Times New Roman"/>
        <family val="1"/>
        <charset val="204"/>
      </rPr>
      <t>от</t>
    </r>
    <r>
      <rPr>
        <i/>
        <sz val="10"/>
        <rFont val="Times New Roman"/>
        <family val="1"/>
        <charset val="204"/>
      </rPr>
      <t>*(К</t>
    </r>
    <r>
      <rPr>
        <i/>
        <vertAlign val="subscript"/>
        <sz val="10"/>
        <rFont val="Times New Roman"/>
        <family val="1"/>
        <charset val="204"/>
      </rPr>
      <t>об</t>
    </r>
    <r>
      <rPr>
        <i/>
        <sz val="10"/>
        <rFont val="Times New Roman"/>
        <family val="1"/>
        <charset val="204"/>
      </rPr>
      <t>+К</t>
    </r>
    <r>
      <rPr>
        <i/>
        <vertAlign val="subscript"/>
        <sz val="10"/>
        <rFont val="Times New Roman"/>
        <family val="1"/>
        <charset val="204"/>
      </rPr>
      <t>вент</t>
    </r>
    <r>
      <rPr>
        <i/>
        <sz val="10"/>
        <rFont val="Times New Roman"/>
        <family val="1"/>
        <charset val="204"/>
      </rPr>
      <t>)</t>
    </r>
  </si>
  <si>
    <r>
      <t>Q</t>
    </r>
    <r>
      <rPr>
        <vertAlign val="superscript"/>
        <sz val="10"/>
        <rFont val="Times New Roman"/>
        <family val="1"/>
        <charset val="204"/>
      </rPr>
      <t>год</t>
    </r>
    <r>
      <rPr>
        <vertAlign val="subscript"/>
        <sz val="10"/>
        <rFont val="Times New Roman"/>
        <family val="1"/>
        <charset val="204"/>
      </rPr>
      <t xml:space="preserve">общ </t>
    </r>
    <r>
      <rPr>
        <sz val="10"/>
        <rFont val="Times New Roman"/>
        <family val="1"/>
        <charset val="204"/>
      </rPr>
      <t>=</t>
    </r>
  </si>
  <si>
    <t xml:space="preserve">Удельный расход тепловой энергии на отопление и вентиляцию здания за отопительный период </t>
  </si>
  <si>
    <r>
      <rPr>
        <i/>
        <sz val="10"/>
        <rFont val="Times New Roman"/>
        <family val="1"/>
        <charset val="204"/>
      </rPr>
      <t>q=</t>
    </r>
    <r>
      <rPr>
        <sz val="10"/>
        <rFont val="Times New Roman"/>
        <family val="1"/>
        <charset val="204"/>
      </rPr>
      <t>Q</t>
    </r>
    <r>
      <rPr>
        <vertAlign val="superscript"/>
        <sz val="10"/>
        <rFont val="Times New Roman"/>
        <family val="1"/>
        <charset val="204"/>
      </rPr>
      <t>год</t>
    </r>
    <r>
      <rPr>
        <vertAlign val="subscript"/>
        <sz val="10"/>
        <rFont val="Times New Roman"/>
        <family val="1"/>
        <charset val="204"/>
      </rPr>
      <t>от</t>
    </r>
    <r>
      <rPr>
        <sz val="10"/>
        <rFont val="Times New Roman"/>
        <family val="1"/>
        <charset val="204"/>
      </rPr>
      <t>/</t>
    </r>
    <r>
      <rPr>
        <i/>
        <sz val="10"/>
        <rFont val="Times New Roman"/>
        <family val="1"/>
        <charset val="204"/>
      </rPr>
      <t>А</t>
    </r>
    <r>
      <rPr>
        <vertAlign val="subscript"/>
        <sz val="10"/>
        <rFont val="Times New Roman"/>
        <family val="1"/>
        <charset val="204"/>
      </rPr>
      <t>от</t>
    </r>
  </si>
  <si>
    <t>q=</t>
  </si>
  <si>
    <r>
      <t xml:space="preserve"> кВт*ч/(м</t>
    </r>
    <r>
      <rPr>
        <i/>
        <vertAlign val="superscript"/>
        <sz val="9"/>
        <rFont val="Times New Roman"/>
        <family val="1"/>
        <charset val="204"/>
      </rPr>
      <t>2</t>
    </r>
    <r>
      <rPr>
        <i/>
        <sz val="9"/>
        <rFont val="Times New Roman"/>
        <family val="1"/>
        <charset val="204"/>
      </rPr>
      <t>год)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</si>
</sst>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i/>
      <vertAlign val="subscript"/>
      <sz val="10"/>
      <name val="Times New Roman"/>
      <family val="1"/>
      <charset val="204"/>
    </font>
    <font>
      <i/>
      <sz val="10"/>
      <name val="Symbol"/>
      <family val="1"/>
      <charset val="2"/>
    </font>
    <font>
      <i/>
      <vertAlign val="superscript"/>
      <sz val="10"/>
      <name val="Times New Roman"/>
      <family val="1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0"/>
      <name val="Symbol"/>
      <family val="1"/>
      <charset val="2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vertAlign val="subscript"/>
      <sz val="10"/>
      <name val="Times New Roman"/>
      <family val="1"/>
      <charset val="204"/>
    </font>
    <font>
      <i/>
      <sz val="10"/>
      <name val="Calibri"/>
      <family val="2"/>
      <charset val="204"/>
    </font>
    <font>
      <i/>
      <sz val="9"/>
      <name val="Calibri"/>
      <family val="2"/>
      <charset val="204"/>
    </font>
    <font>
      <sz val="9"/>
      <name val="Calibri"/>
      <family val="2"/>
      <charset val="204"/>
    </font>
    <font>
      <i/>
      <sz val="9"/>
      <name val="Times New Roman"/>
      <family val="1"/>
      <charset val="204"/>
    </font>
    <font>
      <i/>
      <vertAlign val="superscript"/>
      <sz val="9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7" fillId="0" borderId="0"/>
  </cellStyleXfs>
  <cellXfs count="75">
    <xf numFmtId="0" fontId="0" fillId="0" borderId="0" xfId="0"/>
    <xf numFmtId="0" fontId="9" fillId="0" borderId="0" xfId="0" applyFont="1" applyFill="1" applyAlignment="1">
      <alignment horizontal="right" vertical="top" wrapText="1"/>
    </xf>
    <xf numFmtId="0" fontId="1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Alignment="1">
      <alignment vertical="top"/>
    </xf>
    <xf numFmtId="0" fontId="1" fillId="0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Fill="1" applyAlignment="1">
      <alignment vertical="top"/>
    </xf>
    <xf numFmtId="0" fontId="8" fillId="0" borderId="0" xfId="1" applyFont="1" applyAlignment="1">
      <alignment vertical="top"/>
    </xf>
    <xf numFmtId="0" fontId="0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right" vertical="top"/>
    </xf>
    <xf numFmtId="0" fontId="0" fillId="0" borderId="0" xfId="0" applyFill="1" applyAlignment="1">
      <alignment vertical="top"/>
    </xf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2" fontId="2" fillId="0" borderId="0" xfId="0" applyNumberFormat="1" applyFont="1" applyFill="1" applyAlignment="1">
      <alignment horizontal="left" vertical="top" wrapText="1"/>
    </xf>
    <xf numFmtId="0" fontId="9" fillId="0" borderId="0" xfId="0" applyFont="1" applyFill="1" applyAlignment="1">
      <alignment horizontal="right" vertical="top"/>
    </xf>
    <xf numFmtId="2" fontId="2" fillId="0" borderId="0" xfId="0" applyNumberFormat="1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9" fillId="0" borderId="0" xfId="0" applyFont="1" applyFill="1" applyBorder="1" applyAlignment="1">
      <alignment horizontal="right" vertical="top"/>
    </xf>
    <xf numFmtId="0" fontId="12" fillId="0" borderId="0" xfId="0" applyFont="1" applyFill="1" applyBorder="1" applyAlignment="1">
      <alignment horizontal="center" vertical="top" wrapText="1"/>
    </xf>
    <xf numFmtId="2" fontId="2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2" fontId="12" fillId="0" borderId="0" xfId="0" applyNumberFormat="1" applyFont="1" applyFill="1" applyAlignment="1">
      <alignment horizontal="left" vertical="top" wrapText="1"/>
    </xf>
    <xf numFmtId="0" fontId="2" fillId="0" borderId="2" xfId="0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3" fillId="0" borderId="5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right" vertical="top"/>
    </xf>
    <xf numFmtId="0" fontId="2" fillId="0" borderId="6" xfId="0" applyFont="1" applyFill="1" applyBorder="1" applyAlignment="1">
      <alignment vertical="top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8" xfId="0" applyFont="1" applyFill="1" applyBorder="1" applyAlignment="1">
      <alignment horizontal="right" vertical="top" wrapText="1"/>
    </xf>
    <xf numFmtId="0" fontId="2" fillId="0" borderId="9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horizontal="center" vertical="top"/>
    </xf>
    <xf numFmtId="0" fontId="17" fillId="0" borderId="3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Fill="1" applyAlignment="1">
      <alignment horizontal="right" vertical="top"/>
    </xf>
    <xf numFmtId="0" fontId="9" fillId="0" borderId="0" xfId="0" applyFont="1" applyFill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1" fillId="0" borderId="7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72;&#1073;&#1088;&#1080;&#1101;&#1083;&#1100;/Recent%20&#1069;&#1085;&#1077;&#1088;&#1075;&#1086;&#1101;&#1092;&#1092;&#1077;&#1082;&#1090;&#1080;&#1074;&#1085;&#1086;&#1089;&#1090;&#1100;%20&#1043;&#1072;&#1083;&#1082;&#1080;&#1085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н паспорт 1"/>
      <sheetName val="Эн паспорт 2"/>
      <sheetName val="Эн паспорт 3"/>
      <sheetName val="Энергоэффективность"/>
      <sheetName val="Коб"/>
      <sheetName val="Лист1"/>
    </sheetNames>
    <sheetDataSet>
      <sheetData sheetId="0"/>
      <sheetData sheetId="1"/>
      <sheetData sheetId="2">
        <row r="6">
          <cell r="D6">
            <v>1.1299999999999999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zoomScale="190" zoomScaleNormal="190" workbookViewId="0">
      <selection activeCell="B124" sqref="B124"/>
    </sheetView>
  </sheetViews>
  <sheetFormatPr defaultRowHeight="15" x14ac:dyDescent="0.25"/>
  <cols>
    <col min="1" max="16384" width="9.140625" style="13"/>
  </cols>
  <sheetData>
    <row r="1" spans="1:10" x14ac:dyDescent="0.25">
      <c r="A1" s="12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</row>
    <row r="3" spans="1:10" x14ac:dyDescent="0.25">
      <c r="A3" s="7"/>
      <c r="B3" s="14" t="s">
        <v>1</v>
      </c>
      <c r="C3" s="7"/>
      <c r="D3" s="7"/>
      <c r="E3" s="7"/>
      <c r="F3" s="7"/>
      <c r="G3" s="7"/>
      <c r="H3" s="7"/>
      <c r="I3" s="7"/>
      <c r="J3" s="7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25">
      <c r="A5" s="7" t="s">
        <v>3</v>
      </c>
      <c r="B5" s="7"/>
      <c r="C5" s="7"/>
      <c r="D5" s="7"/>
      <c r="E5" s="7"/>
      <c r="F5" s="7"/>
      <c r="G5" s="15">
        <v>1</v>
      </c>
      <c r="H5" s="7" t="s">
        <v>4</v>
      </c>
      <c r="I5" s="7"/>
      <c r="J5" s="7"/>
    </row>
    <row r="6" spans="1:10" x14ac:dyDescent="0.25">
      <c r="A6" s="59" t="s">
        <v>5</v>
      </c>
      <c r="B6" s="60"/>
      <c r="C6" s="60"/>
      <c r="D6" s="60"/>
      <c r="E6" s="3"/>
      <c r="F6" s="16"/>
      <c r="G6" s="15">
        <v>0.85</v>
      </c>
      <c r="H6" s="16"/>
      <c r="I6" s="59"/>
      <c r="J6" s="60"/>
    </row>
    <row r="7" spans="1:10" x14ac:dyDescent="0.25">
      <c r="A7" s="9"/>
      <c r="B7" s="7"/>
      <c r="C7" s="7"/>
      <c r="D7" s="7"/>
      <c r="E7" s="7"/>
      <c r="F7" s="7"/>
      <c r="G7" s="9"/>
      <c r="H7" s="9"/>
      <c r="I7" s="7"/>
      <c r="J7" s="7"/>
    </row>
    <row r="8" spans="1:10" x14ac:dyDescent="0.25">
      <c r="A8" s="59"/>
      <c r="B8" s="60"/>
      <c r="C8" s="60"/>
      <c r="D8" s="60"/>
      <c r="E8" s="7"/>
      <c r="F8" s="7"/>
      <c r="G8" s="17"/>
      <c r="H8" s="7"/>
      <c r="I8" s="7"/>
      <c r="J8" s="7"/>
    </row>
    <row r="9" spans="1:10" x14ac:dyDescent="0.25">
      <c r="A9" s="59" t="s">
        <v>6</v>
      </c>
      <c r="B9" s="59"/>
      <c r="C9" s="59"/>
      <c r="D9" s="59"/>
      <c r="E9" s="59"/>
      <c r="F9" s="59"/>
      <c r="G9" s="59"/>
      <c r="H9" s="59"/>
      <c r="I9" s="59"/>
      <c r="J9" s="59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x14ac:dyDescent="0.25">
      <c r="A11" s="7"/>
      <c r="B11" s="61" t="s">
        <v>7</v>
      </c>
      <c r="C11" s="61"/>
      <c r="D11" s="62" t="e">
        <f>"353 / (273 + "&amp;'[1]Эн паспорт 1'!#REF!&amp;") ="</f>
        <v>#REF!</v>
      </c>
      <c r="E11" s="62"/>
      <c r="F11" s="6" t="e">
        <f>ROUND(353/(273+#REF!),2)</f>
        <v>#REF!</v>
      </c>
      <c r="G11" s="6" t="s">
        <v>8</v>
      </c>
      <c r="H11" s="9"/>
      <c r="I11" s="9"/>
      <c r="J11" s="7"/>
    </row>
    <row r="12" spans="1:10" x14ac:dyDescent="0.25">
      <c r="A12" s="59" t="s">
        <v>9</v>
      </c>
      <c r="B12" s="59"/>
      <c r="C12" s="59"/>
      <c r="D12" s="59"/>
      <c r="E12" s="59"/>
      <c r="F12" s="59"/>
      <c r="G12" s="59"/>
      <c r="H12" s="59"/>
      <c r="I12" s="59"/>
      <c r="J12" s="59"/>
    </row>
    <row r="13" spans="1:10" x14ac:dyDescent="0.25">
      <c r="A13" s="9"/>
      <c r="B13" s="63" t="s">
        <v>10</v>
      </c>
      <c r="C13" s="63"/>
      <c r="D13" s="9"/>
      <c r="E13" s="9"/>
      <c r="F13" s="9"/>
      <c r="G13" s="7"/>
      <c r="H13" s="7"/>
      <c r="I13" s="7"/>
      <c r="J13" s="7"/>
    </row>
    <row r="14" spans="1:10" x14ac:dyDescent="0.25">
      <c r="A14" s="58" t="s">
        <v>11</v>
      </c>
      <c r="B14" s="58"/>
      <c r="C14" s="58"/>
      <c r="D14" s="58"/>
      <c r="E14" s="9"/>
      <c r="F14" s="9"/>
      <c r="G14" s="9"/>
      <c r="H14" s="9"/>
      <c r="I14" s="9"/>
      <c r="J14" s="9"/>
    </row>
    <row r="15" spans="1:10" ht="15.75" x14ac:dyDescent="0.25">
      <c r="A15" s="9"/>
      <c r="B15" s="62" t="s">
        <v>12</v>
      </c>
      <c r="C15" s="62"/>
      <c r="D15" s="9"/>
      <c r="E15" s="64" t="s">
        <v>13</v>
      </c>
      <c r="F15" s="64"/>
      <c r="G15" s="64"/>
      <c r="H15" s="6" t="e">
        <f>'[1]Эн паспорт 2'!#REF!</f>
        <v>#REF!</v>
      </c>
      <c r="I15" s="7" t="s">
        <v>14</v>
      </c>
      <c r="J15" s="9"/>
    </row>
    <row r="16" spans="1:10" x14ac:dyDescent="0.25">
      <c r="A16" s="58" t="s">
        <v>15</v>
      </c>
      <c r="B16" s="58"/>
      <c r="C16" s="58"/>
      <c r="D16" s="58"/>
      <c r="E16" s="58"/>
      <c r="F16" s="18"/>
      <c r="G16" s="9"/>
      <c r="H16" s="9"/>
      <c r="I16" s="9"/>
      <c r="J16" s="9"/>
    </row>
    <row r="17" spans="1:10" ht="15.75" x14ac:dyDescent="0.25">
      <c r="A17" s="18"/>
      <c r="B17" s="62" t="s">
        <v>16</v>
      </c>
      <c r="C17" s="62"/>
      <c r="D17" s="62"/>
      <c r="E17" s="62"/>
      <c r="F17" s="62"/>
      <c r="G17" s="18"/>
      <c r="H17" s="18"/>
      <c r="I17" s="18"/>
      <c r="J17" s="18"/>
    </row>
    <row r="18" spans="1:10" x14ac:dyDescent="0.25">
      <c r="A18" s="58" t="s">
        <v>17</v>
      </c>
      <c r="B18" s="58"/>
      <c r="C18" s="58"/>
      <c r="D18" s="58"/>
      <c r="E18" s="58"/>
      <c r="F18" s="18"/>
      <c r="G18" s="18"/>
      <c r="H18" s="18"/>
      <c r="I18" s="18"/>
      <c r="J18" s="18"/>
    </row>
    <row r="19" spans="1:10" ht="15.75" x14ac:dyDescent="0.25">
      <c r="A19" s="18"/>
      <c r="B19" s="62" t="s">
        <v>18</v>
      </c>
      <c r="C19" s="62"/>
      <c r="D19" s="62"/>
      <c r="E19" s="62"/>
      <c r="F19" s="5"/>
      <c r="G19" s="7"/>
      <c r="H19" s="7"/>
      <c r="I19" s="7"/>
      <c r="J19" s="7"/>
    </row>
    <row r="20" spans="1:10" x14ac:dyDescent="0.25">
      <c r="A20" s="59" t="s">
        <v>19</v>
      </c>
      <c r="B20" s="59"/>
      <c r="C20" s="59"/>
      <c r="D20" s="59"/>
      <c r="E20" s="59"/>
      <c r="F20" s="59"/>
      <c r="G20" s="59"/>
      <c r="H20" s="59"/>
      <c r="I20" s="59"/>
      <c r="J20" s="59"/>
    </row>
    <row r="21" spans="1:10" x14ac:dyDescent="0.25">
      <c r="A21" s="7"/>
      <c r="B21" s="19" t="s">
        <v>20</v>
      </c>
      <c r="C21" s="20" t="e">
        <f>3*'[1]Эн паспорт 2'!#REF!</f>
        <v>#REF!</v>
      </c>
      <c r="D21" s="3"/>
      <c r="E21" s="3"/>
      <c r="F21" s="3"/>
      <c r="G21" s="3"/>
      <c r="H21" s="3"/>
      <c r="I21" s="3"/>
      <c r="J21" s="3"/>
    </row>
    <row r="22" spans="1:10" x14ac:dyDescent="0.25">
      <c r="A22" s="59" t="s">
        <v>21</v>
      </c>
      <c r="B22" s="59"/>
      <c r="C22" s="59"/>
      <c r="D22" s="59"/>
      <c r="E22" s="59"/>
      <c r="F22" s="59"/>
      <c r="G22" s="59"/>
      <c r="H22" s="59"/>
      <c r="I22" s="59"/>
      <c r="J22" s="59"/>
    </row>
    <row r="23" spans="1:10" x14ac:dyDescent="0.25">
      <c r="A23" s="59" t="s">
        <v>22</v>
      </c>
      <c r="B23" s="59"/>
      <c r="C23" s="59"/>
      <c r="D23" s="59"/>
      <c r="E23" s="59"/>
      <c r="F23" s="59"/>
      <c r="G23" s="59"/>
      <c r="H23" s="59"/>
      <c r="I23" s="59"/>
      <c r="J23" s="59"/>
    </row>
    <row r="24" spans="1:10" s="11" customFormat="1" ht="25.5" customHeight="1" x14ac:dyDescent="0.25">
      <c r="A24" s="59" t="s">
        <v>23</v>
      </c>
      <c r="B24" s="59"/>
      <c r="C24" s="59"/>
      <c r="D24" s="59"/>
      <c r="E24" s="59"/>
      <c r="F24" s="59"/>
      <c r="G24" s="59"/>
      <c r="H24" s="59"/>
      <c r="I24" s="10"/>
      <c r="J24" s="10"/>
    </row>
    <row r="25" spans="1:10" x14ac:dyDescent="0.25">
      <c r="A25" s="3"/>
      <c r="B25" s="21" t="s">
        <v>24</v>
      </c>
      <c r="C25" s="57">
        <v>168</v>
      </c>
      <c r="D25" s="20" t="s">
        <v>25</v>
      </c>
      <c r="E25" s="3"/>
      <c r="F25" s="3"/>
      <c r="G25" s="3"/>
      <c r="H25" s="3"/>
      <c r="I25" s="3"/>
      <c r="J25" s="3"/>
    </row>
    <row r="26" spans="1:10" x14ac:dyDescent="0.25">
      <c r="A26" s="59" t="s">
        <v>26</v>
      </c>
      <c r="B26" s="59"/>
      <c r="C26" s="59"/>
      <c r="D26" s="59"/>
      <c r="E26" s="59"/>
      <c r="F26" s="59"/>
      <c r="G26" s="59"/>
      <c r="H26" s="59"/>
      <c r="I26" s="59"/>
      <c r="J26" s="59"/>
    </row>
    <row r="27" spans="1:10" ht="15.75" x14ac:dyDescent="0.25">
      <c r="A27" s="7"/>
      <c r="B27" s="62" t="s">
        <v>27</v>
      </c>
      <c r="C27" s="62"/>
      <c r="D27" s="62"/>
      <c r="E27" s="62"/>
      <c r="F27" s="62"/>
      <c r="G27" s="7"/>
      <c r="H27" s="7"/>
      <c r="I27" s="7"/>
      <c r="J27" s="7"/>
    </row>
    <row r="28" spans="1:1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25">
      <c r="A29" s="59" t="s">
        <v>28</v>
      </c>
      <c r="B29" s="59"/>
      <c r="C29" s="59"/>
      <c r="D29" s="59"/>
      <c r="E29" s="59"/>
      <c r="F29" s="59"/>
      <c r="G29" s="59"/>
      <c r="H29" s="59"/>
      <c r="I29" s="59"/>
      <c r="J29" s="59"/>
    </row>
    <row r="30" spans="1:10" ht="15.75" x14ac:dyDescent="0.25">
      <c r="A30" s="22" t="s">
        <v>29</v>
      </c>
      <c r="B30" s="23" t="e">
        <f>'[1]Эн паспорт 2'!#REF!</f>
        <v>#REF!</v>
      </c>
      <c r="C30" s="20" t="s">
        <v>30</v>
      </c>
      <c r="D30" s="22" t="s">
        <v>31</v>
      </c>
      <c r="E30" s="23" t="e">
        <f>'[1]Эн паспорт 2'!#REF!</f>
        <v>#REF!</v>
      </c>
      <c r="F30" s="20" t="s">
        <v>30</v>
      </c>
      <c r="G30" s="3"/>
      <c r="H30" s="3"/>
      <c r="I30" s="3"/>
      <c r="J30" s="3"/>
    </row>
    <row r="31" spans="1:10" x14ac:dyDescent="0.25">
      <c r="A31" s="65" t="s">
        <v>32</v>
      </c>
      <c r="B31" s="65"/>
      <c r="C31" s="65"/>
      <c r="D31" s="65"/>
      <c r="E31" s="65"/>
      <c r="F31" s="65"/>
      <c r="G31" s="65"/>
      <c r="H31" s="65"/>
      <c r="I31" s="65"/>
      <c r="J31" s="65"/>
    </row>
    <row r="32" spans="1:10" x14ac:dyDescent="0.25">
      <c r="A32" s="7" t="s">
        <v>33</v>
      </c>
      <c r="B32" s="7"/>
      <c r="C32" s="3"/>
      <c r="D32" s="7"/>
      <c r="E32" s="24"/>
      <c r="F32" s="4"/>
      <c r="G32" s="3"/>
      <c r="H32" s="3"/>
      <c r="I32" s="3"/>
      <c r="J32" s="3"/>
    </row>
    <row r="33" spans="1:10" ht="15.75" x14ac:dyDescent="0.25">
      <c r="A33" s="7"/>
      <c r="B33" s="7"/>
      <c r="C33" s="3"/>
      <c r="D33" s="25" t="s">
        <v>34</v>
      </c>
      <c r="E33" s="26" t="e">
        <f>"0,28 · "&amp;F38&amp;" · ("&amp;F36&amp;" - "&amp;F37&amp;") + 0,03 · "&amp;F36&amp;" · "&amp;F39&amp;"² ="</f>
        <v>#REF!</v>
      </c>
      <c r="F33" s="4"/>
      <c r="G33" s="3"/>
      <c r="H33" s="3"/>
      <c r="I33" s="3" t="e">
        <f>ROUND(0.28*F38*(F36 - F37) + 0.03*F36*F39*F39,2)</f>
        <v>#REF!</v>
      </c>
      <c r="J33" s="3" t="s">
        <v>35</v>
      </c>
    </row>
    <row r="34" spans="1:10" x14ac:dyDescent="0.25">
      <c r="A34" s="7" t="s">
        <v>36</v>
      </c>
      <c r="B34" s="7"/>
      <c r="C34" s="3"/>
      <c r="D34" s="25"/>
      <c r="E34" s="26"/>
      <c r="F34" s="4"/>
      <c r="G34" s="3"/>
      <c r="H34" s="3"/>
      <c r="I34" s="3"/>
      <c r="J34" s="3"/>
    </row>
    <row r="35" spans="1:10" ht="15.75" x14ac:dyDescent="0.25">
      <c r="A35" s="7"/>
      <c r="B35" s="7"/>
      <c r="C35" s="3"/>
      <c r="D35" s="25" t="s">
        <v>37</v>
      </c>
      <c r="E35" s="26" t="e">
        <f>"0,55 · "&amp;F38&amp;" · ("&amp;F36&amp;" - "&amp;F37&amp;") + 0,03 · "&amp;F36&amp;" · "&amp;F39&amp;"² ="</f>
        <v>#REF!</v>
      </c>
      <c r="F35" s="4"/>
      <c r="G35" s="3"/>
      <c r="H35" s="3"/>
      <c r="I35" s="3" t="e">
        <f>ROUND(0.55*F38*(F36 - F37) + 0.03*F36*F39*F39,2)</f>
        <v>#REF!</v>
      </c>
      <c r="J35" s="3" t="s">
        <v>35</v>
      </c>
    </row>
    <row r="36" spans="1:10" ht="15.75" x14ac:dyDescent="0.25">
      <c r="A36" s="27" t="s">
        <v>38</v>
      </c>
      <c r="B36" s="27"/>
      <c r="C36" s="3"/>
      <c r="D36" s="7"/>
      <c r="E36" s="28" t="s">
        <v>39</v>
      </c>
      <c r="F36" s="23" t="e">
        <f>ROUND(3463/(273+#REF!),2)</f>
        <v>#REF!</v>
      </c>
      <c r="G36" s="20" t="s">
        <v>40</v>
      </c>
      <c r="H36" s="20"/>
      <c r="I36" s="3"/>
      <c r="J36" s="3"/>
    </row>
    <row r="37" spans="1:10" ht="15.75" x14ac:dyDescent="0.25">
      <c r="A37" s="27" t="s">
        <v>41</v>
      </c>
      <c r="B37" s="27"/>
      <c r="C37" s="3"/>
      <c r="D37" s="7"/>
      <c r="E37" s="28" t="s">
        <v>42</v>
      </c>
      <c r="F37" s="23" t="e">
        <f>ROUND(3463/(273+#REF!),2)</f>
        <v>#REF!</v>
      </c>
      <c r="G37" s="20" t="s">
        <v>40</v>
      </c>
      <c r="H37" s="20"/>
      <c r="I37" s="3"/>
      <c r="J37" s="3"/>
    </row>
    <row r="38" spans="1:10" x14ac:dyDescent="0.25">
      <c r="A38" s="7" t="s">
        <v>43</v>
      </c>
      <c r="B38" s="27"/>
      <c r="C38" s="3"/>
      <c r="D38" s="7"/>
      <c r="E38" s="21" t="s">
        <v>44</v>
      </c>
      <c r="F38" s="29">
        <v>8</v>
      </c>
      <c r="G38" s="20" t="s">
        <v>45</v>
      </c>
      <c r="H38" s="20"/>
      <c r="I38" s="3"/>
      <c r="J38" s="3"/>
    </row>
    <row r="39" spans="1:10" x14ac:dyDescent="0.25">
      <c r="A39" s="7" t="s">
        <v>46</v>
      </c>
      <c r="B39" s="7"/>
      <c r="C39" s="3"/>
      <c r="D39" s="7"/>
      <c r="E39" s="30" t="s">
        <v>47</v>
      </c>
      <c r="F39" s="29">
        <v>6.5</v>
      </c>
      <c r="G39" s="20" t="s">
        <v>48</v>
      </c>
      <c r="H39" s="20"/>
      <c r="I39" s="3"/>
      <c r="J39" s="7"/>
    </row>
    <row r="40" spans="1:10" x14ac:dyDescent="0.25">
      <c r="A40" s="31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59" t="s">
        <v>49</v>
      </c>
      <c r="B41" s="59"/>
      <c r="C41" s="59"/>
      <c r="D41" s="59"/>
      <c r="E41" s="59"/>
      <c r="F41" s="59"/>
      <c r="G41" s="59"/>
      <c r="H41" s="59"/>
      <c r="I41" s="59"/>
      <c r="J41" s="59"/>
    </row>
    <row r="42" spans="1:10" ht="15.75" x14ac:dyDescent="0.25">
      <c r="A42" s="7"/>
      <c r="B42" s="7"/>
      <c r="C42" s="17" t="s">
        <v>50</v>
      </c>
      <c r="D42" s="7" t="e">
        <f>"( 1/"&amp;E45&amp;" ) ("&amp;I33&amp;" / 10) ^2/3 = "</f>
        <v>#REF!</v>
      </c>
      <c r="E42" s="3"/>
      <c r="F42" s="32" t="e">
        <f>ROUND((1/E45)*POWER(I33/10,K42),3)</f>
        <v>#REF!</v>
      </c>
      <c r="G42" s="7"/>
      <c r="H42" s="3"/>
      <c r="I42" s="3"/>
      <c r="J42" s="3"/>
    </row>
    <row r="43" spans="1:10" ht="15.75" x14ac:dyDescent="0.25">
      <c r="A43" s="7"/>
      <c r="B43" s="4"/>
      <c r="C43" s="17" t="s">
        <v>51</v>
      </c>
      <c r="D43" s="7" t="e">
        <f>"( 1/"&amp;E46&amp;" ) ("&amp;I35&amp;" / 10) ^2/3 = "</f>
        <v>#REF!</v>
      </c>
      <c r="E43" s="3"/>
      <c r="F43" s="32" t="e">
        <f>ROUND((1/E46)*POWER(I35/10,K42),3)</f>
        <v>#REF!</v>
      </c>
      <c r="G43" s="7"/>
      <c r="H43" s="3"/>
      <c r="I43" s="7"/>
      <c r="J43" s="3"/>
    </row>
    <row r="44" spans="1:10" x14ac:dyDescent="0.25">
      <c r="A44" s="7" t="s">
        <v>52</v>
      </c>
      <c r="B44" s="7"/>
      <c r="C44" s="3"/>
      <c r="D44" s="7"/>
      <c r="E44" s="3"/>
      <c r="F44" s="4"/>
      <c r="G44" s="3"/>
      <c r="H44" s="3"/>
      <c r="I44" s="3"/>
      <c r="J44" s="3"/>
    </row>
    <row r="45" spans="1:10" ht="15.75" x14ac:dyDescent="0.25">
      <c r="A45" s="7" t="s">
        <v>53</v>
      </c>
      <c r="B45" s="7"/>
      <c r="C45" s="3"/>
      <c r="D45" s="7" t="s">
        <v>54</v>
      </c>
      <c r="E45" s="33">
        <v>5</v>
      </c>
      <c r="F45" s="4" t="s">
        <v>55</v>
      </c>
      <c r="G45" s="3"/>
      <c r="H45" s="3"/>
      <c r="I45" s="3"/>
      <c r="J45" s="3"/>
    </row>
    <row r="46" spans="1:10" ht="15.75" x14ac:dyDescent="0.25">
      <c r="A46" s="7" t="s">
        <v>36</v>
      </c>
      <c r="B46" s="7"/>
      <c r="C46" s="3"/>
      <c r="D46" s="7" t="s">
        <v>54</v>
      </c>
      <c r="E46" s="33">
        <v>7</v>
      </c>
      <c r="F46" s="4" t="s">
        <v>55</v>
      </c>
      <c r="G46" s="3"/>
      <c r="H46" s="3"/>
      <c r="I46" s="3"/>
      <c r="J46" s="3"/>
    </row>
    <row r="47" spans="1:10" x14ac:dyDescent="0.25">
      <c r="A47" s="65" t="s">
        <v>56</v>
      </c>
      <c r="B47" s="65"/>
      <c r="C47" s="65"/>
      <c r="D47" s="65"/>
      <c r="E47" s="65"/>
      <c r="F47" s="65"/>
      <c r="G47" s="65"/>
      <c r="H47" s="65"/>
      <c r="I47" s="65"/>
      <c r="J47" s="65"/>
    </row>
    <row r="48" spans="1:10" ht="15.75" x14ac:dyDescent="0.25">
      <c r="A48" s="7"/>
      <c r="B48" s="62" t="s">
        <v>57</v>
      </c>
      <c r="C48" s="62"/>
      <c r="D48" s="62"/>
      <c r="E48" s="62"/>
      <c r="F48" s="62"/>
      <c r="G48" s="3"/>
      <c r="H48" s="3"/>
      <c r="I48" s="3"/>
      <c r="J48" s="3"/>
    </row>
    <row r="49" spans="1:10" x14ac:dyDescent="0.25">
      <c r="A49" s="9"/>
      <c r="B49" s="17" t="s">
        <v>58</v>
      </c>
      <c r="C49" s="62" t="e">
        <f>"( "&amp;B30&amp;" / "&amp;F42&amp;" )·( "&amp;I33&amp;"/10) ^2/3 + ( "&amp;E30&amp;" / "&amp;F43&amp;") · ("&amp;I35&amp;" / 10)^1/2 ="</f>
        <v>#REF!</v>
      </c>
      <c r="D49" s="62"/>
      <c r="E49" s="62"/>
      <c r="F49" s="62"/>
      <c r="G49" s="62"/>
      <c r="H49" s="3" t="e">
        <f>ROUND(B30/F42*POWER( I33/10,K42)+ ( E30/F43) *POWER(I35/10,0.5),0)</f>
        <v>#REF!</v>
      </c>
      <c r="I49" s="3"/>
      <c r="J49" s="3"/>
    </row>
    <row r="50" spans="1:10" x14ac:dyDescent="0.25">
      <c r="A50" s="7" t="s">
        <v>59</v>
      </c>
      <c r="B50" s="3"/>
      <c r="C50" s="3"/>
      <c r="D50" s="3"/>
      <c r="E50" s="3"/>
      <c r="F50" s="3"/>
      <c r="G50" s="3"/>
      <c r="H50" s="3"/>
      <c r="I50" s="3"/>
      <c r="J50" s="3"/>
    </row>
    <row r="51" spans="1:10" ht="15.75" thickBot="1" x14ac:dyDescent="0.3">
      <c r="A51" s="68" t="s">
        <v>60</v>
      </c>
      <c r="B51" s="68"/>
      <c r="C51" s="68"/>
      <c r="D51" s="68"/>
      <c r="E51" s="68"/>
      <c r="F51" s="68"/>
      <c r="G51" s="68"/>
      <c r="H51" s="12" t="s">
        <v>61</v>
      </c>
      <c r="I51" s="7"/>
      <c r="J51" s="7"/>
    </row>
    <row r="52" spans="1:10" ht="15.75" thickBot="1" x14ac:dyDescent="0.3">
      <c r="A52" s="9"/>
      <c r="B52" s="7"/>
      <c r="C52" s="62" t="s">
        <v>12</v>
      </c>
      <c r="D52" s="69"/>
      <c r="E52" s="9"/>
      <c r="F52" s="34" t="s">
        <v>62</v>
      </c>
      <c r="G52" s="35" t="e">
        <f>ROUND(J53/(G6*'[1]Эн паспорт 2'!#REF!),3)</f>
        <v>#REF!</v>
      </c>
      <c r="H52" s="7"/>
      <c r="I52" s="7"/>
      <c r="J52" s="7"/>
    </row>
    <row r="53" spans="1:10" x14ac:dyDescent="0.25">
      <c r="A53" s="63" t="s">
        <v>63</v>
      </c>
      <c r="B53" s="63"/>
      <c r="C53" s="63"/>
      <c r="D53" s="63"/>
      <c r="E53" s="63"/>
      <c r="F53" s="36" t="s">
        <v>64</v>
      </c>
      <c r="G53" s="9" t="e">
        <f>30*'[1]Эн паспорт 1'!#REF!</f>
        <v>#REF!</v>
      </c>
      <c r="H53" s="36" t="s">
        <v>65</v>
      </c>
      <c r="I53" s="9" t="e">
        <f>0.35*3*'[1]Эн паспорт 2'!#REF!</f>
        <v>#REF!</v>
      </c>
      <c r="J53" s="9" t="e">
        <f>IF(G53&gt;I53,G53,I53)</f>
        <v>#REF!</v>
      </c>
    </row>
    <row r="54" spans="1:10" ht="15.75" thickBot="1" x14ac:dyDescent="0.3">
      <c r="A54" s="68" t="s">
        <v>66</v>
      </c>
      <c r="B54" s="68"/>
      <c r="C54" s="68"/>
      <c r="D54" s="68"/>
      <c r="E54" s="68"/>
      <c r="F54" s="68"/>
      <c r="G54" s="9"/>
      <c r="H54" s="9"/>
      <c r="I54" s="9"/>
      <c r="J54" s="9"/>
    </row>
    <row r="55" spans="1:10" ht="16.5" thickBot="1" x14ac:dyDescent="0.3">
      <c r="A55" s="62" t="s">
        <v>67</v>
      </c>
      <c r="B55" s="62"/>
      <c r="C55" s="62"/>
      <c r="D55" s="62"/>
      <c r="E55" s="69"/>
      <c r="F55" s="34" t="s">
        <v>68</v>
      </c>
      <c r="G55" s="35" t="e">
        <f>ROUND( ((C21*K22)/168+ (H49*0.8*C25)/(168*F11)) / (G6*H15),3)</f>
        <v>#REF!</v>
      </c>
      <c r="H55" s="9"/>
      <c r="I55" s="9"/>
      <c r="J55" s="9"/>
    </row>
    <row r="56" spans="1:10" ht="15.75" thickBot="1" x14ac:dyDescent="0.3">
      <c r="A56" s="68" t="s">
        <v>69</v>
      </c>
      <c r="B56" s="68"/>
      <c r="C56" s="68"/>
      <c r="D56" s="68"/>
      <c r="E56" s="68"/>
      <c r="F56" s="68"/>
      <c r="G56" s="9"/>
      <c r="H56" s="9"/>
      <c r="I56" s="9"/>
      <c r="J56" s="9"/>
    </row>
    <row r="57" spans="1:10" ht="16.5" thickBot="1" x14ac:dyDescent="0.3">
      <c r="A57" s="62" t="s">
        <v>70</v>
      </c>
      <c r="B57" s="62"/>
      <c r="C57" s="62"/>
      <c r="D57" s="62"/>
      <c r="E57" s="5"/>
      <c r="F57" s="37" t="s">
        <v>71</v>
      </c>
      <c r="G57" s="38" t="e">
        <f>ROUND((H49*C25)/(168*F11)/(G6*'[1]Эн паспорт 2'!#REF!),3)</f>
        <v>#REF!</v>
      </c>
      <c r="H57" s="9"/>
      <c r="I57" s="9"/>
      <c r="J57" s="9"/>
    </row>
    <row r="58" spans="1:10" ht="15.75" thickBot="1" x14ac:dyDescent="0.3">
      <c r="A58" s="9" t="s">
        <v>72</v>
      </c>
      <c r="B58" s="9"/>
      <c r="C58" s="9"/>
      <c r="D58" s="9"/>
      <c r="E58" s="9"/>
      <c r="F58" s="9"/>
      <c r="G58" s="9"/>
      <c r="H58" s="9"/>
      <c r="I58" s="9"/>
      <c r="J58" s="9"/>
    </row>
    <row r="59" spans="1:10" ht="15.75" thickBot="1" x14ac:dyDescent="0.3">
      <c r="A59" s="70" t="s">
        <v>73</v>
      </c>
      <c r="B59" s="70"/>
      <c r="C59" s="39" t="e">
        <f>G52+G55+G57</f>
        <v>#REF!</v>
      </c>
      <c r="D59" s="9"/>
      <c r="E59" s="9"/>
      <c r="F59" s="9"/>
      <c r="G59" s="9"/>
      <c r="H59" s="9"/>
      <c r="I59" s="9"/>
      <c r="J59" s="9"/>
    </row>
    <row r="60" spans="1:10" ht="15.75" thickBot="1" x14ac:dyDescent="0.3">
      <c r="A60" s="7" t="s">
        <v>74</v>
      </c>
      <c r="B60" s="7"/>
      <c r="C60" s="7"/>
      <c r="D60" s="7"/>
      <c r="E60" s="7"/>
      <c r="F60" s="7"/>
      <c r="G60" s="7"/>
      <c r="H60" s="7"/>
      <c r="I60" s="7"/>
      <c r="J60" s="7"/>
    </row>
    <row r="61" spans="1:10" ht="16.5" thickBot="1" x14ac:dyDescent="0.3">
      <c r="A61" s="66" t="s">
        <v>75</v>
      </c>
      <c r="B61" s="67"/>
      <c r="C61" s="67"/>
      <c r="D61" s="40" t="s">
        <v>76</v>
      </c>
      <c r="E61" s="41" t="e">
        <f>ROUND(0.28*G5*G6*C59*(1-'[1]Эн паспорт 3'!#REF!),3)</f>
        <v>#REF!</v>
      </c>
      <c r="F61" s="35" t="s">
        <v>77</v>
      </c>
      <c r="G61" s="7"/>
      <c r="H61" s="7"/>
      <c r="I61" s="7"/>
      <c r="J61" s="7"/>
    </row>
    <row r="62" spans="1:10" ht="15.75" thickBot="1" x14ac:dyDescent="0.3">
      <c r="A62" s="7"/>
      <c r="B62" s="42"/>
      <c r="C62" s="43"/>
      <c r="D62" s="43"/>
      <c r="E62" s="43"/>
      <c r="F62" s="7"/>
      <c r="G62" s="9"/>
      <c r="H62" s="7"/>
      <c r="I62" s="9"/>
      <c r="J62" s="9"/>
    </row>
    <row r="63" spans="1:10" x14ac:dyDescent="0.25">
      <c r="A63" s="71"/>
      <c r="B63" s="71"/>
      <c r="C63" s="71"/>
      <c r="D63" s="71"/>
      <c r="E63" s="71"/>
      <c r="F63" s="71"/>
      <c r="G63" s="71"/>
      <c r="H63" s="71"/>
      <c r="I63" s="71"/>
      <c r="J63" s="71"/>
    </row>
    <row r="64" spans="1:10" x14ac:dyDescent="0.25">
      <c r="A64" s="72"/>
      <c r="B64" s="72"/>
      <c r="C64" s="72"/>
      <c r="D64" s="72"/>
      <c r="E64" s="72"/>
      <c r="F64" s="72"/>
      <c r="G64" s="72"/>
      <c r="H64" s="72"/>
      <c r="I64" s="72"/>
      <c r="J64" s="72"/>
    </row>
    <row r="65" spans="1:10" x14ac:dyDescent="0.25">
      <c r="A65" s="72"/>
      <c r="B65" s="72"/>
      <c r="C65" s="72"/>
      <c r="D65" s="72"/>
      <c r="E65" s="72"/>
      <c r="F65" s="72"/>
      <c r="G65" s="72"/>
      <c r="H65" s="72"/>
      <c r="I65" s="72"/>
      <c r="J65" s="72"/>
    </row>
    <row r="66" spans="1:10" x14ac:dyDescent="0.25">
      <c r="A66" s="72"/>
      <c r="B66" s="72"/>
      <c r="C66" s="72"/>
      <c r="D66" s="72"/>
      <c r="E66" s="72"/>
      <c r="F66" s="72"/>
      <c r="G66" s="72"/>
      <c r="H66" s="72"/>
      <c r="I66" s="72"/>
      <c r="J66" s="72"/>
    </row>
    <row r="67" spans="1:10" x14ac:dyDescent="0.25">
      <c r="A67" s="72"/>
      <c r="B67" s="72"/>
      <c r="C67" s="72"/>
      <c r="D67" s="72"/>
      <c r="E67" s="72"/>
      <c r="F67" s="72"/>
      <c r="G67" s="72"/>
      <c r="H67" s="72"/>
      <c r="I67" s="72"/>
      <c r="J67" s="72"/>
    </row>
    <row r="68" spans="1:10" x14ac:dyDescent="0.25">
      <c r="A68" s="72"/>
      <c r="B68" s="72"/>
      <c r="C68" s="72"/>
      <c r="D68" s="72"/>
      <c r="E68" s="72"/>
      <c r="F68" s="72"/>
      <c r="G68" s="72"/>
      <c r="H68" s="72"/>
      <c r="I68" s="72"/>
      <c r="J68" s="72"/>
    </row>
    <row r="69" spans="1:10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</row>
    <row r="70" spans="1:10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</row>
    <row r="71" spans="1:10" x14ac:dyDescent="0.25">
      <c r="A71" s="72"/>
      <c r="B71" s="72"/>
      <c r="C71" s="72"/>
      <c r="D71" s="72"/>
      <c r="E71" s="72"/>
      <c r="F71" s="72"/>
      <c r="G71" s="72"/>
      <c r="H71" s="72"/>
      <c r="I71" s="72"/>
      <c r="J71" s="72"/>
    </row>
    <row r="72" spans="1:10" x14ac:dyDescent="0.25">
      <c r="A72" s="72"/>
      <c r="B72" s="72"/>
      <c r="C72" s="72"/>
      <c r="D72" s="72"/>
      <c r="E72" s="72"/>
      <c r="F72" s="72"/>
      <c r="G72" s="72"/>
      <c r="H72" s="72"/>
      <c r="I72" s="72"/>
      <c r="J72" s="72"/>
    </row>
    <row r="73" spans="1:10" x14ac:dyDescent="0.25">
      <c r="A73" s="72"/>
      <c r="B73" s="72"/>
      <c r="C73" s="72"/>
      <c r="D73" s="72"/>
      <c r="E73" s="72"/>
      <c r="F73" s="72"/>
      <c r="G73" s="72"/>
      <c r="H73" s="72"/>
      <c r="I73" s="72"/>
      <c r="J73" s="72"/>
    </row>
    <row r="74" spans="1:10" x14ac:dyDescent="0.25">
      <c r="A74" s="72"/>
      <c r="B74" s="72"/>
      <c r="C74" s="72"/>
      <c r="D74" s="72"/>
      <c r="E74" s="72"/>
      <c r="F74" s="72"/>
      <c r="G74" s="72"/>
      <c r="H74" s="72"/>
      <c r="I74" s="72"/>
      <c r="J74" s="72"/>
    </row>
    <row r="75" spans="1:10" x14ac:dyDescent="0.25">
      <c r="A75" s="72"/>
      <c r="B75" s="72"/>
      <c r="C75" s="72"/>
      <c r="D75" s="72"/>
      <c r="E75" s="72"/>
      <c r="F75" s="72"/>
      <c r="G75" s="72"/>
      <c r="H75" s="72"/>
      <c r="I75" s="72"/>
      <c r="J75" s="72"/>
    </row>
    <row r="76" spans="1:10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</row>
    <row r="77" spans="1:10" x14ac:dyDescent="0.25">
      <c r="A77" s="72"/>
      <c r="B77" s="72"/>
      <c r="C77" s="72"/>
      <c r="D77" s="72"/>
      <c r="E77" s="72"/>
      <c r="F77" s="72"/>
      <c r="G77" s="72"/>
      <c r="H77" s="72"/>
      <c r="I77" s="72"/>
      <c r="J77" s="72"/>
    </row>
    <row r="78" spans="1:10" x14ac:dyDescent="0.25">
      <c r="A78" s="12" t="s">
        <v>78</v>
      </c>
      <c r="B78" s="7"/>
      <c r="C78" s="7"/>
      <c r="D78" s="7"/>
      <c r="E78" s="7"/>
      <c r="F78" s="7"/>
      <c r="G78" s="7"/>
      <c r="H78" s="7"/>
      <c r="I78" s="7"/>
      <c r="J78" s="7"/>
    </row>
    <row r="79" spans="1:10" x14ac:dyDescent="0.25">
      <c r="A79" s="7"/>
      <c r="B79" s="4" t="s">
        <v>79</v>
      </c>
      <c r="C79" s="62" t="s">
        <v>80</v>
      </c>
      <c r="D79" s="62"/>
      <c r="E79" s="7"/>
      <c r="F79" s="7"/>
      <c r="G79" s="7"/>
      <c r="H79" s="7"/>
      <c r="I79" s="7"/>
      <c r="J79" s="7"/>
    </row>
    <row r="80" spans="1:10" x14ac:dyDescent="0.25">
      <c r="A80" s="59" t="s">
        <v>81</v>
      </c>
      <c r="B80" s="59"/>
      <c r="C80" s="59"/>
      <c r="D80" s="59"/>
      <c r="E80" s="59"/>
      <c r="F80" s="59"/>
      <c r="G80" s="59"/>
      <c r="H80" s="59"/>
      <c r="I80" s="59"/>
      <c r="J80" s="59"/>
    </row>
    <row r="81" spans="1:10" x14ac:dyDescent="0.25">
      <c r="A81" s="44"/>
      <c r="B81" s="45" t="s">
        <v>82</v>
      </c>
      <c r="C81" s="3" t="e">
        <f>ROUND(0.7+0.000025*([1]Энергоэффективность!#REF!-1000),2)</f>
        <v>#REF!</v>
      </c>
      <c r="D81" s="44"/>
      <c r="E81" s="44"/>
      <c r="F81" s="44"/>
      <c r="G81" s="44"/>
      <c r="H81" s="44"/>
      <c r="I81" s="44"/>
      <c r="J81" s="44"/>
    </row>
    <row r="82" spans="1:10" x14ac:dyDescent="0.25">
      <c r="A82" s="65" t="s">
        <v>83</v>
      </c>
      <c r="B82" s="65"/>
      <c r="C82" s="65"/>
      <c r="D82" s="65"/>
      <c r="E82" s="65"/>
      <c r="F82" s="65"/>
      <c r="G82" s="65"/>
      <c r="H82" s="65"/>
      <c r="I82" s="65"/>
      <c r="J82" s="65"/>
    </row>
    <row r="83" spans="1:10" x14ac:dyDescent="0.25">
      <c r="A83" s="7"/>
      <c r="B83" s="1" t="s">
        <v>84</v>
      </c>
      <c r="C83" s="3" t="e">
        <f>'[1]Эн паспорт 3'!#REF!</f>
        <v>#REF!</v>
      </c>
      <c r="D83" s="7"/>
      <c r="E83" s="7"/>
      <c r="F83" s="7"/>
      <c r="G83" s="7"/>
      <c r="H83" s="7"/>
      <c r="I83" s="7"/>
      <c r="J83" s="7"/>
    </row>
    <row r="84" spans="1:10" x14ac:dyDescent="0.25">
      <c r="A84" s="59" t="s">
        <v>85</v>
      </c>
      <c r="B84" s="59"/>
      <c r="C84" s="59"/>
      <c r="D84" s="59"/>
      <c r="E84" s="59"/>
      <c r="F84" s="59"/>
      <c r="G84" s="59"/>
      <c r="H84" s="59"/>
      <c r="I84" s="59"/>
      <c r="J84" s="59"/>
    </row>
    <row r="85" spans="1:10" x14ac:dyDescent="0.25">
      <c r="A85" s="7"/>
      <c r="B85" s="1" t="s">
        <v>86</v>
      </c>
      <c r="C85" s="3">
        <f>'[1]Эн паспорт 3'!$D$6</f>
        <v>1.1299999999999999</v>
      </c>
      <c r="D85" s="7"/>
      <c r="E85" s="7"/>
      <c r="F85" s="7"/>
      <c r="G85" s="7"/>
      <c r="H85" s="7"/>
      <c r="I85" s="7"/>
      <c r="J85" s="7"/>
    </row>
    <row r="86" spans="1:10" ht="15.75" thickBot="1" x14ac:dyDescent="0.3">
      <c r="A86" s="9"/>
      <c r="B86" s="44"/>
      <c r="C86" s="44"/>
      <c r="D86" s="5"/>
      <c r="E86" s="5"/>
      <c r="F86" s="5"/>
      <c r="G86" s="5"/>
      <c r="H86" s="5"/>
      <c r="I86" s="5"/>
      <c r="J86" s="5"/>
    </row>
    <row r="87" spans="1:10" ht="15.75" thickBot="1" x14ac:dyDescent="0.3">
      <c r="A87" s="9"/>
      <c r="B87" s="4" t="s">
        <v>79</v>
      </c>
      <c r="C87" s="62" t="s">
        <v>80</v>
      </c>
      <c r="D87" s="62"/>
      <c r="E87" s="9"/>
      <c r="F87" s="46" t="s">
        <v>79</v>
      </c>
      <c r="G87" s="47" t="e">
        <f>ROUND(('[1]Эн паспорт 2'!#REF!*'[1]Эн паспорт 2'!#REF!)/('[1]Эн паспорт 2'!#REF!*('[1]Эн паспорт 1'!#REF!-'[1]Эн паспорт 1'!#REF!)),3)</f>
        <v>#REF!</v>
      </c>
      <c r="H87" s="9"/>
      <c r="I87" s="9"/>
      <c r="J87" s="9"/>
    </row>
    <row r="88" spans="1:10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spans="1:10" x14ac:dyDescent="0.25">
      <c r="A89" s="48" t="s">
        <v>87</v>
      </c>
      <c r="B89" s="48"/>
      <c r="C89" s="48"/>
      <c r="D89" s="48"/>
      <c r="E89" s="48"/>
      <c r="F89" s="48"/>
      <c r="G89" s="48"/>
      <c r="H89" s="44"/>
      <c r="I89" s="44"/>
      <c r="J89" s="44"/>
    </row>
    <row r="90" spans="1:10" ht="15.75" thickBot="1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4"/>
    </row>
    <row r="91" spans="1:10" ht="16.5" thickTop="1" thickBot="1" x14ac:dyDescent="0.3">
      <c r="A91" s="73" t="s">
        <v>88</v>
      </c>
      <c r="B91" s="73"/>
      <c r="C91" s="73"/>
      <c r="D91" s="9"/>
      <c r="E91" s="9"/>
      <c r="F91" s="49" t="s">
        <v>89</v>
      </c>
      <c r="G91" s="50" t="e">
        <f>ROUND((11.6*B110)/('[1]Эн паспорт 2'!#REF!*'[1]Эн паспорт 1'!#REF!),3)</f>
        <v>#REF!</v>
      </c>
      <c r="H91" s="44"/>
      <c r="I91" s="44"/>
      <c r="J91" s="44"/>
    </row>
    <row r="92" spans="1:10" ht="15.75" thickTop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spans="1:10" x14ac:dyDescent="0.25">
      <c r="A93" s="59" t="s">
        <v>90</v>
      </c>
      <c r="B93" s="59"/>
      <c r="C93" s="59"/>
      <c r="D93" s="59"/>
      <c r="E93" s="59"/>
      <c r="F93" s="59"/>
      <c r="G93" s="59"/>
      <c r="H93" s="59"/>
      <c r="I93" s="59"/>
      <c r="J93" s="59"/>
    </row>
    <row r="94" spans="1:10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spans="1:10" ht="15.75" x14ac:dyDescent="0.25">
      <c r="A95" s="62" t="s">
        <v>91</v>
      </c>
      <c r="B95" s="62"/>
      <c r="C95" s="62"/>
      <c r="D95" s="62"/>
      <c r="E95" s="62"/>
      <c r="F95" s="62"/>
      <c r="G95" s="6"/>
      <c r="H95" s="7"/>
      <c r="I95" s="7"/>
      <c r="J95" s="7"/>
    </row>
    <row r="96" spans="1:10" x14ac:dyDescent="0.25">
      <c r="A96" s="59" t="s">
        <v>92</v>
      </c>
      <c r="B96" s="59"/>
      <c r="C96" s="59"/>
      <c r="D96" s="59"/>
      <c r="E96" s="59"/>
      <c r="F96" s="59"/>
      <c r="G96" s="59"/>
      <c r="H96" s="59"/>
      <c r="I96" s="59"/>
      <c r="J96" s="59"/>
    </row>
    <row r="97" spans="1:10" x14ac:dyDescent="0.25">
      <c r="A97" s="9"/>
      <c r="B97" s="1" t="s">
        <v>93</v>
      </c>
      <c r="C97" s="2">
        <v>0.8</v>
      </c>
      <c r="D97" s="1" t="s">
        <v>94</v>
      </c>
      <c r="E97" s="3"/>
      <c r="F97" s="9"/>
      <c r="G97" s="9"/>
      <c r="H97" s="9"/>
      <c r="I97" s="9"/>
      <c r="J97" s="9"/>
    </row>
    <row r="98" spans="1:10" x14ac:dyDescent="0.25">
      <c r="A98" s="59" t="s">
        <v>95</v>
      </c>
      <c r="B98" s="59"/>
      <c r="C98" s="59"/>
      <c r="D98" s="59"/>
      <c r="E98" s="59"/>
      <c r="F98" s="59"/>
      <c r="G98" s="59"/>
      <c r="H98" s="59"/>
      <c r="I98" s="59"/>
      <c r="J98" s="59"/>
    </row>
    <row r="99" spans="1:10" x14ac:dyDescent="0.25">
      <c r="A99" s="9"/>
      <c r="B99" s="1" t="s">
        <v>96</v>
      </c>
      <c r="C99" s="2">
        <v>0.74</v>
      </c>
      <c r="D99" s="1" t="s">
        <v>97</v>
      </c>
      <c r="E99" s="3"/>
      <c r="F99" s="9"/>
      <c r="G99" s="9"/>
      <c r="H99" s="9"/>
      <c r="I99" s="9"/>
      <c r="J99" s="9"/>
    </row>
    <row r="100" spans="1:10" x14ac:dyDescent="0.25">
      <c r="A100" s="59" t="s">
        <v>98</v>
      </c>
      <c r="B100" s="59"/>
      <c r="C100" s="59"/>
      <c r="D100" s="59"/>
      <c r="E100" s="59"/>
      <c r="F100" s="59"/>
      <c r="G100" s="59"/>
      <c r="H100" s="59"/>
      <c r="I100" s="59"/>
      <c r="J100" s="59"/>
    </row>
    <row r="101" spans="1:10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spans="1:10" x14ac:dyDescent="0.25">
      <c r="A102" s="4" t="s">
        <v>99</v>
      </c>
      <c r="B102" s="3" t="e">
        <f>'[1]Эн паспорт 2'!#REF!</f>
        <v>#REF!</v>
      </c>
      <c r="C102" s="4" t="s">
        <v>100</v>
      </c>
      <c r="D102" s="7" t="e">
        <f>'[1]Эн паспорт 2'!#REF!</f>
        <v>#REF!</v>
      </c>
      <c r="E102" s="4" t="s">
        <v>101</v>
      </c>
      <c r="F102" s="3" t="e">
        <f>'[1]Эн паспорт 2'!#REF!</f>
        <v>#REF!</v>
      </c>
      <c r="G102" s="4" t="s">
        <v>102</v>
      </c>
      <c r="H102" s="7" t="e">
        <f>'[1]Эн паспорт 2'!#REF!</f>
        <v>#REF!</v>
      </c>
      <c r="I102" s="4"/>
      <c r="J102" s="7"/>
    </row>
    <row r="103" spans="1:10" x14ac:dyDescent="0.25">
      <c r="A103" s="4" t="s">
        <v>103</v>
      </c>
      <c r="B103" s="9" t="e">
        <f>'[1]Эн паспорт 2'!#REF!</f>
        <v>#REF!</v>
      </c>
      <c r="C103" s="4" t="s">
        <v>104</v>
      </c>
      <c r="D103" s="9" t="e">
        <f>'[1]Эн паспорт 2'!#REF!</f>
        <v>#REF!</v>
      </c>
      <c r="E103" s="4" t="s">
        <v>105</v>
      </c>
      <c r="F103" s="9" t="e">
        <f>'[1]Эн паспорт 2'!#REF!</f>
        <v>#REF!</v>
      </c>
      <c r="G103" s="4" t="s">
        <v>106</v>
      </c>
      <c r="H103" s="9" t="e">
        <f>'[1]Эн паспорт 2'!#REF!</f>
        <v>#REF!</v>
      </c>
      <c r="I103" s="9"/>
      <c r="J103" s="9"/>
    </row>
    <row r="104" spans="1:10" x14ac:dyDescent="0.25">
      <c r="A104" s="62" t="s">
        <v>107</v>
      </c>
      <c r="B104" s="62"/>
      <c r="C104" s="62"/>
      <c r="D104" s="62"/>
      <c r="E104" s="7"/>
      <c r="F104" s="7"/>
      <c r="G104" s="7"/>
      <c r="H104" s="7"/>
      <c r="I104" s="7"/>
      <c r="J104" s="7"/>
    </row>
    <row r="105" spans="1:10" x14ac:dyDescent="0.25">
      <c r="A105" s="59" t="s">
        <v>108</v>
      </c>
      <c r="B105" s="59"/>
      <c r="C105" s="59"/>
      <c r="D105" s="59"/>
      <c r="E105" s="59"/>
      <c r="F105" s="59"/>
      <c r="G105" s="59"/>
      <c r="H105" s="59"/>
      <c r="I105" s="59"/>
      <c r="J105" s="59"/>
    </row>
    <row r="106" spans="1:10" x14ac:dyDescent="0.25">
      <c r="A106" s="4" t="s">
        <v>109</v>
      </c>
      <c r="B106" s="2">
        <v>612</v>
      </c>
      <c r="C106" s="4" t="s">
        <v>110</v>
      </c>
      <c r="D106" s="51">
        <v>677</v>
      </c>
      <c r="E106" s="4" t="s">
        <v>111</v>
      </c>
      <c r="F106" s="2">
        <v>911</v>
      </c>
      <c r="G106" s="4" t="s">
        <v>112</v>
      </c>
      <c r="H106" s="51">
        <v>1285</v>
      </c>
      <c r="I106" s="3"/>
      <c r="J106" s="7"/>
    </row>
    <row r="107" spans="1:10" x14ac:dyDescent="0.25">
      <c r="A107" s="4" t="s">
        <v>113</v>
      </c>
      <c r="B107" s="52">
        <v>1462</v>
      </c>
      <c r="C107" s="4" t="s">
        <v>114</v>
      </c>
      <c r="D107" s="52">
        <v>1285</v>
      </c>
      <c r="E107" s="4" t="s">
        <v>115</v>
      </c>
      <c r="F107" s="52">
        <v>911</v>
      </c>
      <c r="G107" s="4" t="s">
        <v>116</v>
      </c>
      <c r="H107" s="52">
        <v>677</v>
      </c>
      <c r="I107" s="9"/>
      <c r="J107" s="9"/>
    </row>
    <row r="108" spans="1:10" x14ac:dyDescent="0.25">
      <c r="A108" s="59" t="s">
        <v>117</v>
      </c>
      <c r="B108" s="59"/>
      <c r="C108" s="59"/>
      <c r="D108" s="59"/>
      <c r="E108" s="59"/>
      <c r="F108" s="59"/>
      <c r="G108" s="59"/>
      <c r="H108" s="59"/>
      <c r="I108" s="59"/>
      <c r="J108" s="59"/>
    </row>
    <row r="109" spans="1:10" ht="15.75" thickBo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6.5" thickBot="1" x14ac:dyDescent="0.3">
      <c r="A110" s="34" t="s">
        <v>118</v>
      </c>
      <c r="B110" s="53" t="e">
        <f>ROUND(C97*C99*(B102*B106+D102*D106+F102*F106+H102*H106+B103*B107+D103*D107+F103*F107+H103*H107),0)</f>
        <v>#REF!</v>
      </c>
      <c r="C110" s="35" t="s">
        <v>119</v>
      </c>
      <c r="D110" s="5"/>
      <c r="E110" s="5"/>
      <c r="F110" s="5"/>
      <c r="G110" s="6"/>
      <c r="H110" s="7"/>
      <c r="I110" s="7"/>
      <c r="J110" s="7"/>
    </row>
    <row r="111" spans="1:10" x14ac:dyDescent="0.25">
      <c r="A111" s="17"/>
      <c r="B111" s="9"/>
      <c r="C111" s="9"/>
      <c r="D111" s="7"/>
      <c r="E111" s="7"/>
      <c r="F111" s="7"/>
      <c r="G111" s="7"/>
      <c r="H111" s="7"/>
      <c r="I111" s="7"/>
      <c r="J111" s="7"/>
    </row>
    <row r="112" spans="1:10" ht="15.75" x14ac:dyDescent="0.25">
      <c r="A112" s="54" t="s">
        <v>120</v>
      </c>
      <c r="B112" s="54"/>
      <c r="C112" s="54"/>
      <c r="D112" s="54"/>
      <c r="E112" s="54"/>
      <c r="F112" s="54"/>
      <c r="G112" s="54"/>
      <c r="H112" s="54"/>
      <c r="I112" s="9"/>
      <c r="J112" s="9"/>
    </row>
    <row r="113" spans="1:10" ht="16.5" thickBot="1" x14ac:dyDescent="0.3">
      <c r="A113" s="63" t="s">
        <v>121</v>
      </c>
      <c r="B113" s="63"/>
      <c r="C113" s="63"/>
      <c r="D113" s="63"/>
      <c r="E113" s="63"/>
      <c r="F113" s="8"/>
      <c r="G113" s="8"/>
      <c r="H113" s="8"/>
      <c r="I113" s="8"/>
      <c r="J113" s="8"/>
    </row>
    <row r="114" spans="1:10" ht="16.5" thickBot="1" x14ac:dyDescent="0.3">
      <c r="A114" s="37" t="s">
        <v>122</v>
      </c>
      <c r="B114" s="38" t="e">
        <f>ROUND(('[1]Эн паспорт 2'!#REF!+'[1]Эн паспорт 2'!#REF!-('[1]Эн паспорт 2'!#REF!+'[1]Эн паспорт 2'!#REF!)*'[1]Эн паспорт 3'!#REF!*'[1]Эн паспорт 3'!#REF!)*(1-'[1]Эн паспорт 3'!#REF!)*'[1]Эн паспорт 3'!#REF!,3)</f>
        <v>#REF!</v>
      </c>
      <c r="C114" s="9" t="e">
        <f>'[1]Эн паспорт 2'!#REF!</f>
        <v>#REF!</v>
      </c>
      <c r="D114" s="9" t="e">
        <f>'[1]Эн паспорт 2'!#REF!</f>
        <v>#REF!</v>
      </c>
      <c r="E114" s="9" t="e">
        <f>'[1]Эн паспорт 2'!#REF!</f>
        <v>#REF!</v>
      </c>
      <c r="F114" s="9" t="e">
        <f>'[1]Эн паспорт 2'!#REF!</f>
        <v>#REF!</v>
      </c>
      <c r="G114" s="9" t="e">
        <f>'[1]Эн паспорт 3'!#REF!</f>
        <v>#REF!</v>
      </c>
      <c r="H114" s="9"/>
      <c r="I114" s="9"/>
      <c r="J114" s="9"/>
    </row>
    <row r="115" spans="1:10" x14ac:dyDescent="0.25">
      <c r="A115" s="9"/>
      <c r="B115" s="9"/>
      <c r="C115" s="9" t="e">
        <f>'[1]Эн паспорт 3'!#REF!</f>
        <v>#REF!</v>
      </c>
      <c r="D115" s="9" t="e">
        <f>'[1]Эн паспорт 3'!#REF!</f>
        <v>#REF!</v>
      </c>
      <c r="E115" s="9" t="e">
        <f>'[1]Эн паспорт 3'!#REF!</f>
        <v>#REF!</v>
      </c>
      <c r="F115" s="9"/>
      <c r="G115" s="9"/>
      <c r="H115" s="9"/>
      <c r="I115" s="9"/>
      <c r="J115" s="9"/>
    </row>
    <row r="116" spans="1:10" x14ac:dyDescent="0.25">
      <c r="A116" s="74" t="s">
        <v>123</v>
      </c>
      <c r="B116" s="74"/>
      <c r="C116" s="74"/>
      <c r="D116" s="74"/>
      <c r="E116" s="74"/>
      <c r="F116" s="74"/>
      <c r="G116" s="74"/>
      <c r="H116" s="74"/>
      <c r="I116" s="9"/>
      <c r="J116" s="9"/>
    </row>
    <row r="117" spans="1:10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spans="1:10" ht="15.75" x14ac:dyDescent="0.25">
      <c r="A118" s="62" t="s">
        <v>124</v>
      </c>
      <c r="B118" s="62"/>
      <c r="C118" s="62"/>
      <c r="D118" s="7"/>
      <c r="E118" s="7"/>
      <c r="F118" s="7"/>
      <c r="G118" s="7"/>
      <c r="H118" s="7"/>
      <c r="I118" s="7"/>
      <c r="J118" s="7"/>
    </row>
    <row r="119" spans="1:10" ht="15.75" x14ac:dyDescent="0.25">
      <c r="A119" s="17" t="s">
        <v>125</v>
      </c>
      <c r="B119" s="3" t="e">
        <f>ROUND((0.024*'[1]Эн паспорт 1'!#REF!*'[1]Эн паспорт 2'!#REF!*[1]Энергоэффективность!B114)/10,0)</f>
        <v>#REF!</v>
      </c>
      <c r="C119" s="54" t="s">
        <v>126</v>
      </c>
      <c r="D119" s="5"/>
      <c r="E119" s="5"/>
      <c r="F119" s="7"/>
      <c r="G119" s="7"/>
      <c r="H119" s="7"/>
      <c r="I119" s="7"/>
      <c r="J119" s="7"/>
    </row>
    <row r="120" spans="1:10" x14ac:dyDescent="0.25">
      <c r="A120" s="7"/>
      <c r="B120" s="17"/>
      <c r="C120" s="6"/>
      <c r="D120" s="6"/>
      <c r="E120" s="6"/>
      <c r="F120" s="7"/>
      <c r="G120" s="7"/>
      <c r="H120" s="7"/>
      <c r="I120" s="7"/>
      <c r="J120" s="7"/>
    </row>
    <row r="121" spans="1:10" x14ac:dyDescent="0.25">
      <c r="A121" s="74" t="s">
        <v>127</v>
      </c>
      <c r="B121" s="74"/>
      <c r="C121" s="74"/>
      <c r="D121" s="74"/>
      <c r="E121" s="74"/>
      <c r="F121" s="7"/>
      <c r="G121" s="7"/>
      <c r="H121" s="7"/>
      <c r="I121" s="7"/>
      <c r="J121" s="7"/>
    </row>
    <row r="122" spans="1:10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spans="1:10" ht="15.75" x14ac:dyDescent="0.25">
      <c r="A123" s="62" t="s">
        <v>128</v>
      </c>
      <c r="B123" s="62"/>
      <c r="C123" s="62"/>
      <c r="D123" s="62"/>
      <c r="E123" s="9"/>
      <c r="F123" s="9"/>
      <c r="G123" s="9"/>
      <c r="H123" s="9"/>
      <c r="I123" s="9"/>
      <c r="J123" s="9"/>
    </row>
    <row r="124" spans="1:10" ht="15.75" x14ac:dyDescent="0.25">
      <c r="A124" s="17" t="s">
        <v>129</v>
      </c>
      <c r="B124" s="9" t="e">
        <f>ROUND((0.024*'[1]Эн паспорт 1'!#REF!*'[1]Эн паспорт 2'!#REF!*('[1]Эн паспорт 2'!#REF!+'[1]Эн паспорт 2'!#REF!))/10,0)</f>
        <v>#REF!</v>
      </c>
      <c r="C124" s="54" t="s">
        <v>126</v>
      </c>
      <c r="D124" s="9" t="e">
        <f>'[1]Эн паспорт 1'!#REF!</f>
        <v>#REF!</v>
      </c>
      <c r="E124" s="9"/>
      <c r="F124" s="9"/>
      <c r="G124" s="9"/>
      <c r="H124" s="9"/>
      <c r="I124" s="9"/>
      <c r="J124" s="9"/>
    </row>
    <row r="125" spans="1:10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spans="1:10" x14ac:dyDescent="0.25">
      <c r="A126" s="68" t="s">
        <v>130</v>
      </c>
      <c r="B126" s="68"/>
      <c r="C126" s="68"/>
      <c r="D126" s="68"/>
      <c r="E126" s="68"/>
      <c r="F126" s="68"/>
      <c r="G126" s="68"/>
      <c r="H126" s="68"/>
      <c r="I126" s="68"/>
      <c r="J126" s="9"/>
    </row>
    <row r="127" spans="1:10" ht="15.75" thickBot="1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 ht="16.5" thickBot="1" x14ac:dyDescent="0.3">
      <c r="A128" s="63" t="s">
        <v>131</v>
      </c>
      <c r="B128" s="63"/>
      <c r="C128" s="37" t="s">
        <v>132</v>
      </c>
      <c r="D128" s="55" t="e">
        <f>ROUND(B119/'[1]Эн паспорт 2'!#REF!,1)</f>
        <v>#REF!</v>
      </c>
      <c r="E128" s="56" t="s">
        <v>133</v>
      </c>
      <c r="F128" s="9"/>
      <c r="G128" s="9"/>
      <c r="H128" s="9"/>
      <c r="I128" s="9"/>
      <c r="J128" s="9"/>
    </row>
    <row r="129" spans="1:10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</row>
  </sheetData>
  <mergeCells count="59">
    <mergeCell ref="A121:E121"/>
    <mergeCell ref="A123:D123"/>
    <mergeCell ref="A126:I126"/>
    <mergeCell ref="A128:B128"/>
    <mergeCell ref="A104:D104"/>
    <mergeCell ref="A105:J105"/>
    <mergeCell ref="A108:J108"/>
    <mergeCell ref="A113:E113"/>
    <mergeCell ref="A116:H116"/>
    <mergeCell ref="A118:C118"/>
    <mergeCell ref="A100:J100"/>
    <mergeCell ref="A63:J77"/>
    <mergeCell ref="C79:D79"/>
    <mergeCell ref="A80:J80"/>
    <mergeCell ref="A82:J82"/>
    <mergeCell ref="A84:J84"/>
    <mergeCell ref="C87:D87"/>
    <mergeCell ref="A91:C91"/>
    <mergeCell ref="A93:J93"/>
    <mergeCell ref="A95:F95"/>
    <mergeCell ref="A96:J96"/>
    <mergeCell ref="A98:J98"/>
    <mergeCell ref="A61:C61"/>
    <mergeCell ref="A47:J47"/>
    <mergeCell ref="B48:F48"/>
    <mergeCell ref="C49:G49"/>
    <mergeCell ref="A51:G51"/>
    <mergeCell ref="C52:D52"/>
    <mergeCell ref="A53:E53"/>
    <mergeCell ref="A54:F54"/>
    <mergeCell ref="A55:E55"/>
    <mergeCell ref="A56:F56"/>
    <mergeCell ref="A57:D57"/>
    <mergeCell ref="A59:B59"/>
    <mergeCell ref="A41:J41"/>
    <mergeCell ref="B17:F17"/>
    <mergeCell ref="A18:E18"/>
    <mergeCell ref="B19:E19"/>
    <mergeCell ref="A20:J20"/>
    <mergeCell ref="A22:J22"/>
    <mergeCell ref="A23:J23"/>
    <mergeCell ref="A24:H24"/>
    <mergeCell ref="A26:J26"/>
    <mergeCell ref="B27:F27"/>
    <mergeCell ref="A29:J29"/>
    <mergeCell ref="A31:J31"/>
    <mergeCell ref="A16:E16"/>
    <mergeCell ref="A2:J2"/>
    <mergeCell ref="A6:D6"/>
    <mergeCell ref="I6:J6"/>
    <mergeCell ref="A8:D8"/>
    <mergeCell ref="A9:J9"/>
    <mergeCell ref="B11:C11"/>
    <mergeCell ref="D11:E11"/>
    <mergeCell ref="A12:J12"/>
    <mergeCell ref="B13:C13"/>
    <mergeCell ref="A14:D14"/>
    <mergeCell ref="B15:C15"/>
    <mergeCell ref="E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energ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Mafura</dc:creator>
  <cp:lastModifiedBy>Mafura</cp:lastModifiedBy>
  <dcterms:created xsi:type="dcterms:W3CDTF">2016-03-11T08:46:21Z</dcterms:created>
  <dcterms:modified xsi:type="dcterms:W3CDTF">2016-03-11T11:57:13Z</dcterms:modified>
</cp:coreProperties>
</file>