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E5318\"/>
    </mc:Choice>
  </mc:AlternateContent>
  <xr:revisionPtr revIDLastSave="0" documentId="13_ncr:1_{3DA5BD07-FED1-4956-A12D-553802DB9092}" xr6:coauthVersionLast="47" xr6:coauthVersionMax="47" xr10:uidLastSave="{00000000-0000-0000-0000-000000000000}"/>
  <bookViews>
    <workbookView xWindow="-38510" yWindow="-110" windowWidth="38620" windowHeight="21100" activeTab="1" xr2:uid="{A45EE214-D359-40E6-B523-BE5181CF9217}"/>
  </bookViews>
  <sheets>
    <sheet name="Demographics" sheetId="1" r:id="rId1"/>
    <sheet name="County Positions" sheetId="4" r:id="rId2"/>
    <sheet name="County Area" sheetId="2" r:id="rId3"/>
    <sheet name="Voter Affli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" i="4" l="1"/>
  <c r="A61" i="4" s="1"/>
  <c r="A60" i="4" s="1"/>
  <c r="A59" i="4" s="1"/>
  <c r="A58" i="4" s="1"/>
  <c r="A57" i="4" s="1"/>
  <c r="A56" i="4" s="1"/>
  <c r="A55" i="4" s="1"/>
  <c r="A54" i="4" s="1"/>
  <c r="A53" i="4" s="1"/>
  <c r="A52" i="4" s="1"/>
  <c r="A51" i="4" s="1"/>
  <c r="A50" i="4" s="1"/>
  <c r="A49" i="4" s="1"/>
  <c r="A48" i="4" s="1"/>
  <c r="A47" i="4" s="1"/>
  <c r="A46" i="4" s="1"/>
  <c r="A45" i="4" s="1"/>
  <c r="A44" i="4" s="1"/>
  <c r="A43" i="4" s="1"/>
  <c r="A42" i="4" s="1"/>
  <c r="A41" i="4" s="1"/>
  <c r="A40" i="4" s="1"/>
  <c r="A39" i="4" s="1"/>
  <c r="A38" i="4" s="1"/>
  <c r="A37" i="4" s="1"/>
  <c r="A36" i="4" s="1"/>
  <c r="A35" i="4" s="1"/>
  <c r="A34" i="4" s="1"/>
  <c r="A33" i="4" s="1"/>
  <c r="A32" i="4" s="1"/>
  <c r="A31" i="4" s="1"/>
  <c r="A30" i="4" s="1"/>
  <c r="A29" i="4" s="1"/>
  <c r="A28" i="4" s="1"/>
  <c r="A27" i="4" s="1"/>
  <c r="A26" i="4" s="1"/>
  <c r="A25" i="4" s="1"/>
  <c r="A24" i="4" s="1"/>
  <c r="A23" i="4" s="1"/>
  <c r="A22" i="4" s="1"/>
  <c r="A21" i="4" s="1"/>
  <c r="A20" i="4" s="1"/>
  <c r="A19" i="4" s="1"/>
  <c r="A18" i="4" s="1"/>
  <c r="A17" i="4" s="1"/>
  <c r="A16" i="4" s="1"/>
  <c r="A15" i="4" s="1"/>
  <c r="A14" i="4" s="1"/>
  <c r="A13" i="4" s="1"/>
  <c r="A12" i="4" s="1"/>
  <c r="A11" i="4" s="1"/>
  <c r="A10" i="4" s="1"/>
  <c r="A9" i="4" s="1"/>
  <c r="A8" i="4" s="1"/>
  <c r="A7" i="4" s="1"/>
  <c r="A6" i="4" s="1"/>
  <c r="A5" i="4" s="1"/>
  <c r="A4" i="4" s="1"/>
  <c r="A3" i="4" s="1"/>
  <c r="A2" i="4" s="1"/>
  <c r="A1" i="4" s="1"/>
  <c r="A63" i="4"/>
  <c r="J49" i="1"/>
  <c r="I49" i="1"/>
  <c r="H49" i="1"/>
  <c r="G49" i="1"/>
  <c r="F49" i="1"/>
  <c r="E49" i="1"/>
  <c r="D49" i="1"/>
  <c r="C49" i="1"/>
  <c r="J47" i="1"/>
  <c r="I47" i="1"/>
  <c r="H47" i="1"/>
  <c r="G47" i="1"/>
  <c r="F47" i="1"/>
  <c r="E47" i="1"/>
  <c r="D47" i="1"/>
  <c r="C47" i="1"/>
  <c r="J42" i="1"/>
  <c r="I42" i="1"/>
  <c r="H42" i="1"/>
  <c r="G42" i="1"/>
  <c r="F42" i="1"/>
  <c r="E42" i="1"/>
  <c r="D42" i="1"/>
  <c r="C42" i="1"/>
  <c r="J15" i="1"/>
  <c r="I15" i="1"/>
  <c r="H15" i="1"/>
  <c r="G15" i="1"/>
  <c r="F15" i="1"/>
  <c r="E15" i="1"/>
  <c r="D15" i="1"/>
  <c r="C15" i="1"/>
  <c r="J12" i="1"/>
  <c r="I12" i="1"/>
  <c r="H12" i="1"/>
  <c r="G12" i="1"/>
  <c r="F12" i="1"/>
  <c r="E12" i="1"/>
  <c r="D12" i="1"/>
  <c r="C12" i="1"/>
  <c r="J8" i="1"/>
  <c r="I8" i="1"/>
  <c r="H8" i="1"/>
  <c r="G8" i="1"/>
  <c r="F8" i="1"/>
  <c r="E8" i="1"/>
  <c r="D8" i="1"/>
  <c r="C8" i="1"/>
  <c r="J5" i="1"/>
  <c r="I5" i="1"/>
  <c r="H5" i="1"/>
  <c r="G5" i="1"/>
  <c r="F5" i="1"/>
  <c r="E5" i="1"/>
  <c r="D5" i="1"/>
  <c r="C5" i="1"/>
  <c r="J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K2" i="1"/>
  <c r="K6" i="1"/>
  <c r="K65" i="1"/>
  <c r="K43" i="1"/>
  <c r="K44" i="1"/>
  <c r="K45" i="1"/>
  <c r="K46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16" i="1"/>
  <c r="K14" i="1"/>
  <c r="K13" i="1"/>
  <c r="K11" i="1"/>
  <c r="K10" i="1"/>
  <c r="K9" i="1"/>
  <c r="K7" i="1"/>
  <c r="K49" i="1" l="1"/>
  <c r="K47" i="1"/>
  <c r="K42" i="1"/>
  <c r="K15" i="1"/>
  <c r="K12" i="1"/>
  <c r="K8" i="1"/>
  <c r="K5" i="1"/>
  <c r="K4" i="1"/>
  <c r="K3" i="1"/>
</calcChain>
</file>

<file path=xl/sharedStrings.xml><?xml version="1.0" encoding="utf-8"?>
<sst xmlns="http://schemas.openxmlformats.org/spreadsheetml/2006/main" count="277" uniqueCount="81">
  <si>
    <t>Line NO</t>
  </si>
  <si>
    <t>County Name</t>
  </si>
  <si>
    <t>Arapahoe</t>
  </si>
  <si>
    <t>Denver</t>
  </si>
  <si>
    <t>Jefferson</t>
  </si>
  <si>
    <t>Boulder</t>
  </si>
  <si>
    <t>Broomfield</t>
  </si>
  <si>
    <t>Clear Creek</t>
  </si>
  <si>
    <t>Eagle</t>
  </si>
  <si>
    <t>Gilpin</t>
  </si>
  <si>
    <t>Grand</t>
  </si>
  <si>
    <t>Jackson</t>
  </si>
  <si>
    <t>Larimer</t>
  </si>
  <si>
    <t>Routt</t>
  </si>
  <si>
    <t>Summit</t>
  </si>
  <si>
    <t>Weld</t>
  </si>
  <si>
    <t>Alamosa</t>
  </si>
  <si>
    <t>Archuleta</t>
  </si>
  <si>
    <t>Conejos</t>
  </si>
  <si>
    <t>Costilla</t>
  </si>
  <si>
    <t>Delta</t>
  </si>
  <si>
    <t>Dolores</t>
  </si>
  <si>
    <t>Garfield</t>
  </si>
  <si>
    <t>Gunnison</t>
  </si>
  <si>
    <t>Hinsdale</t>
  </si>
  <si>
    <t>Huerfano</t>
  </si>
  <si>
    <t>La Plata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</si>
  <si>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</si>
  <si>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</si>
  <si>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</si>
  <si>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</si>
  <si>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</si>
  <si>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</si>
  <si>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</si>
  <si>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</si>
  <si>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Pitkin</t>
  </si>
  <si>
    <t>Pueblo</t>
  </si>
  <si>
    <t>Rio Blanco</t>
  </si>
  <si>
    <t>Rio Grande</t>
  </si>
  <si>
    <t>Saguache</t>
  </si>
  <si>
    <t>San Juan</t>
  </si>
  <si>
    <t>San Miguel</t>
  </si>
  <si>
    <t>Adams</t>
  </si>
  <si>
    <t>Baca</t>
  </si>
  <si>
    <t>Bent</t>
  </si>
  <si>
    <t>Cheyenne</t>
  </si>
  <si>
    <t>Crowley</t>
  </si>
  <si>
    <t>Douglas</t>
  </si>
  <si>
    <t>Elbert</t>
  </si>
  <si>
    <t>El Paso</t>
  </si>
  <si>
    <t>Kiowa</t>
  </si>
  <si>
    <t>Kit Carson</t>
  </si>
  <si>
    <t>Lincoln</t>
  </si>
  <si>
    <t>Logan</t>
  </si>
  <si>
    <t>Morgan</t>
  </si>
  <si>
    <t>Phillips</t>
  </si>
  <si>
    <t>Prowers</t>
  </si>
  <si>
    <t>Sedgwick</t>
  </si>
  <si>
    <t>Washington</t>
  </si>
  <si>
    <t>Yuma</t>
  </si>
  <si>
    <t>Chaffee</t>
  </si>
  <si>
    <t>Custer</t>
  </si>
  <si>
    <t>Park</t>
  </si>
  <si>
    <t>Fremont</t>
  </si>
  <si>
    <t>Lake</t>
  </si>
  <si>
    <t>Teller</t>
  </si>
  <si>
    <t>Republican</t>
  </si>
  <si>
    <t>Democrat</t>
  </si>
  <si>
    <t>Minor Party</t>
  </si>
  <si>
    <t>Unaffiliated</t>
  </si>
  <si>
    <t>Hispanic</t>
  </si>
  <si>
    <t>Non-hispanic White</t>
  </si>
  <si>
    <t>Black</t>
  </si>
  <si>
    <t>American Indian</t>
  </si>
  <si>
    <t>Asian</t>
  </si>
  <si>
    <t>Hawaii/Pacific Islander</t>
  </si>
  <si>
    <t>Two or More Races</t>
  </si>
  <si>
    <t>Total</t>
  </si>
  <si>
    <t>Other Race</t>
  </si>
  <si>
    <t>Area (miles^2)</t>
  </si>
  <si>
    <t>Perimeter (miles)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</si>
</sst>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A54F-E30C-474C-9ED0-F1911FC3D234}">
  <dimension ref="A1:K65"/>
  <sheetViews>
    <sheetView workbookViewId="0">
      <selection activeCell="A2" sqref="A2:B65"/>
    </sheetView>
  </sheetViews>
  <sheetFormatPr defaultRowHeight="14.5" x14ac:dyDescent="0.35"/>
  <cols>
    <col min="2" max="2" width="13.1796875" bestFit="1" customWidth="1"/>
    <col min="3" max="3" width="14.26953125" bestFit="1" customWidth="1"/>
    <col min="4" max="4" width="18.81640625" bestFit="1" customWidth="1"/>
    <col min="6" max="6" width="15.54296875" bestFit="1" customWidth="1"/>
    <col min="8" max="8" width="21.54296875" bestFit="1" customWidth="1"/>
    <col min="9" max="9" width="21.54296875" customWidth="1"/>
    <col min="10" max="10" width="17.81640625" bestFit="1" customWidth="1"/>
    <col min="11" max="11" width="9.1796875" style="2"/>
  </cols>
  <sheetData>
    <row r="1" spans="1:11" x14ac:dyDescent="0.35">
      <c r="A1" t="s">
        <v>0</v>
      </c>
      <c r="B1" t="s">
        <v>1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78</v>
      </c>
      <c r="J1" t="s">
        <v>76</v>
      </c>
      <c r="K1" s="2" t="s">
        <v>77</v>
      </c>
    </row>
    <row r="2" spans="1:11" x14ac:dyDescent="0.35">
      <c r="A2">
        <v>1</v>
      </c>
      <c r="B2" s="1" t="s">
        <v>2</v>
      </c>
      <c r="C2">
        <v>135729</v>
      </c>
      <c r="D2">
        <v>368047</v>
      </c>
      <c r="E2">
        <v>76081</v>
      </c>
      <c r="F2">
        <v>8913</v>
      </c>
      <c r="G2">
        <v>49931</v>
      </c>
      <c r="H2">
        <v>2099</v>
      </c>
      <c r="I2">
        <v>8795</v>
      </c>
      <c r="J2">
        <v>5475</v>
      </c>
      <c r="K2" s="2">
        <f t="shared" ref="K2:K5" si="0">SUM(C2:J2)</f>
        <v>655070</v>
      </c>
    </row>
    <row r="3" spans="1:11" x14ac:dyDescent="0.35">
      <c r="A3">
        <v>2</v>
      </c>
      <c r="B3" s="1" t="s">
        <v>3</v>
      </c>
      <c r="C3">
        <f>199271+189</f>
        <v>199460</v>
      </c>
      <c r="D3">
        <f>388011+753</f>
        <v>388764</v>
      </c>
      <c r="E3">
        <f>67084+71</f>
        <v>67155</v>
      </c>
      <c r="F3">
        <f>9170+5</f>
        <v>9175</v>
      </c>
      <c r="G3">
        <f>35180+61</f>
        <v>35241</v>
      </c>
      <c r="H3">
        <f>1763+3</f>
        <v>1766</v>
      </c>
      <c r="I3">
        <f>9077+17</f>
        <v>9094</v>
      </c>
      <c r="J3">
        <f>4862+5</f>
        <v>4867</v>
      </c>
      <c r="K3" s="2">
        <f t="shared" si="0"/>
        <v>715522</v>
      </c>
    </row>
    <row r="4" spans="1:11" x14ac:dyDescent="0.35">
      <c r="A4">
        <v>3</v>
      </c>
      <c r="B4" s="1" t="s">
        <v>4</v>
      </c>
      <c r="C4">
        <f>90+6778+84646</f>
        <v>91514</v>
      </c>
      <c r="D4">
        <f>1620+47519+386106</f>
        <v>435245</v>
      </c>
      <c r="E4">
        <f>19+821+8881</f>
        <v>9721</v>
      </c>
      <c r="F4">
        <f>33+1027+9616</f>
        <v>10676</v>
      </c>
      <c r="G4">
        <f>37+2208+21522</f>
        <v>23767</v>
      </c>
      <c r="H4">
        <f>2+63+799</f>
        <v>864</v>
      </c>
      <c r="I4">
        <f>49+1060+8246</f>
        <v>9355</v>
      </c>
      <c r="J4">
        <f>3+165+1600</f>
        <v>1768</v>
      </c>
      <c r="K4" s="2">
        <f t="shared" si="0"/>
        <v>582910</v>
      </c>
    </row>
    <row r="5" spans="1:11" x14ac:dyDescent="0.35">
      <c r="A5">
        <v>4</v>
      </c>
      <c r="B5" s="1" t="s">
        <v>5</v>
      </c>
      <c r="C5">
        <f>48165+3</f>
        <v>48168</v>
      </c>
      <c r="D5">
        <f>245199+4</f>
        <v>245203</v>
      </c>
      <c r="E5">
        <f>4884+2</f>
        <v>4886</v>
      </c>
      <c r="F5">
        <f>4325+2</f>
        <v>4327</v>
      </c>
      <c r="G5">
        <f>21039+5</f>
        <v>21044</v>
      </c>
      <c r="H5">
        <f>441+0</f>
        <v>441</v>
      </c>
      <c r="I5">
        <f>5702+0</f>
        <v>5702</v>
      </c>
      <c r="J5">
        <f>986+1</f>
        <v>987</v>
      </c>
      <c r="K5" s="2">
        <f t="shared" si="0"/>
        <v>330758</v>
      </c>
    </row>
    <row r="6" spans="1:11" x14ac:dyDescent="0.35">
      <c r="A6">
        <v>5</v>
      </c>
      <c r="B6" s="1" t="s">
        <v>6</v>
      </c>
      <c r="C6">
        <v>9919</v>
      </c>
      <c r="D6">
        <v>53904</v>
      </c>
      <c r="E6">
        <v>1351</v>
      </c>
      <c r="F6">
        <v>1062</v>
      </c>
      <c r="G6">
        <v>6292</v>
      </c>
      <c r="H6">
        <v>133</v>
      </c>
      <c r="I6">
        <v>1153</v>
      </c>
      <c r="J6">
        <v>298</v>
      </c>
      <c r="K6" s="2">
        <f t="shared" ref="K6:K16" si="1">SUM(C6:J6)</f>
        <v>74112</v>
      </c>
    </row>
    <row r="7" spans="1:11" x14ac:dyDescent="0.35">
      <c r="A7">
        <v>6</v>
      </c>
      <c r="B7" t="s">
        <v>7</v>
      </c>
      <c r="C7">
        <v>648</v>
      </c>
      <c r="D7">
        <v>8149</v>
      </c>
      <c r="E7">
        <v>75</v>
      </c>
      <c r="F7">
        <v>199</v>
      </c>
      <c r="G7">
        <v>144</v>
      </c>
      <c r="H7">
        <v>7</v>
      </c>
      <c r="I7">
        <v>143</v>
      </c>
      <c r="J7">
        <v>32</v>
      </c>
      <c r="K7" s="2">
        <f t="shared" si="1"/>
        <v>9397</v>
      </c>
    </row>
    <row r="8" spans="1:11" x14ac:dyDescent="0.35">
      <c r="A8">
        <v>7</v>
      </c>
      <c r="B8" s="1" t="s">
        <v>8</v>
      </c>
      <c r="C8">
        <f>13153+3705</f>
        <v>16858</v>
      </c>
      <c r="D8">
        <f>29987+6215</f>
        <v>36202</v>
      </c>
      <c r="E8">
        <f>366+44</f>
        <v>410</v>
      </c>
      <c r="F8">
        <f>391+108</f>
        <v>499</v>
      </c>
      <c r="G8">
        <f>852+158</f>
        <v>1010</v>
      </c>
      <c r="H8">
        <f>34+18</f>
        <v>52</v>
      </c>
      <c r="I8">
        <f>464+139</f>
        <v>603</v>
      </c>
      <c r="J8">
        <f>76+21</f>
        <v>97</v>
      </c>
      <c r="K8" s="2">
        <f t="shared" si="1"/>
        <v>55731</v>
      </c>
    </row>
    <row r="9" spans="1:11" x14ac:dyDescent="0.35">
      <c r="A9">
        <v>8</v>
      </c>
      <c r="B9" t="s">
        <v>9</v>
      </c>
      <c r="C9">
        <v>380</v>
      </c>
      <c r="D9">
        <v>4952</v>
      </c>
      <c r="E9">
        <v>49</v>
      </c>
      <c r="F9">
        <v>156</v>
      </c>
      <c r="G9">
        <v>115</v>
      </c>
      <c r="H9">
        <v>7</v>
      </c>
      <c r="I9">
        <v>106</v>
      </c>
      <c r="J9">
        <v>43</v>
      </c>
      <c r="K9" s="2">
        <f t="shared" si="1"/>
        <v>5808</v>
      </c>
    </row>
    <row r="10" spans="1:11" x14ac:dyDescent="0.35">
      <c r="A10">
        <v>9</v>
      </c>
      <c r="B10" t="s">
        <v>10</v>
      </c>
      <c r="C10">
        <v>1533</v>
      </c>
      <c r="D10">
        <v>13435</v>
      </c>
      <c r="E10">
        <v>82</v>
      </c>
      <c r="F10">
        <v>224</v>
      </c>
      <c r="G10">
        <v>149</v>
      </c>
      <c r="H10">
        <v>31</v>
      </c>
      <c r="I10">
        <v>237</v>
      </c>
      <c r="J10">
        <v>26</v>
      </c>
      <c r="K10" s="2">
        <f t="shared" si="1"/>
        <v>15717</v>
      </c>
    </row>
    <row r="11" spans="1:11" x14ac:dyDescent="0.35">
      <c r="A11">
        <v>10</v>
      </c>
      <c r="B11" t="s">
        <v>11</v>
      </c>
      <c r="C11">
        <v>138</v>
      </c>
      <c r="D11">
        <v>1161</v>
      </c>
      <c r="E11">
        <v>2</v>
      </c>
      <c r="F11">
        <v>34</v>
      </c>
      <c r="G11">
        <v>3</v>
      </c>
      <c r="H11">
        <v>2</v>
      </c>
      <c r="I11">
        <v>28</v>
      </c>
      <c r="J11">
        <v>11</v>
      </c>
      <c r="K11" s="2">
        <f t="shared" si="1"/>
        <v>1379</v>
      </c>
    </row>
    <row r="12" spans="1:11" x14ac:dyDescent="0.35">
      <c r="A12">
        <v>11</v>
      </c>
      <c r="B12" s="1" t="s">
        <v>12</v>
      </c>
      <c r="C12">
        <f>28594+14050+2018</f>
        <v>44662</v>
      </c>
      <c r="D12">
        <f>183274+85426+13881</f>
        <v>282581</v>
      </c>
      <c r="E12">
        <f>4006+1368+162</f>
        <v>5536</v>
      </c>
      <c r="F12">
        <f>4101+2303+345</f>
        <v>6749</v>
      </c>
      <c r="G12">
        <f>9655+1870+382</f>
        <v>11907</v>
      </c>
      <c r="H12">
        <f>392+154+13</f>
        <v>559</v>
      </c>
      <c r="I12">
        <f>3779+1816+295</f>
        <v>5890</v>
      </c>
      <c r="J12">
        <f>798+342+42</f>
        <v>1182</v>
      </c>
      <c r="K12" s="2">
        <f t="shared" si="1"/>
        <v>359066</v>
      </c>
    </row>
    <row r="13" spans="1:11" x14ac:dyDescent="0.35">
      <c r="A13">
        <v>12</v>
      </c>
      <c r="B13" t="s">
        <v>13</v>
      </c>
      <c r="C13">
        <v>2200</v>
      </c>
      <c r="D13">
        <v>21242</v>
      </c>
      <c r="E13">
        <v>218</v>
      </c>
      <c r="F13">
        <v>339</v>
      </c>
      <c r="G13">
        <v>327</v>
      </c>
      <c r="H13">
        <v>66</v>
      </c>
      <c r="I13">
        <v>394</v>
      </c>
      <c r="J13">
        <v>43</v>
      </c>
      <c r="K13" s="2">
        <f t="shared" si="1"/>
        <v>24829</v>
      </c>
    </row>
    <row r="14" spans="1:11" x14ac:dyDescent="0.35">
      <c r="A14">
        <v>13</v>
      </c>
      <c r="B14" t="s">
        <v>14</v>
      </c>
      <c r="C14">
        <v>5335</v>
      </c>
      <c r="D14">
        <v>23782</v>
      </c>
      <c r="E14">
        <v>338</v>
      </c>
      <c r="F14">
        <v>351</v>
      </c>
      <c r="G14">
        <v>648</v>
      </c>
      <c r="H14">
        <v>33</v>
      </c>
      <c r="I14">
        <v>469</v>
      </c>
      <c r="J14">
        <v>99</v>
      </c>
      <c r="K14" s="2">
        <f t="shared" si="1"/>
        <v>31055</v>
      </c>
    </row>
    <row r="15" spans="1:11" x14ac:dyDescent="0.35">
      <c r="A15">
        <v>14</v>
      </c>
      <c r="B15" s="1" t="s">
        <v>15</v>
      </c>
      <c r="C15">
        <f>2464+8375+87623</f>
        <v>98462</v>
      </c>
      <c r="D15">
        <f>16328+47845+141708</f>
        <v>205881</v>
      </c>
      <c r="E15">
        <f>244+549+4825</f>
        <v>5618</v>
      </c>
      <c r="F15">
        <f>292+1158+4143</f>
        <v>5593</v>
      </c>
      <c r="G15">
        <f>1176+911+5767</f>
        <v>7854</v>
      </c>
      <c r="H15">
        <f>52+82+379</f>
        <v>513</v>
      </c>
      <c r="I15">
        <f>405+829+2975</f>
        <v>4209</v>
      </c>
      <c r="J15">
        <f>52+121+678</f>
        <v>851</v>
      </c>
      <c r="K15" s="2">
        <f t="shared" si="1"/>
        <v>328981</v>
      </c>
    </row>
    <row r="16" spans="1:11" x14ac:dyDescent="0.35">
      <c r="A16">
        <v>15</v>
      </c>
      <c r="B16" t="s">
        <v>16</v>
      </c>
      <c r="C16">
        <v>7701</v>
      </c>
      <c r="D16">
        <v>7490</v>
      </c>
      <c r="E16">
        <v>268</v>
      </c>
      <c r="F16">
        <v>418</v>
      </c>
      <c r="G16">
        <v>187</v>
      </c>
      <c r="H16">
        <v>21</v>
      </c>
      <c r="I16">
        <v>249</v>
      </c>
      <c r="J16">
        <v>42</v>
      </c>
      <c r="K16" s="2">
        <f t="shared" si="1"/>
        <v>16376</v>
      </c>
    </row>
    <row r="17" spans="1:11" x14ac:dyDescent="0.35">
      <c r="A17">
        <v>16</v>
      </c>
      <c r="B17" t="s">
        <v>17</v>
      </c>
      <c r="C17">
        <v>2159</v>
      </c>
      <c r="D17">
        <v>10175</v>
      </c>
      <c r="E17">
        <v>79</v>
      </c>
      <c r="F17">
        <v>469</v>
      </c>
      <c r="G17">
        <v>164</v>
      </c>
      <c r="H17">
        <v>6</v>
      </c>
      <c r="I17">
        <v>231</v>
      </c>
      <c r="J17">
        <v>76</v>
      </c>
      <c r="K17" s="2">
        <f t="shared" ref="K17:K65" si="2">SUM(C17:J17)</f>
        <v>13359</v>
      </c>
    </row>
    <row r="18" spans="1:11" x14ac:dyDescent="0.35">
      <c r="A18">
        <v>17</v>
      </c>
      <c r="B18" t="s">
        <v>18</v>
      </c>
      <c r="C18">
        <v>3779</v>
      </c>
      <c r="D18">
        <v>3465</v>
      </c>
      <c r="E18">
        <v>24</v>
      </c>
      <c r="F18">
        <v>99</v>
      </c>
      <c r="G18">
        <v>21</v>
      </c>
      <c r="H18">
        <v>2</v>
      </c>
      <c r="I18">
        <v>42</v>
      </c>
      <c r="J18">
        <v>29</v>
      </c>
      <c r="K18" s="2">
        <f t="shared" si="2"/>
        <v>7461</v>
      </c>
    </row>
    <row r="19" spans="1:11" x14ac:dyDescent="0.35">
      <c r="A19">
        <v>18</v>
      </c>
      <c r="B19" t="s">
        <v>19</v>
      </c>
      <c r="C19">
        <v>1988</v>
      </c>
      <c r="D19">
        <v>1234</v>
      </c>
      <c r="E19">
        <v>51</v>
      </c>
      <c r="F19">
        <v>88</v>
      </c>
      <c r="G19">
        <v>72</v>
      </c>
      <c r="H19">
        <v>2</v>
      </c>
      <c r="I19">
        <v>47</v>
      </c>
      <c r="J19">
        <v>17</v>
      </c>
      <c r="K19" s="2">
        <f t="shared" si="2"/>
        <v>3499</v>
      </c>
    </row>
    <row r="20" spans="1:11" x14ac:dyDescent="0.35">
      <c r="A20">
        <v>19</v>
      </c>
      <c r="B20" t="s">
        <v>20</v>
      </c>
      <c r="C20">
        <v>4329</v>
      </c>
      <c r="D20">
        <v>24907</v>
      </c>
      <c r="E20">
        <v>212</v>
      </c>
      <c r="F20">
        <v>717</v>
      </c>
      <c r="G20">
        <v>337</v>
      </c>
      <c r="H20">
        <v>18</v>
      </c>
      <c r="I20">
        <v>621</v>
      </c>
      <c r="J20">
        <v>55</v>
      </c>
      <c r="K20" s="2">
        <f t="shared" si="2"/>
        <v>31196</v>
      </c>
    </row>
    <row r="21" spans="1:11" x14ac:dyDescent="0.35">
      <c r="A21">
        <v>20</v>
      </c>
      <c r="B21" t="s">
        <v>21</v>
      </c>
      <c r="C21">
        <v>176</v>
      </c>
      <c r="D21">
        <v>1950</v>
      </c>
      <c r="E21">
        <v>20</v>
      </c>
      <c r="F21">
        <v>109</v>
      </c>
      <c r="G21">
        <v>9</v>
      </c>
      <c r="H21">
        <v>5</v>
      </c>
      <c r="I21">
        <v>46</v>
      </c>
      <c r="J21">
        <v>11</v>
      </c>
      <c r="K21" s="2">
        <f t="shared" si="2"/>
        <v>2326</v>
      </c>
    </row>
    <row r="22" spans="1:11" x14ac:dyDescent="0.35">
      <c r="A22">
        <v>21</v>
      </c>
      <c r="B22" t="s">
        <v>22</v>
      </c>
      <c r="C22">
        <v>19564</v>
      </c>
      <c r="D22">
        <v>38636</v>
      </c>
      <c r="E22">
        <v>464</v>
      </c>
      <c r="F22">
        <v>1204</v>
      </c>
      <c r="G22">
        <v>663</v>
      </c>
      <c r="H22">
        <v>71</v>
      </c>
      <c r="I22">
        <v>955</v>
      </c>
      <c r="J22">
        <v>128</v>
      </c>
      <c r="K22" s="2">
        <f t="shared" si="2"/>
        <v>61685</v>
      </c>
    </row>
    <row r="23" spans="1:11" x14ac:dyDescent="0.35">
      <c r="A23">
        <v>22</v>
      </c>
      <c r="B23" t="s">
        <v>23</v>
      </c>
      <c r="C23">
        <v>1604</v>
      </c>
      <c r="D23">
        <v>14254</v>
      </c>
      <c r="E23">
        <v>119</v>
      </c>
      <c r="F23">
        <v>326</v>
      </c>
      <c r="G23">
        <v>208</v>
      </c>
      <c r="H23">
        <v>9</v>
      </c>
      <c r="I23">
        <v>341</v>
      </c>
      <c r="J23">
        <v>57</v>
      </c>
      <c r="K23" s="2">
        <f t="shared" si="2"/>
        <v>16918</v>
      </c>
    </row>
    <row r="24" spans="1:11" x14ac:dyDescent="0.35">
      <c r="A24">
        <v>23</v>
      </c>
      <c r="B24" t="s">
        <v>24</v>
      </c>
      <c r="C24">
        <v>30</v>
      </c>
      <c r="D24">
        <v>693</v>
      </c>
      <c r="E24">
        <v>9</v>
      </c>
      <c r="F24">
        <v>14</v>
      </c>
      <c r="G24">
        <v>8</v>
      </c>
      <c r="H24">
        <v>1</v>
      </c>
      <c r="I24">
        <v>15</v>
      </c>
      <c r="J24">
        <v>18</v>
      </c>
      <c r="K24" s="2">
        <f t="shared" si="2"/>
        <v>788</v>
      </c>
    </row>
    <row r="25" spans="1:11" x14ac:dyDescent="0.35">
      <c r="A25">
        <v>24</v>
      </c>
      <c r="B25" t="s">
        <v>25</v>
      </c>
      <c r="C25">
        <v>2130</v>
      </c>
      <c r="D25">
        <v>4231</v>
      </c>
      <c r="E25">
        <v>69</v>
      </c>
      <c r="F25">
        <v>211</v>
      </c>
      <c r="G25">
        <v>48</v>
      </c>
      <c r="H25">
        <v>0</v>
      </c>
      <c r="I25">
        <v>111</v>
      </c>
      <c r="J25">
        <v>20</v>
      </c>
      <c r="K25" s="2">
        <f t="shared" si="2"/>
        <v>6820</v>
      </c>
    </row>
    <row r="26" spans="1:11" x14ac:dyDescent="0.35">
      <c r="A26">
        <v>25</v>
      </c>
      <c r="B26" t="s">
        <v>26</v>
      </c>
      <c r="C26">
        <v>7008</v>
      </c>
      <c r="D26">
        <v>42392</v>
      </c>
      <c r="E26">
        <v>354</v>
      </c>
      <c r="F26">
        <v>3971</v>
      </c>
      <c r="G26">
        <v>678</v>
      </c>
      <c r="H26">
        <v>61</v>
      </c>
      <c r="I26">
        <v>1009</v>
      </c>
      <c r="J26">
        <v>165</v>
      </c>
      <c r="K26" s="2">
        <f t="shared" si="2"/>
        <v>55638</v>
      </c>
    </row>
    <row r="27" spans="1:11" x14ac:dyDescent="0.35">
      <c r="A27">
        <v>26</v>
      </c>
      <c r="B27" t="s">
        <v>27</v>
      </c>
      <c r="C27">
        <v>5632</v>
      </c>
      <c r="D27">
        <v>7965</v>
      </c>
      <c r="E27">
        <v>215</v>
      </c>
      <c r="F27">
        <v>319</v>
      </c>
      <c r="G27">
        <v>149</v>
      </c>
      <c r="H27">
        <v>21</v>
      </c>
      <c r="I27">
        <v>206</v>
      </c>
      <c r="J27">
        <v>48</v>
      </c>
      <c r="K27" s="2">
        <f t="shared" si="2"/>
        <v>14555</v>
      </c>
    </row>
    <row r="28" spans="1:11" x14ac:dyDescent="0.35">
      <c r="A28">
        <v>27</v>
      </c>
      <c r="B28" t="s">
        <v>28</v>
      </c>
      <c r="C28">
        <v>23278</v>
      </c>
      <c r="D28">
        <v>120749</v>
      </c>
      <c r="E28">
        <v>1689</v>
      </c>
      <c r="F28">
        <v>3856</v>
      </c>
      <c r="G28">
        <v>2541</v>
      </c>
      <c r="H28">
        <v>332</v>
      </c>
      <c r="I28">
        <v>2852</v>
      </c>
      <c r="J28">
        <v>406</v>
      </c>
      <c r="K28" s="2">
        <f t="shared" si="2"/>
        <v>155703</v>
      </c>
    </row>
    <row r="29" spans="1:11" x14ac:dyDescent="0.35">
      <c r="A29">
        <v>28</v>
      </c>
      <c r="B29" t="s">
        <v>29</v>
      </c>
      <c r="C29">
        <v>47</v>
      </c>
      <c r="D29">
        <v>775</v>
      </c>
      <c r="E29">
        <v>3</v>
      </c>
      <c r="F29">
        <v>20</v>
      </c>
      <c r="G29">
        <v>3</v>
      </c>
      <c r="H29">
        <v>3</v>
      </c>
      <c r="I29">
        <v>6</v>
      </c>
      <c r="J29">
        <v>8</v>
      </c>
      <c r="K29" s="2">
        <f t="shared" si="2"/>
        <v>865</v>
      </c>
    </row>
    <row r="30" spans="1:11" x14ac:dyDescent="0.35">
      <c r="A30">
        <v>29</v>
      </c>
      <c r="B30" t="s">
        <v>30</v>
      </c>
      <c r="C30">
        <v>2124</v>
      </c>
      <c r="D30">
        <v>10313</v>
      </c>
      <c r="E30">
        <v>147</v>
      </c>
      <c r="F30">
        <v>371</v>
      </c>
      <c r="G30">
        <v>100</v>
      </c>
      <c r="H30">
        <v>4</v>
      </c>
      <c r="I30">
        <v>199</v>
      </c>
      <c r="J30">
        <v>34</v>
      </c>
      <c r="K30" s="2">
        <f t="shared" si="2"/>
        <v>13292</v>
      </c>
    </row>
    <row r="31" spans="1:11" x14ac:dyDescent="0.35">
      <c r="A31">
        <v>30</v>
      </c>
      <c r="B31" t="s">
        <v>31</v>
      </c>
      <c r="C31">
        <v>3109</v>
      </c>
      <c r="D31">
        <v>18035</v>
      </c>
      <c r="E31">
        <v>177</v>
      </c>
      <c r="F31">
        <v>3830</v>
      </c>
      <c r="G31">
        <v>216</v>
      </c>
      <c r="H31">
        <v>43</v>
      </c>
      <c r="I31">
        <v>372</v>
      </c>
      <c r="J31">
        <v>67</v>
      </c>
      <c r="K31" s="2">
        <f t="shared" si="2"/>
        <v>25849</v>
      </c>
    </row>
    <row r="32" spans="1:11" x14ac:dyDescent="0.35">
      <c r="A32">
        <v>31</v>
      </c>
      <c r="B32" t="s">
        <v>32</v>
      </c>
      <c r="C32">
        <v>9027</v>
      </c>
      <c r="D32">
        <v>31126</v>
      </c>
      <c r="E32">
        <v>277</v>
      </c>
      <c r="F32">
        <v>1005</v>
      </c>
      <c r="G32">
        <v>491</v>
      </c>
      <c r="H32">
        <v>57</v>
      </c>
      <c r="I32">
        <v>601</v>
      </c>
      <c r="J32">
        <v>95</v>
      </c>
      <c r="K32" s="2">
        <f t="shared" si="2"/>
        <v>42679</v>
      </c>
    </row>
    <row r="33" spans="1:11" x14ac:dyDescent="0.35">
      <c r="A33">
        <v>32</v>
      </c>
      <c r="B33" t="s">
        <v>33</v>
      </c>
      <c r="C33">
        <v>7702</v>
      </c>
      <c r="D33">
        <v>10013</v>
      </c>
      <c r="E33">
        <v>194</v>
      </c>
      <c r="F33">
        <v>350</v>
      </c>
      <c r="G33">
        <v>144</v>
      </c>
      <c r="H33">
        <v>31</v>
      </c>
      <c r="I33">
        <v>205</v>
      </c>
      <c r="J33">
        <v>51</v>
      </c>
      <c r="K33" s="2">
        <f t="shared" si="2"/>
        <v>18690</v>
      </c>
    </row>
    <row r="34" spans="1:11" x14ac:dyDescent="0.35">
      <c r="A34">
        <v>33</v>
      </c>
      <c r="B34" t="s">
        <v>34</v>
      </c>
      <c r="C34">
        <v>292</v>
      </c>
      <c r="D34">
        <v>4308</v>
      </c>
      <c r="E34">
        <v>26</v>
      </c>
      <c r="F34">
        <v>93</v>
      </c>
      <c r="G34">
        <v>46</v>
      </c>
      <c r="H34">
        <v>2</v>
      </c>
      <c r="I34">
        <v>96</v>
      </c>
      <c r="J34">
        <v>11</v>
      </c>
      <c r="K34" s="2">
        <f t="shared" si="2"/>
        <v>4874</v>
      </c>
    </row>
    <row r="35" spans="1:11" x14ac:dyDescent="0.35">
      <c r="A35">
        <v>34</v>
      </c>
      <c r="B35" t="s">
        <v>35</v>
      </c>
      <c r="C35">
        <v>1892</v>
      </c>
      <c r="D35">
        <v>14433</v>
      </c>
      <c r="E35">
        <v>170</v>
      </c>
      <c r="F35">
        <v>136</v>
      </c>
      <c r="G35">
        <v>421</v>
      </c>
      <c r="H35">
        <v>15</v>
      </c>
      <c r="I35">
        <v>257</v>
      </c>
      <c r="J35">
        <v>34</v>
      </c>
      <c r="K35" s="2">
        <f t="shared" si="2"/>
        <v>17358</v>
      </c>
    </row>
    <row r="36" spans="1:11" x14ac:dyDescent="0.35">
      <c r="A36">
        <v>35</v>
      </c>
      <c r="B36" t="s">
        <v>36</v>
      </c>
      <c r="C36">
        <v>69921</v>
      </c>
      <c r="D36">
        <v>85527</v>
      </c>
      <c r="E36">
        <v>3967</v>
      </c>
      <c r="F36">
        <v>3449</v>
      </c>
      <c r="G36">
        <v>2211</v>
      </c>
      <c r="H36">
        <v>246</v>
      </c>
      <c r="I36">
        <v>2300</v>
      </c>
      <c r="J36">
        <v>541</v>
      </c>
      <c r="K36" s="2">
        <f t="shared" si="2"/>
        <v>168162</v>
      </c>
    </row>
    <row r="37" spans="1:11" x14ac:dyDescent="0.35">
      <c r="A37">
        <v>36</v>
      </c>
      <c r="B37" t="s">
        <v>37</v>
      </c>
      <c r="C37">
        <v>622</v>
      </c>
      <c r="D37">
        <v>5509</v>
      </c>
      <c r="E37">
        <v>39</v>
      </c>
      <c r="F37">
        <v>188</v>
      </c>
      <c r="G37">
        <v>39</v>
      </c>
      <c r="H37">
        <v>3</v>
      </c>
      <c r="I37">
        <v>99</v>
      </c>
      <c r="J37">
        <v>30</v>
      </c>
      <c r="K37" s="2">
        <f t="shared" si="2"/>
        <v>6529</v>
      </c>
    </row>
    <row r="38" spans="1:11" x14ac:dyDescent="0.35">
      <c r="A38">
        <v>37</v>
      </c>
      <c r="B38" t="s">
        <v>38</v>
      </c>
      <c r="C38">
        <v>4609</v>
      </c>
      <c r="D38">
        <v>6261</v>
      </c>
      <c r="E38">
        <v>87</v>
      </c>
      <c r="F38">
        <v>296</v>
      </c>
      <c r="G38">
        <v>61</v>
      </c>
      <c r="H38">
        <v>13</v>
      </c>
      <c r="I38">
        <v>165</v>
      </c>
      <c r="J38">
        <v>47</v>
      </c>
      <c r="K38" s="2">
        <f t="shared" si="2"/>
        <v>11539</v>
      </c>
    </row>
    <row r="39" spans="1:11" x14ac:dyDescent="0.35">
      <c r="A39">
        <v>38</v>
      </c>
      <c r="B39" t="s">
        <v>39</v>
      </c>
      <c r="C39">
        <v>2394</v>
      </c>
      <c r="D39">
        <v>3578</v>
      </c>
      <c r="E39">
        <v>24</v>
      </c>
      <c r="F39">
        <v>189</v>
      </c>
      <c r="G39">
        <v>75</v>
      </c>
      <c r="H39">
        <v>8</v>
      </c>
      <c r="I39">
        <v>73</v>
      </c>
      <c r="J39">
        <v>27</v>
      </c>
      <c r="K39" s="2">
        <f t="shared" si="2"/>
        <v>6368</v>
      </c>
    </row>
    <row r="40" spans="1:11" x14ac:dyDescent="0.35">
      <c r="A40">
        <v>39</v>
      </c>
      <c r="B40" t="s">
        <v>40</v>
      </c>
      <c r="C40">
        <v>90</v>
      </c>
      <c r="D40">
        <v>575</v>
      </c>
      <c r="E40">
        <v>1</v>
      </c>
      <c r="F40">
        <v>19</v>
      </c>
      <c r="G40">
        <v>2</v>
      </c>
      <c r="H40">
        <v>0</v>
      </c>
      <c r="I40">
        <v>8</v>
      </c>
      <c r="J40">
        <v>10</v>
      </c>
      <c r="K40" s="2">
        <f t="shared" si="2"/>
        <v>705</v>
      </c>
    </row>
    <row r="41" spans="1:11" x14ac:dyDescent="0.35">
      <c r="A41">
        <v>40</v>
      </c>
      <c r="B41" t="s">
        <v>41</v>
      </c>
      <c r="C41">
        <v>882</v>
      </c>
      <c r="D41">
        <v>6757</v>
      </c>
      <c r="E41">
        <v>45</v>
      </c>
      <c r="F41">
        <v>156</v>
      </c>
      <c r="G41">
        <v>89</v>
      </c>
      <c r="H41">
        <v>4</v>
      </c>
      <c r="I41">
        <v>124</v>
      </c>
      <c r="J41">
        <v>15</v>
      </c>
      <c r="K41" s="2">
        <f t="shared" si="2"/>
        <v>8072</v>
      </c>
    </row>
    <row r="42" spans="1:11" x14ac:dyDescent="0.35">
      <c r="A42">
        <v>41</v>
      </c>
      <c r="B42" s="1" t="s">
        <v>42</v>
      </c>
      <c r="C42">
        <f>2335+24943+905+188466</f>
        <v>216649</v>
      </c>
      <c r="D42">
        <f>8840+11129+1601+217725</f>
        <v>239295</v>
      </c>
      <c r="E42">
        <f>190+7434+38+11532</f>
        <v>19194</v>
      </c>
      <c r="F42">
        <f>285+454+60+7570</f>
        <v>8369</v>
      </c>
      <c r="G42">
        <f>158+3112+243+23139</f>
        <v>26652</v>
      </c>
      <c r="H42">
        <f>34+251+0+789</f>
        <v>1074</v>
      </c>
      <c r="I42">
        <f>169+446+35+5455</f>
        <v>6105</v>
      </c>
      <c r="J42">
        <f>48+374+10+1802</f>
        <v>2234</v>
      </c>
      <c r="K42" s="2">
        <f t="shared" si="2"/>
        <v>519572</v>
      </c>
    </row>
    <row r="43" spans="1:11" x14ac:dyDescent="0.35">
      <c r="A43">
        <v>42</v>
      </c>
      <c r="B43" t="s">
        <v>43</v>
      </c>
      <c r="C43">
        <v>346</v>
      </c>
      <c r="D43">
        <v>2916</v>
      </c>
      <c r="E43">
        <v>28</v>
      </c>
      <c r="F43">
        <v>148</v>
      </c>
      <c r="G43">
        <v>8</v>
      </c>
      <c r="H43">
        <v>0</v>
      </c>
      <c r="I43">
        <v>49</v>
      </c>
      <c r="J43">
        <v>11</v>
      </c>
      <c r="K43" s="2">
        <f t="shared" si="2"/>
        <v>3506</v>
      </c>
    </row>
    <row r="44" spans="1:11" x14ac:dyDescent="0.35">
      <c r="A44">
        <v>43</v>
      </c>
      <c r="B44" t="s">
        <v>44</v>
      </c>
      <c r="C44">
        <v>1760</v>
      </c>
      <c r="D44">
        <v>3315</v>
      </c>
      <c r="E44">
        <v>275</v>
      </c>
      <c r="F44">
        <v>195</v>
      </c>
      <c r="G44">
        <v>47</v>
      </c>
      <c r="H44">
        <v>0</v>
      </c>
      <c r="I44">
        <v>37</v>
      </c>
      <c r="J44">
        <v>21</v>
      </c>
      <c r="K44" s="2">
        <f t="shared" si="2"/>
        <v>5650</v>
      </c>
    </row>
    <row r="45" spans="1:11" x14ac:dyDescent="0.35">
      <c r="A45">
        <v>44</v>
      </c>
      <c r="B45" t="s">
        <v>45</v>
      </c>
      <c r="C45">
        <v>206</v>
      </c>
      <c r="D45">
        <v>1470</v>
      </c>
      <c r="E45">
        <v>14</v>
      </c>
      <c r="F45">
        <v>28</v>
      </c>
      <c r="G45">
        <v>4</v>
      </c>
      <c r="H45">
        <v>0</v>
      </c>
      <c r="I45">
        <v>15</v>
      </c>
      <c r="J45">
        <v>11</v>
      </c>
      <c r="K45" s="2">
        <f t="shared" si="2"/>
        <v>1748</v>
      </c>
    </row>
    <row r="46" spans="1:11" x14ac:dyDescent="0.35">
      <c r="A46">
        <v>45</v>
      </c>
      <c r="B46" t="s">
        <v>46</v>
      </c>
      <c r="C46">
        <v>1608</v>
      </c>
      <c r="D46">
        <v>3438</v>
      </c>
      <c r="E46">
        <v>520</v>
      </c>
      <c r="F46">
        <v>220</v>
      </c>
      <c r="G46">
        <v>79</v>
      </c>
      <c r="H46">
        <v>2</v>
      </c>
      <c r="I46">
        <v>33</v>
      </c>
      <c r="J46">
        <v>22</v>
      </c>
      <c r="K46" s="2">
        <f t="shared" si="2"/>
        <v>5922</v>
      </c>
    </row>
    <row r="47" spans="1:11" x14ac:dyDescent="0.35">
      <c r="A47">
        <v>46</v>
      </c>
      <c r="B47" s="1" t="s">
        <v>47</v>
      </c>
      <c r="C47">
        <f>33887+223</f>
        <v>34110</v>
      </c>
      <c r="D47">
        <f>276470+2300</f>
        <v>278770</v>
      </c>
      <c r="E47">
        <f>7138+79</f>
        <v>7217</v>
      </c>
      <c r="F47">
        <f>5006+42</f>
        <v>5048</v>
      </c>
      <c r="G47">
        <f>25141+176</f>
        <v>25317</v>
      </c>
      <c r="H47">
        <f>659+1</f>
        <v>660</v>
      </c>
      <c r="I47">
        <f>5349+35</f>
        <v>5384</v>
      </c>
      <c r="J47">
        <f>1463+9</f>
        <v>1472</v>
      </c>
      <c r="K47" s="2">
        <f t="shared" si="2"/>
        <v>357978</v>
      </c>
    </row>
    <row r="48" spans="1:11" x14ac:dyDescent="0.35">
      <c r="A48">
        <v>47</v>
      </c>
      <c r="B48" t="s">
        <v>48</v>
      </c>
      <c r="C48">
        <v>2067</v>
      </c>
      <c r="D48">
        <v>22185</v>
      </c>
      <c r="E48">
        <v>249</v>
      </c>
      <c r="F48">
        <v>590</v>
      </c>
      <c r="G48">
        <v>399</v>
      </c>
      <c r="H48">
        <v>40</v>
      </c>
      <c r="I48">
        <v>460</v>
      </c>
      <c r="J48">
        <v>72</v>
      </c>
      <c r="K48" s="2">
        <f t="shared" si="2"/>
        <v>26062</v>
      </c>
    </row>
    <row r="49" spans="1:11" x14ac:dyDescent="0.35">
      <c r="A49">
        <v>48</v>
      </c>
      <c r="B49" s="1" t="s">
        <v>49</v>
      </c>
      <c r="C49">
        <f>815+129138+31</f>
        <v>129984</v>
      </c>
      <c r="D49">
        <f>6477+473462+545</f>
        <v>480484</v>
      </c>
      <c r="E49">
        <f>124+50531+8</f>
        <v>50663</v>
      </c>
      <c r="F49">
        <f>315+15055+21</f>
        <v>15391</v>
      </c>
      <c r="G49">
        <f>99+31797+11</f>
        <v>31907</v>
      </c>
      <c r="H49">
        <f>27+3776+1</f>
        <v>3804</v>
      </c>
      <c r="I49">
        <f>148+10964+4</f>
        <v>11116</v>
      </c>
      <c r="J49">
        <f>54+6991+1</f>
        <v>7046</v>
      </c>
      <c r="K49" s="2">
        <f t="shared" si="2"/>
        <v>730395</v>
      </c>
    </row>
    <row r="50" spans="1:11" x14ac:dyDescent="0.35">
      <c r="A50">
        <v>49</v>
      </c>
      <c r="B50" t="s">
        <v>50</v>
      </c>
      <c r="C50">
        <v>104</v>
      </c>
      <c r="D50">
        <v>1247</v>
      </c>
      <c r="E50">
        <v>12</v>
      </c>
      <c r="F50">
        <v>32</v>
      </c>
      <c r="G50">
        <v>10</v>
      </c>
      <c r="H50">
        <v>1</v>
      </c>
      <c r="I50">
        <v>17</v>
      </c>
      <c r="J50">
        <v>23</v>
      </c>
      <c r="K50" s="2">
        <f t="shared" si="2"/>
        <v>1446</v>
      </c>
    </row>
    <row r="51" spans="1:11" x14ac:dyDescent="0.35">
      <c r="A51">
        <v>50</v>
      </c>
      <c r="B51" t="s">
        <v>51</v>
      </c>
      <c r="C51">
        <v>1409</v>
      </c>
      <c r="D51">
        <v>5306</v>
      </c>
      <c r="E51">
        <v>43</v>
      </c>
      <c r="F51">
        <v>156</v>
      </c>
      <c r="G51">
        <v>46</v>
      </c>
      <c r="H51">
        <v>5</v>
      </c>
      <c r="I51">
        <v>97</v>
      </c>
      <c r="J51">
        <v>25</v>
      </c>
      <c r="K51" s="2">
        <f t="shared" si="2"/>
        <v>7087</v>
      </c>
    </row>
    <row r="52" spans="1:11" x14ac:dyDescent="0.35">
      <c r="A52">
        <v>51</v>
      </c>
      <c r="B52" t="s">
        <v>52</v>
      </c>
      <c r="C52">
        <v>809</v>
      </c>
      <c r="D52">
        <v>4252</v>
      </c>
      <c r="E52">
        <v>285</v>
      </c>
      <c r="F52">
        <v>174</v>
      </c>
      <c r="G52">
        <v>51</v>
      </c>
      <c r="H52">
        <v>26</v>
      </c>
      <c r="I52">
        <v>62</v>
      </c>
      <c r="J52">
        <v>16</v>
      </c>
      <c r="K52" s="2">
        <f t="shared" si="2"/>
        <v>5675</v>
      </c>
    </row>
    <row r="53" spans="1:11" x14ac:dyDescent="0.35">
      <c r="A53">
        <v>52</v>
      </c>
      <c r="B53" t="s">
        <v>53</v>
      </c>
      <c r="C53">
        <v>3511</v>
      </c>
      <c r="D53">
        <v>16337</v>
      </c>
      <c r="E53">
        <v>818</v>
      </c>
      <c r="F53">
        <v>406</v>
      </c>
      <c r="G53">
        <v>185</v>
      </c>
      <c r="H53">
        <v>24</v>
      </c>
      <c r="I53">
        <v>198</v>
      </c>
      <c r="J53">
        <v>49</v>
      </c>
      <c r="K53" s="2">
        <f t="shared" si="2"/>
        <v>21528</v>
      </c>
    </row>
    <row r="54" spans="1:11" x14ac:dyDescent="0.35">
      <c r="A54">
        <v>53</v>
      </c>
      <c r="B54" t="s">
        <v>54</v>
      </c>
      <c r="C54">
        <v>10566</v>
      </c>
      <c r="D54">
        <v>16546</v>
      </c>
      <c r="E54">
        <v>1020</v>
      </c>
      <c r="F54">
        <v>468</v>
      </c>
      <c r="G54">
        <v>225</v>
      </c>
      <c r="H54">
        <v>11</v>
      </c>
      <c r="I54">
        <v>233</v>
      </c>
      <c r="J54">
        <v>42</v>
      </c>
      <c r="K54" s="2">
        <f t="shared" si="2"/>
        <v>29111</v>
      </c>
    </row>
    <row r="55" spans="1:11" x14ac:dyDescent="0.35">
      <c r="A55">
        <v>54</v>
      </c>
      <c r="B55" t="s">
        <v>55</v>
      </c>
      <c r="C55">
        <v>1155</v>
      </c>
      <c r="D55">
        <v>3246</v>
      </c>
      <c r="E55">
        <v>17</v>
      </c>
      <c r="F55">
        <v>57</v>
      </c>
      <c r="G55">
        <v>25</v>
      </c>
      <c r="H55">
        <v>1</v>
      </c>
      <c r="I55">
        <v>10</v>
      </c>
      <c r="J55">
        <v>19</v>
      </c>
      <c r="K55" s="2">
        <f t="shared" si="2"/>
        <v>4530</v>
      </c>
    </row>
    <row r="56" spans="1:11" x14ac:dyDescent="0.35">
      <c r="A56">
        <v>55</v>
      </c>
      <c r="B56" t="s">
        <v>56</v>
      </c>
      <c r="C56">
        <v>4680</v>
      </c>
      <c r="D56">
        <v>6686</v>
      </c>
      <c r="E56">
        <v>122</v>
      </c>
      <c r="F56">
        <v>340</v>
      </c>
      <c r="G56">
        <v>37</v>
      </c>
      <c r="H56">
        <v>8</v>
      </c>
      <c r="I56">
        <v>115</v>
      </c>
      <c r="J56">
        <v>11</v>
      </c>
      <c r="K56" s="2">
        <f t="shared" si="2"/>
        <v>11999</v>
      </c>
    </row>
    <row r="57" spans="1:11" x14ac:dyDescent="0.35">
      <c r="A57">
        <v>56</v>
      </c>
      <c r="B57" t="s">
        <v>57</v>
      </c>
      <c r="C57">
        <v>363</v>
      </c>
      <c r="D57">
        <v>1934</v>
      </c>
      <c r="E57">
        <v>8</v>
      </c>
      <c r="F57">
        <v>39</v>
      </c>
      <c r="G57">
        <v>22</v>
      </c>
      <c r="H57">
        <v>0</v>
      </c>
      <c r="I57">
        <v>23</v>
      </c>
      <c r="J57">
        <v>15</v>
      </c>
      <c r="K57" s="2">
        <f t="shared" si="2"/>
        <v>2404</v>
      </c>
    </row>
    <row r="58" spans="1:11" x14ac:dyDescent="0.35">
      <c r="A58">
        <v>57</v>
      </c>
      <c r="B58" t="s">
        <v>58</v>
      </c>
      <c r="C58">
        <v>516</v>
      </c>
      <c r="D58">
        <v>4057</v>
      </c>
      <c r="E58">
        <v>37</v>
      </c>
      <c r="F58">
        <v>98</v>
      </c>
      <c r="G58">
        <v>19</v>
      </c>
      <c r="H58">
        <v>10</v>
      </c>
      <c r="I58">
        <v>60</v>
      </c>
      <c r="J58">
        <v>20</v>
      </c>
      <c r="K58" s="2">
        <f t="shared" si="2"/>
        <v>4817</v>
      </c>
    </row>
    <row r="59" spans="1:11" x14ac:dyDescent="0.35">
      <c r="A59">
        <v>58</v>
      </c>
      <c r="B59" t="s">
        <v>59</v>
      </c>
      <c r="C59">
        <v>2771</v>
      </c>
      <c r="D59">
        <v>6948</v>
      </c>
      <c r="E59">
        <v>39</v>
      </c>
      <c r="F59">
        <v>92</v>
      </c>
      <c r="G59">
        <v>33</v>
      </c>
      <c r="H59">
        <v>3</v>
      </c>
      <c r="I59">
        <v>85</v>
      </c>
      <c r="J59">
        <v>17</v>
      </c>
      <c r="K59" s="2">
        <f t="shared" si="2"/>
        <v>9988</v>
      </c>
    </row>
    <row r="60" spans="1:11" x14ac:dyDescent="0.35">
      <c r="A60">
        <v>59</v>
      </c>
      <c r="B60" t="s">
        <v>60</v>
      </c>
      <c r="C60">
        <v>1841</v>
      </c>
      <c r="D60">
        <v>16195</v>
      </c>
      <c r="E60">
        <v>346</v>
      </c>
      <c r="F60">
        <v>439</v>
      </c>
      <c r="G60">
        <v>240</v>
      </c>
      <c r="H60">
        <v>21</v>
      </c>
      <c r="I60">
        <v>350</v>
      </c>
      <c r="J60">
        <v>44</v>
      </c>
      <c r="K60" s="2">
        <f t="shared" si="2"/>
        <v>19476</v>
      </c>
    </row>
    <row r="61" spans="1:11" x14ac:dyDescent="0.35">
      <c r="A61">
        <v>60</v>
      </c>
      <c r="B61" t="s">
        <v>61</v>
      </c>
      <c r="C61">
        <v>178</v>
      </c>
      <c r="D61">
        <v>4212</v>
      </c>
      <c r="E61">
        <v>34</v>
      </c>
      <c r="F61">
        <v>127</v>
      </c>
      <c r="G61">
        <v>25</v>
      </c>
      <c r="H61">
        <v>6</v>
      </c>
      <c r="I61">
        <v>101</v>
      </c>
      <c r="J61">
        <v>21</v>
      </c>
      <c r="K61" s="2">
        <f t="shared" si="2"/>
        <v>4704</v>
      </c>
    </row>
    <row r="62" spans="1:11" x14ac:dyDescent="0.35">
      <c r="A62">
        <v>61</v>
      </c>
      <c r="B62" t="s">
        <v>63</v>
      </c>
      <c r="C62">
        <v>6049</v>
      </c>
      <c r="D62">
        <v>37713</v>
      </c>
      <c r="E62">
        <v>1982</v>
      </c>
      <c r="F62">
        <v>1652</v>
      </c>
      <c r="G62">
        <v>437</v>
      </c>
      <c r="H62">
        <v>60</v>
      </c>
      <c r="I62">
        <v>957</v>
      </c>
      <c r="J62">
        <v>89</v>
      </c>
      <c r="K62" s="2">
        <f t="shared" si="2"/>
        <v>48939</v>
      </c>
    </row>
    <row r="63" spans="1:11" x14ac:dyDescent="0.35">
      <c r="A63">
        <v>62</v>
      </c>
      <c r="B63" t="s">
        <v>64</v>
      </c>
      <c r="C63">
        <v>2662</v>
      </c>
      <c r="D63">
        <v>4293</v>
      </c>
      <c r="E63">
        <v>47</v>
      </c>
      <c r="F63">
        <v>180</v>
      </c>
      <c r="G63">
        <v>98</v>
      </c>
      <c r="H63">
        <v>12</v>
      </c>
      <c r="I63">
        <v>120</v>
      </c>
      <c r="J63">
        <v>24</v>
      </c>
      <c r="K63" s="2">
        <f t="shared" si="2"/>
        <v>7436</v>
      </c>
    </row>
    <row r="64" spans="1:11" x14ac:dyDescent="0.35">
      <c r="A64">
        <v>63</v>
      </c>
      <c r="B64" t="s">
        <v>62</v>
      </c>
      <c r="C64">
        <v>1235</v>
      </c>
      <c r="D64">
        <v>14902</v>
      </c>
      <c r="E64">
        <v>147</v>
      </c>
      <c r="F64">
        <v>475</v>
      </c>
      <c r="G64">
        <v>204</v>
      </c>
      <c r="H64">
        <v>13</v>
      </c>
      <c r="I64">
        <v>362</v>
      </c>
      <c r="J64">
        <v>52</v>
      </c>
      <c r="K64" s="2">
        <f t="shared" si="2"/>
        <v>17390</v>
      </c>
    </row>
    <row r="65" spans="1:11" x14ac:dyDescent="0.35">
      <c r="A65">
        <v>64</v>
      </c>
      <c r="B65" t="s">
        <v>65</v>
      </c>
      <c r="C65">
        <v>1716</v>
      </c>
      <c r="D65">
        <v>21017</v>
      </c>
      <c r="E65">
        <v>252</v>
      </c>
      <c r="F65">
        <v>702</v>
      </c>
      <c r="G65">
        <v>344</v>
      </c>
      <c r="H65">
        <v>29</v>
      </c>
      <c r="I65">
        <v>585</v>
      </c>
      <c r="J65">
        <v>65</v>
      </c>
      <c r="K65" s="2">
        <f t="shared" si="2"/>
        <v>24710</v>
      </c>
    </row>
  </sheetData>
  <pageMargins left="0.7" right="0.7" top="0.75" bottom="0.75" header="0.3" footer="0.3"/>
  <headerFooter>
    <oddFooter>&amp;C_x000D_&amp;1#&amp;"Calibri"&amp;10&amp;K000000 SLB-Private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9B28-68C2-41E5-B05B-F8CD159ABEF9}">
  <dimension ref="A1:B64"/>
  <sheetViews>
    <sheetView tabSelected="1" workbookViewId="0">
      <selection activeCell="I48" sqref="I48"/>
    </sheetView>
  </sheetViews>
  <sheetFormatPr defaultRowHeight="14.5" x14ac:dyDescent="0.35"/>
  <sheetData>
    <row r="1" spans="1:2" x14ac:dyDescent="0.35">
      <c r="A1">
        <f t="shared" ref="A1:A62" si="0">A2-1</f>
        <v>0</v>
      </c>
      <c r="B1" s="1" t="s">
        <v>2</v>
      </c>
    </row>
    <row r="2" spans="1:2" x14ac:dyDescent="0.35">
      <c r="A2">
        <f t="shared" si="0"/>
        <v>1</v>
      </c>
      <c r="B2" s="1" t="s">
        <v>3</v>
      </c>
    </row>
    <row r="3" spans="1:2" x14ac:dyDescent="0.35">
      <c r="A3">
        <f t="shared" si="0"/>
        <v>2</v>
      </c>
      <c r="B3" s="1" t="s">
        <v>4</v>
      </c>
    </row>
    <row r="4" spans="1:2" x14ac:dyDescent="0.35">
      <c r="A4">
        <f t="shared" si="0"/>
        <v>3</v>
      </c>
      <c r="B4" s="1" t="s">
        <v>5</v>
      </c>
    </row>
    <row r="5" spans="1:2" x14ac:dyDescent="0.35">
      <c r="A5">
        <f t="shared" si="0"/>
        <v>4</v>
      </c>
      <c r="B5" s="1" t="s">
        <v>6</v>
      </c>
    </row>
    <row r="6" spans="1:2" x14ac:dyDescent="0.35">
      <c r="A6">
        <f t="shared" si="0"/>
        <v>5</v>
      </c>
      <c r="B6" t="s">
        <v>7</v>
      </c>
    </row>
    <row r="7" spans="1:2" x14ac:dyDescent="0.35">
      <c r="A7">
        <f t="shared" si="0"/>
        <v>6</v>
      </c>
      <c r="B7" s="1" t="s">
        <v>8</v>
      </c>
    </row>
    <row r="8" spans="1:2" x14ac:dyDescent="0.35">
      <c r="A8">
        <f t="shared" si="0"/>
        <v>7</v>
      </c>
      <c r="B8" t="s">
        <v>9</v>
      </c>
    </row>
    <row r="9" spans="1:2" x14ac:dyDescent="0.35">
      <c r="A9">
        <f t="shared" si="0"/>
        <v>8</v>
      </c>
      <c r="B9" t="s">
        <v>10</v>
      </c>
    </row>
    <row r="10" spans="1:2" x14ac:dyDescent="0.35">
      <c r="A10">
        <f t="shared" si="0"/>
        <v>9</v>
      </c>
      <c r="B10" t="s">
        <v>11</v>
      </c>
    </row>
    <row r="11" spans="1:2" x14ac:dyDescent="0.35">
      <c r="A11">
        <f t="shared" si="0"/>
        <v>10</v>
      </c>
      <c r="B11" s="1" t="s">
        <v>12</v>
      </c>
    </row>
    <row r="12" spans="1:2" x14ac:dyDescent="0.35">
      <c r="A12">
        <f t="shared" si="0"/>
        <v>11</v>
      </c>
      <c r="B12" t="s">
        <v>13</v>
      </c>
    </row>
    <row r="13" spans="1:2" x14ac:dyDescent="0.35">
      <c r="A13">
        <f t="shared" si="0"/>
        <v>12</v>
      </c>
      <c r="B13" t="s">
        <v>14</v>
      </c>
    </row>
    <row r="14" spans="1:2" x14ac:dyDescent="0.35">
      <c r="A14">
        <f t="shared" si="0"/>
        <v>13</v>
      </c>
      <c r="B14" s="1" t="s">
        <v>15</v>
      </c>
    </row>
    <row r="15" spans="1:2" x14ac:dyDescent="0.35">
      <c r="A15">
        <f t="shared" si="0"/>
        <v>14</v>
      </c>
      <c r="B15" t="s">
        <v>16</v>
      </c>
    </row>
    <row r="16" spans="1:2" x14ac:dyDescent="0.35">
      <c r="A16">
        <f t="shared" si="0"/>
        <v>15</v>
      </c>
      <c r="B16" t="s">
        <v>17</v>
      </c>
    </row>
    <row r="17" spans="1:2" x14ac:dyDescent="0.35">
      <c r="A17">
        <f t="shared" si="0"/>
        <v>16</v>
      </c>
      <c r="B17" t="s">
        <v>18</v>
      </c>
    </row>
    <row r="18" spans="1:2" x14ac:dyDescent="0.35">
      <c r="A18">
        <f t="shared" si="0"/>
        <v>17</v>
      </c>
      <c r="B18" t="s">
        <v>19</v>
      </c>
    </row>
    <row r="19" spans="1:2" x14ac:dyDescent="0.35">
      <c r="A19">
        <f t="shared" si="0"/>
        <v>18</v>
      </c>
      <c r="B19" t="s">
        <v>20</v>
      </c>
    </row>
    <row r="20" spans="1:2" x14ac:dyDescent="0.35">
      <c r="A20">
        <f t="shared" si="0"/>
        <v>19</v>
      </c>
      <c r="B20" t="s">
        <v>21</v>
      </c>
    </row>
    <row r="21" spans="1:2" x14ac:dyDescent="0.35">
      <c r="A21">
        <f t="shared" si="0"/>
        <v>20</v>
      </c>
      <c r="B21" t="s">
        <v>22</v>
      </c>
    </row>
    <row r="22" spans="1:2" x14ac:dyDescent="0.35">
      <c r="A22">
        <f t="shared" si="0"/>
        <v>21</v>
      </c>
      <c r="B22" t="s">
        <v>23</v>
      </c>
    </row>
    <row r="23" spans="1:2" x14ac:dyDescent="0.35">
      <c r="A23">
        <f t="shared" si="0"/>
        <v>22</v>
      </c>
      <c r="B23" t="s">
        <v>24</v>
      </c>
    </row>
    <row r="24" spans="1:2" x14ac:dyDescent="0.35">
      <c r="A24">
        <f t="shared" si="0"/>
        <v>23</v>
      </c>
      <c r="B24" t="s">
        <v>25</v>
      </c>
    </row>
    <row r="25" spans="1:2" x14ac:dyDescent="0.35">
      <c r="A25">
        <f t="shared" si="0"/>
        <v>24</v>
      </c>
      <c r="B25" t="s">
        <v>26</v>
      </c>
    </row>
    <row r="26" spans="1:2" x14ac:dyDescent="0.35">
      <c r="A26">
        <f t="shared" si="0"/>
        <v>25</v>
      </c>
      <c r="B26" t="s">
        <v>27</v>
      </c>
    </row>
    <row r="27" spans="1:2" x14ac:dyDescent="0.35">
      <c r="A27">
        <f t="shared" si="0"/>
        <v>26</v>
      </c>
      <c r="B27" t="s">
        <v>28</v>
      </c>
    </row>
    <row r="28" spans="1:2" x14ac:dyDescent="0.35">
      <c r="A28">
        <f t="shared" si="0"/>
        <v>27</v>
      </c>
      <c r="B28" t="s">
        <v>29</v>
      </c>
    </row>
    <row r="29" spans="1:2" x14ac:dyDescent="0.35">
      <c r="A29">
        <f t="shared" si="0"/>
        <v>28</v>
      </c>
      <c r="B29" t="s">
        <v>30</v>
      </c>
    </row>
    <row r="30" spans="1:2" x14ac:dyDescent="0.35">
      <c r="A30">
        <f t="shared" si="0"/>
        <v>29</v>
      </c>
      <c r="B30" t="s">
        <v>31</v>
      </c>
    </row>
    <row r="31" spans="1:2" x14ac:dyDescent="0.35">
      <c r="A31">
        <f t="shared" si="0"/>
        <v>30</v>
      </c>
      <c r="B31" t="s">
        <v>32</v>
      </c>
    </row>
    <row r="32" spans="1:2" x14ac:dyDescent="0.35">
      <c r="A32">
        <f t="shared" si="0"/>
        <v>31</v>
      </c>
      <c r="B32" t="s">
        <v>33</v>
      </c>
    </row>
    <row r="33" spans="1:2" x14ac:dyDescent="0.35">
      <c r="A33">
        <f t="shared" si="0"/>
        <v>32</v>
      </c>
      <c r="B33" t="s">
        <v>34</v>
      </c>
    </row>
    <row r="34" spans="1:2" x14ac:dyDescent="0.35">
      <c r="A34">
        <f t="shared" si="0"/>
        <v>33</v>
      </c>
      <c r="B34" t="s">
        <v>35</v>
      </c>
    </row>
    <row r="35" spans="1:2" x14ac:dyDescent="0.35">
      <c r="A35">
        <f t="shared" si="0"/>
        <v>34</v>
      </c>
      <c r="B35" t="s">
        <v>36</v>
      </c>
    </row>
    <row r="36" spans="1:2" x14ac:dyDescent="0.35">
      <c r="A36">
        <f t="shared" si="0"/>
        <v>35</v>
      </c>
      <c r="B36" t="s">
        <v>37</v>
      </c>
    </row>
    <row r="37" spans="1:2" x14ac:dyDescent="0.35">
      <c r="A37">
        <f t="shared" si="0"/>
        <v>36</v>
      </c>
      <c r="B37" t="s">
        <v>38</v>
      </c>
    </row>
    <row r="38" spans="1:2" x14ac:dyDescent="0.35">
      <c r="A38">
        <f t="shared" si="0"/>
        <v>37</v>
      </c>
      <c r="B38" t="s">
        <v>39</v>
      </c>
    </row>
    <row r="39" spans="1:2" x14ac:dyDescent="0.35">
      <c r="A39">
        <f t="shared" si="0"/>
        <v>38</v>
      </c>
      <c r="B39" t="s">
        <v>40</v>
      </c>
    </row>
    <row r="40" spans="1:2" x14ac:dyDescent="0.35">
      <c r="A40">
        <f t="shared" si="0"/>
        <v>39</v>
      </c>
      <c r="B40" t="s">
        <v>41</v>
      </c>
    </row>
    <row r="41" spans="1:2" x14ac:dyDescent="0.35">
      <c r="A41">
        <f t="shared" si="0"/>
        <v>40</v>
      </c>
      <c r="B41" s="1" t="s">
        <v>42</v>
      </c>
    </row>
    <row r="42" spans="1:2" x14ac:dyDescent="0.35">
      <c r="A42">
        <f t="shared" si="0"/>
        <v>41</v>
      </c>
      <c r="B42" t="s">
        <v>43</v>
      </c>
    </row>
    <row r="43" spans="1:2" x14ac:dyDescent="0.35">
      <c r="A43">
        <f t="shared" si="0"/>
        <v>42</v>
      </c>
      <c r="B43" t="s">
        <v>44</v>
      </c>
    </row>
    <row r="44" spans="1:2" x14ac:dyDescent="0.35">
      <c r="A44">
        <f t="shared" si="0"/>
        <v>43</v>
      </c>
      <c r="B44" t="s">
        <v>45</v>
      </c>
    </row>
    <row r="45" spans="1:2" x14ac:dyDescent="0.35">
      <c r="A45">
        <f t="shared" si="0"/>
        <v>44</v>
      </c>
      <c r="B45" t="s">
        <v>46</v>
      </c>
    </row>
    <row r="46" spans="1:2" x14ac:dyDescent="0.35">
      <c r="A46">
        <f t="shared" si="0"/>
        <v>45</v>
      </c>
      <c r="B46" s="1" t="s">
        <v>47</v>
      </c>
    </row>
    <row r="47" spans="1:2" x14ac:dyDescent="0.35">
      <c r="A47">
        <f t="shared" si="0"/>
        <v>46</v>
      </c>
      <c r="B47" t="s">
        <v>48</v>
      </c>
    </row>
    <row r="48" spans="1:2" x14ac:dyDescent="0.35">
      <c r="A48">
        <f t="shared" si="0"/>
        <v>47</v>
      </c>
      <c r="B48" s="1" t="s">
        <v>49</v>
      </c>
    </row>
    <row r="49" spans="1:2" x14ac:dyDescent="0.35">
      <c r="A49">
        <f t="shared" si="0"/>
        <v>48</v>
      </c>
      <c r="B49" t="s">
        <v>50</v>
      </c>
    </row>
    <row r="50" spans="1:2" x14ac:dyDescent="0.35">
      <c r="A50">
        <f t="shared" si="0"/>
        <v>49</v>
      </c>
      <c r="B50" t="s">
        <v>51</v>
      </c>
    </row>
    <row r="51" spans="1:2" x14ac:dyDescent="0.35">
      <c r="A51">
        <f t="shared" si="0"/>
        <v>50</v>
      </c>
      <c r="B51" t="s">
        <v>52</v>
      </c>
    </row>
    <row r="52" spans="1:2" x14ac:dyDescent="0.35">
      <c r="A52">
        <f t="shared" si="0"/>
        <v>51</v>
      </c>
      <c r="B52" t="s">
        <v>53</v>
      </c>
    </row>
    <row r="53" spans="1:2" x14ac:dyDescent="0.35">
      <c r="A53">
        <f t="shared" si="0"/>
        <v>52</v>
      </c>
      <c r="B53" t="s">
        <v>54</v>
      </c>
    </row>
    <row r="54" spans="1:2" x14ac:dyDescent="0.35">
      <c r="A54">
        <f t="shared" si="0"/>
        <v>53</v>
      </c>
      <c r="B54" t="s">
        <v>55</v>
      </c>
    </row>
    <row r="55" spans="1:2" x14ac:dyDescent="0.35">
      <c r="A55">
        <f t="shared" si="0"/>
        <v>54</v>
      </c>
      <c r="B55" t="s">
        <v>56</v>
      </c>
    </row>
    <row r="56" spans="1:2" x14ac:dyDescent="0.35">
      <c r="A56">
        <f t="shared" si="0"/>
        <v>55</v>
      </c>
      <c r="B56" t="s">
        <v>57</v>
      </c>
    </row>
    <row r="57" spans="1:2" x14ac:dyDescent="0.35">
      <c r="A57">
        <f t="shared" si="0"/>
        <v>56</v>
      </c>
      <c r="B57" t="s">
        <v>58</v>
      </c>
    </row>
    <row r="58" spans="1:2" x14ac:dyDescent="0.35">
      <c r="A58">
        <f t="shared" si="0"/>
        <v>57</v>
      </c>
      <c r="B58" t="s">
        <v>59</v>
      </c>
    </row>
    <row r="59" spans="1:2" x14ac:dyDescent="0.35">
      <c r="A59">
        <f t="shared" si="0"/>
        <v>58</v>
      </c>
      <c r="B59" t="s">
        <v>60</v>
      </c>
    </row>
    <row r="60" spans="1:2" x14ac:dyDescent="0.35">
      <c r="A60">
        <f t="shared" si="0"/>
        <v>59</v>
      </c>
      <c r="B60" t="s">
        <v>61</v>
      </c>
    </row>
    <row r="61" spans="1:2" x14ac:dyDescent="0.35">
      <c r="A61">
        <f t="shared" si="0"/>
        <v>60</v>
      </c>
      <c r="B61" t="s">
        <v>63</v>
      </c>
    </row>
    <row r="62" spans="1:2" x14ac:dyDescent="0.35">
      <c r="A62">
        <f t="shared" si="0"/>
        <v>61</v>
      </c>
      <c r="B62" t="s">
        <v>64</v>
      </c>
    </row>
    <row r="63" spans="1:2" x14ac:dyDescent="0.35">
      <c r="A63">
        <f>A64-1</f>
        <v>62</v>
      </c>
      <c r="B63" t="s">
        <v>62</v>
      </c>
    </row>
    <row r="64" spans="1:2" x14ac:dyDescent="0.35">
      <c r="A64">
        <v>63</v>
      </c>
      <c r="B64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3AF6-EE19-4BA6-9162-4942D84545D8}">
  <dimension ref="A1:D65"/>
  <sheetViews>
    <sheetView workbookViewId="0">
      <selection activeCell="L62" sqref="L62"/>
    </sheetView>
  </sheetViews>
  <sheetFormatPr defaultRowHeight="14.5" x14ac:dyDescent="0.35"/>
  <cols>
    <col min="1" max="1" width="8" bestFit="1" customWidth="1"/>
    <col min="2" max="2" width="13.1796875" bestFit="1" customWidth="1"/>
    <col min="3" max="3" width="14.26953125" bestFit="1" customWidth="1"/>
    <col min="4" max="4" width="16.81640625" bestFit="1" customWidth="1"/>
  </cols>
  <sheetData>
    <row r="1" spans="1:4" x14ac:dyDescent="0.35">
      <c r="A1" t="s">
        <v>0</v>
      </c>
      <c r="B1" t="s">
        <v>1</v>
      </c>
      <c r="C1" t="s">
        <v>79</v>
      </c>
      <c r="D1" t="s">
        <v>80</v>
      </c>
    </row>
    <row r="2" spans="1:4" x14ac:dyDescent="0.35">
      <c r="A2">
        <v>1</v>
      </c>
      <c r="B2" t="s">
        <v>2</v>
      </c>
      <c r="C2">
        <v>803</v>
      </c>
    </row>
    <row r="3" spans="1:4" x14ac:dyDescent="0.35">
      <c r="A3">
        <v>2</v>
      </c>
      <c r="B3" t="s">
        <v>3</v>
      </c>
      <c r="C3">
        <v>153</v>
      </c>
    </row>
    <row r="4" spans="1:4" x14ac:dyDescent="0.35">
      <c r="A4">
        <v>3</v>
      </c>
      <c r="B4" t="s">
        <v>4</v>
      </c>
      <c r="C4">
        <v>772</v>
      </c>
    </row>
    <row r="5" spans="1:4" x14ac:dyDescent="0.35">
      <c r="A5">
        <v>4</v>
      </c>
      <c r="B5" t="s">
        <v>5</v>
      </c>
      <c r="C5">
        <v>742</v>
      </c>
    </row>
    <row r="6" spans="1:4" x14ac:dyDescent="0.35">
      <c r="A6">
        <v>5</v>
      </c>
      <c r="B6" t="s">
        <v>6</v>
      </c>
      <c r="C6">
        <v>34</v>
      </c>
    </row>
    <row r="7" spans="1:4" x14ac:dyDescent="0.35">
      <c r="A7">
        <v>6</v>
      </c>
      <c r="B7" t="s">
        <v>7</v>
      </c>
      <c r="C7">
        <v>396</v>
      </c>
    </row>
    <row r="8" spans="1:4" x14ac:dyDescent="0.35">
      <c r="A8">
        <v>7</v>
      </c>
      <c r="B8" t="s">
        <v>8</v>
      </c>
      <c r="C8">
        <v>1688</v>
      </c>
    </row>
    <row r="9" spans="1:4" x14ac:dyDescent="0.35">
      <c r="A9">
        <v>8</v>
      </c>
      <c r="B9" t="s">
        <v>9</v>
      </c>
      <c r="C9">
        <v>150</v>
      </c>
    </row>
    <row r="10" spans="1:4" x14ac:dyDescent="0.35">
      <c r="A10">
        <v>9</v>
      </c>
      <c r="B10" t="s">
        <v>10</v>
      </c>
      <c r="C10">
        <v>1850</v>
      </c>
    </row>
    <row r="11" spans="1:4" x14ac:dyDescent="0.35">
      <c r="A11">
        <v>10</v>
      </c>
      <c r="B11" t="s">
        <v>11</v>
      </c>
      <c r="C11">
        <v>1613</v>
      </c>
    </row>
    <row r="12" spans="1:4" x14ac:dyDescent="0.35">
      <c r="A12">
        <v>11</v>
      </c>
      <c r="B12" t="s">
        <v>12</v>
      </c>
      <c r="C12">
        <v>2601</v>
      </c>
    </row>
    <row r="13" spans="1:4" x14ac:dyDescent="0.35">
      <c r="A13">
        <v>12</v>
      </c>
      <c r="B13" t="s">
        <v>13</v>
      </c>
      <c r="C13">
        <v>2362</v>
      </c>
    </row>
    <row r="14" spans="1:4" x14ac:dyDescent="0.35">
      <c r="A14">
        <v>13</v>
      </c>
      <c r="B14" t="s">
        <v>14</v>
      </c>
      <c r="C14">
        <v>608</v>
      </c>
    </row>
    <row r="15" spans="1:4" x14ac:dyDescent="0.35">
      <c r="A15">
        <v>14</v>
      </c>
      <c r="B15" t="s">
        <v>15</v>
      </c>
      <c r="C15">
        <v>3993</v>
      </c>
    </row>
    <row r="16" spans="1:4" x14ac:dyDescent="0.35">
      <c r="A16">
        <v>15</v>
      </c>
      <c r="B16" t="s">
        <v>16</v>
      </c>
      <c r="C16">
        <v>723</v>
      </c>
    </row>
    <row r="17" spans="1:3" x14ac:dyDescent="0.35">
      <c r="A17">
        <v>16</v>
      </c>
      <c r="B17" t="s">
        <v>17</v>
      </c>
      <c r="C17">
        <v>1349</v>
      </c>
    </row>
    <row r="18" spans="1:3" x14ac:dyDescent="0.35">
      <c r="A18">
        <v>17</v>
      </c>
      <c r="B18" t="s">
        <v>18</v>
      </c>
      <c r="C18">
        <v>1287</v>
      </c>
    </row>
    <row r="19" spans="1:3" x14ac:dyDescent="0.35">
      <c r="A19">
        <v>18</v>
      </c>
      <c r="B19" t="s">
        <v>19</v>
      </c>
      <c r="C19">
        <v>1227</v>
      </c>
    </row>
    <row r="20" spans="1:3" x14ac:dyDescent="0.35">
      <c r="A20">
        <v>19</v>
      </c>
      <c r="B20" t="s">
        <v>20</v>
      </c>
      <c r="C20">
        <v>1142</v>
      </c>
    </row>
    <row r="21" spans="1:3" x14ac:dyDescent="0.35">
      <c r="A21">
        <v>20</v>
      </c>
      <c r="B21" t="s">
        <v>21</v>
      </c>
      <c r="C21">
        <v>1067</v>
      </c>
    </row>
    <row r="22" spans="1:3" x14ac:dyDescent="0.35">
      <c r="A22">
        <v>21</v>
      </c>
      <c r="B22" t="s">
        <v>22</v>
      </c>
      <c r="C22">
        <v>2948</v>
      </c>
    </row>
    <row r="23" spans="1:3" x14ac:dyDescent="0.35">
      <c r="A23">
        <v>22</v>
      </c>
      <c r="B23" t="s">
        <v>23</v>
      </c>
      <c r="C23">
        <v>3239</v>
      </c>
    </row>
    <row r="24" spans="1:3" x14ac:dyDescent="0.35">
      <c r="A24">
        <v>23</v>
      </c>
      <c r="B24" t="s">
        <v>24</v>
      </c>
      <c r="C24">
        <v>1118</v>
      </c>
    </row>
    <row r="25" spans="1:3" x14ac:dyDescent="0.35">
      <c r="A25">
        <v>24</v>
      </c>
      <c r="B25" t="s">
        <v>25</v>
      </c>
      <c r="C25">
        <v>1591</v>
      </c>
    </row>
    <row r="26" spans="1:3" x14ac:dyDescent="0.35">
      <c r="A26">
        <v>25</v>
      </c>
      <c r="B26" t="s">
        <v>26</v>
      </c>
      <c r="C26">
        <v>1692</v>
      </c>
    </row>
    <row r="27" spans="1:3" x14ac:dyDescent="0.35">
      <c r="A27">
        <v>26</v>
      </c>
      <c r="B27" t="s">
        <v>27</v>
      </c>
      <c r="C27">
        <v>4773</v>
      </c>
    </row>
    <row r="28" spans="1:3" x14ac:dyDescent="0.35">
      <c r="A28">
        <v>27</v>
      </c>
      <c r="B28" t="s">
        <v>28</v>
      </c>
      <c r="C28">
        <v>3328</v>
      </c>
    </row>
    <row r="29" spans="1:3" x14ac:dyDescent="0.35">
      <c r="A29">
        <v>28</v>
      </c>
      <c r="B29" t="s">
        <v>29</v>
      </c>
      <c r="C29">
        <v>876</v>
      </c>
    </row>
    <row r="30" spans="1:3" x14ac:dyDescent="0.35">
      <c r="A30">
        <v>29</v>
      </c>
      <c r="B30" t="s">
        <v>30</v>
      </c>
      <c r="C30">
        <v>4742</v>
      </c>
    </row>
    <row r="31" spans="1:3" x14ac:dyDescent="0.35">
      <c r="A31">
        <v>30</v>
      </c>
      <c r="B31" t="s">
        <v>31</v>
      </c>
      <c r="C31">
        <v>2037</v>
      </c>
    </row>
    <row r="32" spans="1:3" x14ac:dyDescent="0.35">
      <c r="A32">
        <v>31</v>
      </c>
      <c r="B32" t="s">
        <v>32</v>
      </c>
      <c r="C32">
        <v>2241</v>
      </c>
    </row>
    <row r="33" spans="1:3" x14ac:dyDescent="0.35">
      <c r="A33">
        <v>32</v>
      </c>
      <c r="B33" t="s">
        <v>33</v>
      </c>
      <c r="C33">
        <v>1263</v>
      </c>
    </row>
    <row r="34" spans="1:3" x14ac:dyDescent="0.35">
      <c r="A34">
        <v>33</v>
      </c>
      <c r="B34" t="s">
        <v>34</v>
      </c>
      <c r="C34">
        <v>542</v>
      </c>
    </row>
    <row r="35" spans="1:3" x14ac:dyDescent="0.35">
      <c r="A35">
        <v>34</v>
      </c>
      <c r="B35" t="s">
        <v>35</v>
      </c>
      <c r="C35">
        <v>970</v>
      </c>
    </row>
    <row r="36" spans="1:3" x14ac:dyDescent="0.35">
      <c r="A36">
        <v>35</v>
      </c>
      <c r="B36" t="s">
        <v>36</v>
      </c>
      <c r="C36">
        <v>2389</v>
      </c>
    </row>
    <row r="37" spans="1:3" x14ac:dyDescent="0.35">
      <c r="A37">
        <v>36</v>
      </c>
      <c r="B37" t="s">
        <v>37</v>
      </c>
      <c r="C37">
        <v>3221</v>
      </c>
    </row>
    <row r="38" spans="1:3" x14ac:dyDescent="0.35">
      <c r="A38">
        <v>37</v>
      </c>
      <c r="B38" t="s">
        <v>38</v>
      </c>
      <c r="C38">
        <v>913</v>
      </c>
    </row>
    <row r="39" spans="1:3" x14ac:dyDescent="0.35">
      <c r="A39">
        <v>38</v>
      </c>
      <c r="B39" t="s">
        <v>39</v>
      </c>
      <c r="C39">
        <v>3169</v>
      </c>
    </row>
    <row r="40" spans="1:3" x14ac:dyDescent="0.35">
      <c r="A40">
        <v>39</v>
      </c>
      <c r="B40" t="s">
        <v>40</v>
      </c>
      <c r="C40">
        <v>388</v>
      </c>
    </row>
    <row r="41" spans="1:3" x14ac:dyDescent="0.35">
      <c r="A41">
        <v>40</v>
      </c>
      <c r="B41" t="s">
        <v>41</v>
      </c>
      <c r="C41">
        <v>1286</v>
      </c>
    </row>
    <row r="42" spans="1:3" x14ac:dyDescent="0.35">
      <c r="A42">
        <v>41</v>
      </c>
      <c r="B42" t="s">
        <v>42</v>
      </c>
      <c r="C42">
        <v>1192</v>
      </c>
    </row>
    <row r="43" spans="1:3" x14ac:dyDescent="0.35">
      <c r="A43">
        <v>42</v>
      </c>
      <c r="B43" t="s">
        <v>43</v>
      </c>
      <c r="C43">
        <v>2556</v>
      </c>
    </row>
    <row r="44" spans="1:3" x14ac:dyDescent="0.35">
      <c r="A44">
        <v>43</v>
      </c>
      <c r="B44" t="s">
        <v>44</v>
      </c>
      <c r="C44">
        <v>1514</v>
      </c>
    </row>
    <row r="45" spans="1:3" x14ac:dyDescent="0.35">
      <c r="A45">
        <v>44</v>
      </c>
      <c r="B45" t="s">
        <v>45</v>
      </c>
      <c r="C45">
        <v>1782</v>
      </c>
    </row>
    <row r="46" spans="1:3" x14ac:dyDescent="0.35">
      <c r="A46">
        <v>45</v>
      </c>
      <c r="B46" t="s">
        <v>46</v>
      </c>
      <c r="C46">
        <v>789</v>
      </c>
    </row>
    <row r="47" spans="1:3" x14ac:dyDescent="0.35">
      <c r="A47">
        <v>46</v>
      </c>
      <c r="B47" t="s">
        <v>47</v>
      </c>
      <c r="C47">
        <v>840</v>
      </c>
    </row>
    <row r="48" spans="1:3" x14ac:dyDescent="0.35">
      <c r="A48">
        <v>47</v>
      </c>
      <c r="B48" t="s">
        <v>48</v>
      </c>
      <c r="C48">
        <v>1851</v>
      </c>
    </row>
    <row r="49" spans="1:3" x14ac:dyDescent="0.35">
      <c r="A49">
        <v>48</v>
      </c>
      <c r="B49" t="s">
        <v>49</v>
      </c>
      <c r="C49">
        <v>2127</v>
      </c>
    </row>
    <row r="50" spans="1:3" x14ac:dyDescent="0.35">
      <c r="A50">
        <v>49</v>
      </c>
      <c r="B50" t="s">
        <v>50</v>
      </c>
      <c r="C50">
        <v>1771</v>
      </c>
    </row>
    <row r="51" spans="1:3" x14ac:dyDescent="0.35">
      <c r="A51">
        <v>50</v>
      </c>
      <c r="B51" t="s">
        <v>51</v>
      </c>
      <c r="C51">
        <v>2161</v>
      </c>
    </row>
    <row r="52" spans="1:3" x14ac:dyDescent="0.35">
      <c r="A52">
        <v>51</v>
      </c>
      <c r="B52" t="s">
        <v>52</v>
      </c>
      <c r="C52">
        <v>2586</v>
      </c>
    </row>
    <row r="53" spans="1:3" x14ac:dyDescent="0.35">
      <c r="A53">
        <v>52</v>
      </c>
      <c r="B53" t="s">
        <v>53</v>
      </c>
      <c r="C53">
        <v>1839</v>
      </c>
    </row>
    <row r="54" spans="1:3" x14ac:dyDescent="0.35">
      <c r="A54">
        <v>53</v>
      </c>
      <c r="B54" t="s">
        <v>54</v>
      </c>
      <c r="C54">
        <v>1286</v>
      </c>
    </row>
    <row r="55" spans="1:3" x14ac:dyDescent="0.35">
      <c r="A55">
        <v>54</v>
      </c>
      <c r="B55" t="s">
        <v>55</v>
      </c>
      <c r="C55">
        <v>688</v>
      </c>
    </row>
    <row r="56" spans="1:3" x14ac:dyDescent="0.35">
      <c r="A56">
        <v>55</v>
      </c>
      <c r="B56" t="s">
        <v>56</v>
      </c>
      <c r="C56">
        <v>1640</v>
      </c>
    </row>
    <row r="57" spans="1:3" x14ac:dyDescent="0.35">
      <c r="A57">
        <v>56</v>
      </c>
      <c r="B57" t="s">
        <v>57</v>
      </c>
      <c r="C57">
        <v>548</v>
      </c>
    </row>
    <row r="58" spans="1:3" x14ac:dyDescent="0.35">
      <c r="A58">
        <v>57</v>
      </c>
      <c r="B58" t="s">
        <v>58</v>
      </c>
      <c r="C58">
        <v>2521</v>
      </c>
    </row>
    <row r="59" spans="1:3" x14ac:dyDescent="0.35">
      <c r="A59">
        <v>58</v>
      </c>
      <c r="B59" t="s">
        <v>59</v>
      </c>
      <c r="C59">
        <v>2366</v>
      </c>
    </row>
    <row r="60" spans="1:3" x14ac:dyDescent="0.35">
      <c r="A60">
        <v>59</v>
      </c>
      <c r="B60" t="s">
        <v>60</v>
      </c>
      <c r="C60">
        <v>1014</v>
      </c>
    </row>
    <row r="61" spans="1:3" x14ac:dyDescent="0.35">
      <c r="A61">
        <v>60</v>
      </c>
      <c r="B61" t="s">
        <v>61</v>
      </c>
      <c r="C61">
        <v>739</v>
      </c>
    </row>
    <row r="62" spans="1:3" x14ac:dyDescent="0.35">
      <c r="A62">
        <v>61</v>
      </c>
      <c r="B62" t="s">
        <v>63</v>
      </c>
      <c r="C62">
        <v>1533</v>
      </c>
    </row>
    <row r="63" spans="1:3" x14ac:dyDescent="0.35">
      <c r="A63">
        <v>62</v>
      </c>
      <c r="B63" t="s">
        <v>64</v>
      </c>
      <c r="C63">
        <v>377</v>
      </c>
    </row>
    <row r="64" spans="1:3" x14ac:dyDescent="0.35">
      <c r="A64">
        <v>63</v>
      </c>
      <c r="B64" t="s">
        <v>62</v>
      </c>
      <c r="C64">
        <v>2201</v>
      </c>
    </row>
    <row r="65" spans="1:3" x14ac:dyDescent="0.35">
      <c r="A65">
        <v>64</v>
      </c>
      <c r="B65" t="s">
        <v>65</v>
      </c>
      <c r="C65">
        <v>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D72A6-5192-4392-8971-FF942B9603FB}">
  <dimension ref="A1:F65"/>
  <sheetViews>
    <sheetView workbookViewId="0">
      <selection activeCell="O18" sqref="O18"/>
    </sheetView>
  </sheetViews>
  <sheetFormatPr defaultRowHeight="14.5" x14ac:dyDescent="0.35"/>
  <cols>
    <col min="1" max="1" width="8" bestFit="1" customWidth="1"/>
    <col min="2" max="2" width="13.1796875" bestFit="1" customWidth="1"/>
    <col min="3" max="3" width="14.26953125" bestFit="1" customWidth="1"/>
    <col min="4" max="4" width="9.54296875" bestFit="1" customWidth="1"/>
    <col min="5" max="5" width="11.26953125" bestFit="1" customWidth="1"/>
    <col min="6" max="6" width="11.54296875" bestFit="1" customWidth="1"/>
  </cols>
  <sheetData>
    <row r="1" spans="1:6" x14ac:dyDescent="0.35">
      <c r="A1" t="s">
        <v>0</v>
      </c>
      <c r="B1" t="s">
        <v>1</v>
      </c>
      <c r="C1" t="s">
        <v>66</v>
      </c>
      <c r="D1" t="s">
        <v>67</v>
      </c>
      <c r="E1" t="s">
        <v>68</v>
      </c>
      <c r="F1" t="s">
        <v>69</v>
      </c>
    </row>
    <row r="2" spans="1:6" x14ac:dyDescent="0.35">
      <c r="A2">
        <v>1</v>
      </c>
      <c r="B2" t="s">
        <v>2</v>
      </c>
      <c r="C2">
        <v>94138</v>
      </c>
      <c r="D2">
        <v>126257</v>
      </c>
      <c r="E2">
        <v>6153</v>
      </c>
      <c r="F2">
        <v>155526</v>
      </c>
    </row>
    <row r="3" spans="1:6" x14ac:dyDescent="0.35">
      <c r="A3">
        <v>2</v>
      </c>
      <c r="B3" t="s">
        <v>3</v>
      </c>
      <c r="C3">
        <v>49401</v>
      </c>
      <c r="D3">
        <v>201656</v>
      </c>
      <c r="E3">
        <v>6725</v>
      </c>
      <c r="F3">
        <v>169144</v>
      </c>
    </row>
    <row r="4" spans="1:6" x14ac:dyDescent="0.35">
      <c r="A4">
        <v>3</v>
      </c>
      <c r="B4" t="s">
        <v>4</v>
      </c>
      <c r="C4">
        <v>104943</v>
      </c>
      <c r="D4">
        <v>120340</v>
      </c>
      <c r="E4">
        <v>6571</v>
      </c>
      <c r="F4">
        <v>169144</v>
      </c>
    </row>
    <row r="5" spans="1:6" x14ac:dyDescent="0.35">
      <c r="A5">
        <v>4</v>
      </c>
      <c r="B5" t="s">
        <v>5</v>
      </c>
      <c r="C5">
        <v>29669</v>
      </c>
      <c r="D5">
        <v>95321</v>
      </c>
      <c r="E5">
        <v>3059</v>
      </c>
      <c r="F5">
        <v>88521</v>
      </c>
    </row>
    <row r="6" spans="1:6" x14ac:dyDescent="0.35">
      <c r="A6">
        <v>5</v>
      </c>
      <c r="B6" t="s">
        <v>6</v>
      </c>
      <c r="C6">
        <v>11567</v>
      </c>
      <c r="D6">
        <v>14676</v>
      </c>
      <c r="E6">
        <v>745</v>
      </c>
      <c r="F6">
        <v>20964</v>
      </c>
    </row>
    <row r="7" spans="1:6" x14ac:dyDescent="0.35">
      <c r="A7">
        <v>6</v>
      </c>
      <c r="B7" t="s">
        <v>7</v>
      </c>
      <c r="C7">
        <v>1853</v>
      </c>
      <c r="D7">
        <v>2067</v>
      </c>
      <c r="E7">
        <v>159</v>
      </c>
      <c r="F7">
        <v>3077</v>
      </c>
    </row>
    <row r="8" spans="1:6" x14ac:dyDescent="0.35">
      <c r="A8">
        <v>7</v>
      </c>
      <c r="B8" t="s">
        <v>8</v>
      </c>
      <c r="C8">
        <v>6829</v>
      </c>
      <c r="D8">
        <v>9221</v>
      </c>
      <c r="E8">
        <v>510</v>
      </c>
      <c r="F8">
        <v>14807</v>
      </c>
    </row>
    <row r="9" spans="1:6" x14ac:dyDescent="0.35">
      <c r="A9">
        <v>8</v>
      </c>
      <c r="B9" t="s">
        <v>9</v>
      </c>
      <c r="C9">
        <v>1084</v>
      </c>
      <c r="D9">
        <v>1252</v>
      </c>
      <c r="E9">
        <v>96</v>
      </c>
      <c r="F9">
        <v>2048</v>
      </c>
    </row>
    <row r="10" spans="1:6" x14ac:dyDescent="0.35">
      <c r="A10">
        <v>9</v>
      </c>
      <c r="B10" t="s">
        <v>10</v>
      </c>
      <c r="C10">
        <v>3887</v>
      </c>
      <c r="D10">
        <v>2261</v>
      </c>
      <c r="E10">
        <v>186</v>
      </c>
      <c r="F10">
        <v>4442</v>
      </c>
    </row>
    <row r="11" spans="1:6" x14ac:dyDescent="0.35">
      <c r="A11">
        <v>10</v>
      </c>
      <c r="B11" t="s">
        <v>11</v>
      </c>
      <c r="C11">
        <v>626</v>
      </c>
      <c r="D11">
        <v>86</v>
      </c>
      <c r="E11">
        <v>15</v>
      </c>
      <c r="F11">
        <v>238</v>
      </c>
    </row>
    <row r="12" spans="1:6" x14ac:dyDescent="0.35">
      <c r="A12">
        <v>11</v>
      </c>
      <c r="B12" t="s">
        <v>12</v>
      </c>
      <c r="C12">
        <v>67109</v>
      </c>
      <c r="D12">
        <v>65432</v>
      </c>
      <c r="E12">
        <v>4091</v>
      </c>
      <c r="F12">
        <v>99450</v>
      </c>
    </row>
    <row r="13" spans="1:6" x14ac:dyDescent="0.35">
      <c r="A13">
        <v>12</v>
      </c>
      <c r="B13" t="s">
        <v>13</v>
      </c>
      <c r="C13">
        <v>4247</v>
      </c>
      <c r="D13">
        <v>5185</v>
      </c>
      <c r="E13">
        <v>303</v>
      </c>
      <c r="F13">
        <v>7921</v>
      </c>
    </row>
    <row r="14" spans="1:6" x14ac:dyDescent="0.35">
      <c r="A14">
        <v>13</v>
      </c>
      <c r="B14" t="s">
        <v>14</v>
      </c>
      <c r="C14">
        <v>3730</v>
      </c>
      <c r="D14">
        <v>6079</v>
      </c>
      <c r="E14">
        <v>355</v>
      </c>
      <c r="F14">
        <v>9642</v>
      </c>
    </row>
    <row r="15" spans="1:6" x14ac:dyDescent="0.35">
      <c r="A15">
        <v>14</v>
      </c>
      <c r="B15" t="s">
        <v>15</v>
      </c>
      <c r="C15">
        <v>65823</v>
      </c>
      <c r="D15">
        <v>39298</v>
      </c>
      <c r="E15">
        <v>3109</v>
      </c>
      <c r="F15">
        <v>74955</v>
      </c>
    </row>
    <row r="16" spans="1:6" x14ac:dyDescent="0.35">
      <c r="A16">
        <v>15</v>
      </c>
      <c r="B16" t="s">
        <v>16</v>
      </c>
      <c r="C16">
        <v>2522</v>
      </c>
      <c r="D16">
        <v>3077</v>
      </c>
      <c r="E16">
        <v>141</v>
      </c>
      <c r="F16">
        <v>3076</v>
      </c>
    </row>
    <row r="17" spans="1:6" x14ac:dyDescent="0.35">
      <c r="A17">
        <v>16</v>
      </c>
      <c r="B17" t="s">
        <v>17</v>
      </c>
      <c r="C17">
        <v>4007</v>
      </c>
      <c r="D17">
        <v>2029</v>
      </c>
      <c r="E17">
        <v>129</v>
      </c>
      <c r="F17">
        <v>3436</v>
      </c>
    </row>
    <row r="18" spans="1:6" x14ac:dyDescent="0.35">
      <c r="A18">
        <v>17</v>
      </c>
      <c r="B18" t="s">
        <v>18</v>
      </c>
      <c r="C18">
        <v>1731</v>
      </c>
      <c r="D18">
        <v>2196</v>
      </c>
      <c r="E18">
        <v>36</v>
      </c>
      <c r="F18">
        <v>964</v>
      </c>
    </row>
    <row r="19" spans="1:6" x14ac:dyDescent="0.35">
      <c r="A19">
        <v>18</v>
      </c>
      <c r="B19" t="s">
        <v>19</v>
      </c>
      <c r="C19">
        <v>341</v>
      </c>
      <c r="D19">
        <v>1490</v>
      </c>
      <c r="E19">
        <v>44</v>
      </c>
      <c r="F19">
        <v>597</v>
      </c>
    </row>
    <row r="20" spans="1:6" x14ac:dyDescent="0.35">
      <c r="A20">
        <v>19</v>
      </c>
      <c r="B20" t="s">
        <v>20</v>
      </c>
      <c r="C20">
        <v>9156</v>
      </c>
      <c r="D20">
        <v>3386</v>
      </c>
      <c r="E20">
        <v>336</v>
      </c>
      <c r="F20">
        <v>7543</v>
      </c>
    </row>
    <row r="21" spans="1:6" x14ac:dyDescent="0.35">
      <c r="A21">
        <v>20</v>
      </c>
      <c r="B21" t="s">
        <v>21</v>
      </c>
      <c r="C21">
        <v>718</v>
      </c>
      <c r="D21">
        <v>242</v>
      </c>
      <c r="E21">
        <v>21</v>
      </c>
      <c r="F21">
        <v>546</v>
      </c>
    </row>
    <row r="22" spans="1:6" x14ac:dyDescent="0.35">
      <c r="A22">
        <v>21</v>
      </c>
      <c r="B22" t="s">
        <v>22</v>
      </c>
      <c r="C22">
        <v>9803</v>
      </c>
      <c r="D22">
        <v>8285</v>
      </c>
      <c r="E22">
        <v>552</v>
      </c>
      <c r="F22">
        <v>15157</v>
      </c>
    </row>
    <row r="23" spans="1:6" x14ac:dyDescent="0.35">
      <c r="A23">
        <v>22</v>
      </c>
      <c r="B23" t="s">
        <v>23</v>
      </c>
      <c r="C23">
        <v>2554</v>
      </c>
      <c r="D23">
        <v>3648</v>
      </c>
      <c r="E23">
        <v>222</v>
      </c>
      <c r="F23">
        <v>4943</v>
      </c>
    </row>
    <row r="24" spans="1:6" x14ac:dyDescent="0.35">
      <c r="A24">
        <v>23</v>
      </c>
      <c r="B24" t="s">
        <v>24</v>
      </c>
      <c r="C24">
        <v>363</v>
      </c>
      <c r="D24">
        <v>88</v>
      </c>
      <c r="E24">
        <v>6</v>
      </c>
      <c r="F24">
        <v>207</v>
      </c>
    </row>
    <row r="25" spans="1:6" x14ac:dyDescent="0.35">
      <c r="A25">
        <v>24</v>
      </c>
      <c r="B25" t="s">
        <v>25</v>
      </c>
      <c r="C25">
        <v>1264</v>
      </c>
      <c r="D25">
        <v>1783</v>
      </c>
      <c r="E25">
        <v>101</v>
      </c>
      <c r="F25">
        <v>1615</v>
      </c>
    </row>
    <row r="26" spans="1:6" x14ac:dyDescent="0.35">
      <c r="A26">
        <v>25</v>
      </c>
      <c r="B26" t="s">
        <v>26</v>
      </c>
      <c r="C26">
        <v>10181</v>
      </c>
      <c r="D26">
        <v>11699</v>
      </c>
      <c r="E26">
        <v>685</v>
      </c>
      <c r="F26">
        <v>15178</v>
      </c>
    </row>
    <row r="27" spans="1:6" x14ac:dyDescent="0.35">
      <c r="A27">
        <v>26</v>
      </c>
      <c r="B27" t="s">
        <v>27</v>
      </c>
      <c r="C27">
        <v>2377</v>
      </c>
      <c r="D27">
        <v>3543</v>
      </c>
      <c r="E27">
        <v>133</v>
      </c>
      <c r="F27">
        <v>3024</v>
      </c>
    </row>
    <row r="28" spans="1:6" x14ac:dyDescent="0.35">
      <c r="A28">
        <v>27</v>
      </c>
      <c r="B28" t="s">
        <v>28</v>
      </c>
      <c r="C28">
        <v>39787</v>
      </c>
      <c r="D28">
        <v>17179</v>
      </c>
      <c r="E28">
        <v>1753</v>
      </c>
      <c r="F28">
        <v>38567</v>
      </c>
    </row>
    <row r="29" spans="1:6" x14ac:dyDescent="0.35">
      <c r="A29">
        <v>28</v>
      </c>
      <c r="B29" t="s">
        <v>29</v>
      </c>
      <c r="C29">
        <v>295</v>
      </c>
      <c r="D29">
        <v>240</v>
      </c>
      <c r="E29">
        <v>2</v>
      </c>
      <c r="F29">
        <v>229</v>
      </c>
    </row>
    <row r="30" spans="1:6" x14ac:dyDescent="0.35">
      <c r="A30">
        <v>29</v>
      </c>
      <c r="B30" t="s">
        <v>30</v>
      </c>
      <c r="C30">
        <v>4097</v>
      </c>
      <c r="D30">
        <v>676</v>
      </c>
      <c r="E30">
        <v>102</v>
      </c>
      <c r="F30">
        <v>3004</v>
      </c>
    </row>
    <row r="31" spans="1:6" x14ac:dyDescent="0.35">
      <c r="A31">
        <v>30</v>
      </c>
      <c r="B31" t="s">
        <v>31</v>
      </c>
      <c r="C31">
        <v>7215</v>
      </c>
      <c r="D31">
        <v>3482</v>
      </c>
      <c r="E31">
        <v>262</v>
      </c>
      <c r="F31">
        <v>6032</v>
      </c>
    </row>
    <row r="32" spans="1:6" x14ac:dyDescent="0.35">
      <c r="A32">
        <v>31</v>
      </c>
      <c r="B32" t="s">
        <v>32</v>
      </c>
      <c r="C32">
        <v>11989</v>
      </c>
      <c r="D32">
        <v>4463</v>
      </c>
      <c r="E32">
        <v>375</v>
      </c>
      <c r="F32">
        <v>9766</v>
      </c>
    </row>
    <row r="33" spans="1:6" x14ac:dyDescent="0.35">
      <c r="A33">
        <v>32</v>
      </c>
      <c r="B33" t="s">
        <v>33</v>
      </c>
      <c r="C33">
        <v>3987</v>
      </c>
      <c r="D33">
        <v>3204</v>
      </c>
      <c r="E33">
        <v>134</v>
      </c>
      <c r="F33">
        <v>3858</v>
      </c>
    </row>
    <row r="34" spans="1:6" x14ac:dyDescent="0.35">
      <c r="A34">
        <v>33</v>
      </c>
      <c r="B34" t="s">
        <v>34</v>
      </c>
      <c r="C34">
        <v>1165</v>
      </c>
      <c r="D34">
        <v>1170</v>
      </c>
      <c r="E34">
        <v>66</v>
      </c>
      <c r="F34">
        <v>1688</v>
      </c>
    </row>
    <row r="35" spans="1:6" x14ac:dyDescent="0.35">
      <c r="A35">
        <v>34</v>
      </c>
      <c r="B35" t="s">
        <v>35</v>
      </c>
      <c r="C35">
        <v>1839</v>
      </c>
      <c r="D35">
        <v>4840</v>
      </c>
      <c r="E35">
        <v>205</v>
      </c>
      <c r="F35">
        <v>5944</v>
      </c>
    </row>
    <row r="36" spans="1:6" x14ac:dyDescent="0.35">
      <c r="A36">
        <v>35</v>
      </c>
      <c r="B36" t="s">
        <v>36</v>
      </c>
      <c r="C36">
        <v>25535</v>
      </c>
      <c r="D36">
        <v>39063</v>
      </c>
      <c r="E36">
        <v>1548</v>
      </c>
      <c r="F36">
        <v>35147</v>
      </c>
    </row>
    <row r="37" spans="1:6" x14ac:dyDescent="0.35">
      <c r="A37">
        <v>36</v>
      </c>
      <c r="B37" t="s">
        <v>37</v>
      </c>
      <c r="C37">
        <v>2631</v>
      </c>
      <c r="D37">
        <v>264</v>
      </c>
      <c r="E37">
        <v>48</v>
      </c>
      <c r="F37">
        <v>1065</v>
      </c>
    </row>
    <row r="38" spans="1:6" x14ac:dyDescent="0.35">
      <c r="A38">
        <v>37</v>
      </c>
      <c r="B38" t="s">
        <v>38</v>
      </c>
      <c r="C38">
        <v>2614</v>
      </c>
      <c r="D38">
        <v>1984</v>
      </c>
      <c r="E38">
        <v>108</v>
      </c>
      <c r="F38">
        <v>2199</v>
      </c>
    </row>
    <row r="39" spans="1:6" x14ac:dyDescent="0.35">
      <c r="A39">
        <v>38</v>
      </c>
      <c r="B39" t="s">
        <v>39</v>
      </c>
      <c r="C39">
        <v>811</v>
      </c>
      <c r="D39">
        <v>1559</v>
      </c>
      <c r="E39">
        <v>74</v>
      </c>
      <c r="F39">
        <v>1435</v>
      </c>
    </row>
    <row r="40" spans="1:6" x14ac:dyDescent="0.35">
      <c r="A40">
        <v>39</v>
      </c>
      <c r="B40" t="s">
        <v>40</v>
      </c>
      <c r="C40">
        <v>110</v>
      </c>
      <c r="D40">
        <v>158</v>
      </c>
      <c r="E40">
        <v>26</v>
      </c>
      <c r="F40">
        <v>311</v>
      </c>
    </row>
    <row r="41" spans="1:6" x14ac:dyDescent="0.35">
      <c r="A41">
        <v>40</v>
      </c>
      <c r="B41" t="s">
        <v>41</v>
      </c>
      <c r="C41">
        <v>824</v>
      </c>
      <c r="D41">
        <v>2451</v>
      </c>
      <c r="E41">
        <v>116</v>
      </c>
      <c r="F41">
        <v>2128</v>
      </c>
    </row>
    <row r="42" spans="1:6" x14ac:dyDescent="0.35">
      <c r="A42">
        <v>41</v>
      </c>
      <c r="B42" t="s">
        <v>42</v>
      </c>
      <c r="C42">
        <v>58948</v>
      </c>
      <c r="D42">
        <v>88913</v>
      </c>
      <c r="E42">
        <v>4585</v>
      </c>
      <c r="F42">
        <v>112680</v>
      </c>
    </row>
    <row r="43" spans="1:6" x14ac:dyDescent="0.35">
      <c r="A43">
        <v>42</v>
      </c>
      <c r="B43" t="s">
        <v>43</v>
      </c>
      <c r="C43">
        <v>1326</v>
      </c>
      <c r="D43">
        <v>404</v>
      </c>
      <c r="E43">
        <v>33</v>
      </c>
      <c r="F43">
        <v>798</v>
      </c>
    </row>
    <row r="44" spans="1:6" x14ac:dyDescent="0.35">
      <c r="A44">
        <v>43</v>
      </c>
      <c r="B44" t="s">
        <v>44</v>
      </c>
      <c r="C44">
        <v>1002</v>
      </c>
      <c r="D44">
        <v>672</v>
      </c>
      <c r="E44">
        <v>54</v>
      </c>
      <c r="F44">
        <v>836</v>
      </c>
    </row>
    <row r="45" spans="1:6" x14ac:dyDescent="0.35">
      <c r="A45">
        <v>44</v>
      </c>
      <c r="B45" t="s">
        <v>45</v>
      </c>
      <c r="C45">
        <v>813</v>
      </c>
      <c r="D45">
        <v>114</v>
      </c>
      <c r="E45">
        <v>5</v>
      </c>
      <c r="F45">
        <v>306</v>
      </c>
    </row>
    <row r="46" spans="1:6" x14ac:dyDescent="0.35">
      <c r="A46">
        <v>45</v>
      </c>
      <c r="B46" t="s">
        <v>46</v>
      </c>
      <c r="C46">
        <v>981</v>
      </c>
      <c r="D46">
        <v>434</v>
      </c>
      <c r="E46">
        <v>36</v>
      </c>
      <c r="F46">
        <v>556</v>
      </c>
    </row>
    <row r="47" spans="1:6" x14ac:dyDescent="0.35">
      <c r="A47">
        <v>46</v>
      </c>
      <c r="B47" t="s">
        <v>47</v>
      </c>
      <c r="C47">
        <v>94353</v>
      </c>
      <c r="D47">
        <v>48058</v>
      </c>
      <c r="E47">
        <v>3393</v>
      </c>
      <c r="F47">
        <v>94480</v>
      </c>
    </row>
    <row r="48" spans="1:6" x14ac:dyDescent="0.35">
      <c r="A48">
        <v>47</v>
      </c>
      <c r="B48" t="s">
        <v>48</v>
      </c>
      <c r="C48">
        <v>10183</v>
      </c>
      <c r="D48">
        <v>2185</v>
      </c>
      <c r="E48">
        <v>7052</v>
      </c>
      <c r="F48">
        <v>272</v>
      </c>
    </row>
    <row r="49" spans="1:6" x14ac:dyDescent="0.35">
      <c r="A49">
        <v>48</v>
      </c>
      <c r="B49" t="s">
        <v>49</v>
      </c>
      <c r="C49">
        <v>154410</v>
      </c>
      <c r="D49">
        <v>86424</v>
      </c>
      <c r="E49">
        <v>8728</v>
      </c>
      <c r="F49">
        <v>167431</v>
      </c>
    </row>
    <row r="50" spans="1:6" x14ac:dyDescent="0.35">
      <c r="A50">
        <v>49</v>
      </c>
      <c r="B50" t="s">
        <v>50</v>
      </c>
      <c r="C50">
        <v>587</v>
      </c>
      <c r="D50">
        <v>93</v>
      </c>
      <c r="E50">
        <v>10</v>
      </c>
      <c r="F50">
        <v>276</v>
      </c>
    </row>
    <row r="51" spans="1:6" x14ac:dyDescent="0.35">
      <c r="A51">
        <v>50</v>
      </c>
      <c r="B51" t="s">
        <v>51</v>
      </c>
      <c r="C51">
        <v>2466</v>
      </c>
      <c r="D51">
        <v>474</v>
      </c>
      <c r="E51">
        <v>58</v>
      </c>
      <c r="F51">
        <v>1359</v>
      </c>
    </row>
    <row r="52" spans="1:6" x14ac:dyDescent="0.35">
      <c r="A52">
        <v>51</v>
      </c>
      <c r="B52" t="s">
        <v>52</v>
      </c>
      <c r="C52">
        <v>1705</v>
      </c>
      <c r="D52">
        <v>339</v>
      </c>
      <c r="E52">
        <v>32</v>
      </c>
      <c r="F52">
        <v>814</v>
      </c>
    </row>
    <row r="53" spans="1:6" x14ac:dyDescent="0.35">
      <c r="A53">
        <v>52</v>
      </c>
      <c r="B53" t="s">
        <v>53</v>
      </c>
      <c r="C53">
        <v>5896</v>
      </c>
      <c r="D53">
        <v>1585</v>
      </c>
      <c r="E53">
        <v>147</v>
      </c>
      <c r="F53">
        <v>3825</v>
      </c>
    </row>
    <row r="54" spans="1:6" x14ac:dyDescent="0.35">
      <c r="A54">
        <v>53</v>
      </c>
      <c r="B54" t="s">
        <v>54</v>
      </c>
      <c r="C54">
        <v>6647</v>
      </c>
      <c r="D54">
        <v>2781</v>
      </c>
      <c r="E54">
        <v>230</v>
      </c>
      <c r="F54">
        <v>6108</v>
      </c>
    </row>
    <row r="55" spans="1:6" x14ac:dyDescent="0.35">
      <c r="A55">
        <v>54</v>
      </c>
      <c r="B55" t="s">
        <v>55</v>
      </c>
      <c r="C55">
        <v>1518</v>
      </c>
      <c r="D55">
        <v>361</v>
      </c>
      <c r="E55">
        <v>19</v>
      </c>
      <c r="F55">
        <v>779</v>
      </c>
    </row>
    <row r="56" spans="1:6" x14ac:dyDescent="0.35">
      <c r="A56">
        <v>55</v>
      </c>
      <c r="B56" t="s">
        <v>56</v>
      </c>
      <c r="C56">
        <v>2847</v>
      </c>
      <c r="D56">
        <v>1257</v>
      </c>
      <c r="E56">
        <v>69</v>
      </c>
      <c r="F56">
        <v>2198</v>
      </c>
    </row>
    <row r="57" spans="1:6" x14ac:dyDescent="0.35">
      <c r="A57">
        <v>56</v>
      </c>
      <c r="B57" t="s">
        <v>57</v>
      </c>
      <c r="C57">
        <v>883</v>
      </c>
      <c r="D57">
        <v>244</v>
      </c>
      <c r="E57">
        <v>17</v>
      </c>
      <c r="F57">
        <v>464</v>
      </c>
    </row>
    <row r="58" spans="1:6" x14ac:dyDescent="0.35">
      <c r="A58">
        <v>57</v>
      </c>
      <c r="B58" t="s">
        <v>58</v>
      </c>
      <c r="C58">
        <v>2120</v>
      </c>
      <c r="D58">
        <v>226</v>
      </c>
      <c r="E58">
        <v>50</v>
      </c>
      <c r="F58">
        <v>691</v>
      </c>
    </row>
    <row r="59" spans="1:6" x14ac:dyDescent="0.35">
      <c r="A59">
        <v>58</v>
      </c>
      <c r="B59" t="s">
        <v>59</v>
      </c>
      <c r="C59">
        <v>3012</v>
      </c>
      <c r="D59">
        <v>632</v>
      </c>
      <c r="E59">
        <v>39</v>
      </c>
      <c r="F59">
        <v>1845</v>
      </c>
    </row>
    <row r="60" spans="1:6" x14ac:dyDescent="0.35">
      <c r="A60">
        <v>59</v>
      </c>
      <c r="B60" t="s">
        <v>60</v>
      </c>
      <c r="C60">
        <v>4305</v>
      </c>
      <c r="D60">
        <v>3692</v>
      </c>
      <c r="E60">
        <v>164</v>
      </c>
      <c r="F60">
        <v>5688</v>
      </c>
    </row>
    <row r="61" spans="1:6" x14ac:dyDescent="0.35">
      <c r="A61">
        <v>60</v>
      </c>
      <c r="B61" t="s">
        <v>61</v>
      </c>
      <c r="C61">
        <v>2026</v>
      </c>
      <c r="D61">
        <v>511</v>
      </c>
      <c r="E61">
        <v>54</v>
      </c>
      <c r="F61">
        <v>1165</v>
      </c>
    </row>
    <row r="62" spans="1:6" x14ac:dyDescent="0.35">
      <c r="A62">
        <v>61</v>
      </c>
      <c r="B62" t="s">
        <v>63</v>
      </c>
      <c r="C62">
        <v>12141</v>
      </c>
      <c r="D62">
        <v>4782</v>
      </c>
      <c r="E62">
        <v>500</v>
      </c>
      <c r="F62">
        <v>10644</v>
      </c>
    </row>
    <row r="63" spans="1:6" x14ac:dyDescent="0.35">
      <c r="A63">
        <v>62</v>
      </c>
      <c r="B63" t="s">
        <v>64</v>
      </c>
      <c r="C63">
        <v>751</v>
      </c>
      <c r="D63">
        <v>1691</v>
      </c>
      <c r="E63">
        <v>103</v>
      </c>
      <c r="F63">
        <v>1796</v>
      </c>
    </row>
    <row r="64" spans="1:6" x14ac:dyDescent="0.35">
      <c r="A64">
        <v>63</v>
      </c>
      <c r="B64" t="s">
        <v>62</v>
      </c>
      <c r="C64">
        <v>4948</v>
      </c>
      <c r="D64">
        <v>2487</v>
      </c>
      <c r="E64">
        <v>287</v>
      </c>
      <c r="F64">
        <v>5507</v>
      </c>
    </row>
    <row r="65" spans="1:6" x14ac:dyDescent="0.35">
      <c r="A65">
        <v>64</v>
      </c>
      <c r="B65" t="s">
        <v>65</v>
      </c>
      <c r="C65">
        <v>8105</v>
      </c>
      <c r="D65">
        <v>2677</v>
      </c>
      <c r="E65">
        <v>335</v>
      </c>
      <c r="F65">
        <v>6455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bb759f6-5337-4dc5-b19b-e74b6da11f8f}" enabled="1" method="Standard" siteId="{41ff26dc-250f-4b13-8981-739be8610c21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Demographics</vt:lpstr>
      <vt:lpstr>County Positions</vt:lpstr>
      <vt:lpstr>County Area</vt:lpstr>
      <vt:lpstr>Voter Affliation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Sterling Sanders</dc:creator>
  <cp:lastModifiedBy>Sterling Sanders</cp:lastModifiedBy>
  <dcterms:created xsi:type="dcterms:W3CDTF">2023-11-15T16:28:38Z</dcterms:created>
  <dcterms:modified xsi:type="dcterms:W3CDTF">2023-12-03T20:08:05Z</dcterms:modified>
</cp:coreProperties>
</file>