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"/>
    </mc:Choice>
  </mc:AlternateContent>
  <xr:revisionPtr revIDLastSave="0" documentId="13_ncr:1_{495F89F3-3A46-4F14-B768-2F52DE691A11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Cash IN 6" sheetId="8" r:id="rId1"/>
    <sheet name="Cash IN" sheetId="1" r:id="rId2"/>
    <sheet name="Cash Out" sheetId="2" r:id="rId3"/>
    <sheet name="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P3" i="2"/>
  <c r="P4" i="2"/>
  <c r="C19" i="7"/>
  <c r="B7" i="7"/>
  <c r="AE24" i="8"/>
  <c r="C33" i="8"/>
  <c r="G33" i="8"/>
  <c r="G33" i="1" s="1"/>
  <c r="K33" i="8"/>
  <c r="K33" i="1" s="1"/>
  <c r="O33" i="8"/>
  <c r="S33" i="8"/>
  <c r="W33" i="8"/>
  <c r="AA33" i="8"/>
  <c r="AN33" i="8"/>
  <c r="B36" i="8"/>
  <c r="B37" i="8"/>
  <c r="B38" i="8"/>
  <c r="B39" i="8"/>
  <c r="B40" i="8"/>
  <c r="B41" i="8"/>
  <c r="B42" i="8"/>
  <c r="B43" i="8"/>
  <c r="B44" i="8"/>
  <c r="B45" i="8"/>
  <c r="B46" i="8"/>
  <c r="B48" i="8"/>
  <c r="B9" i="7" s="1"/>
  <c r="B47" i="1"/>
  <c r="C3" i="1"/>
  <c r="B2" i="7"/>
  <c r="C24" i="7"/>
  <c r="P43" i="2" l="1"/>
  <c r="F5" i="7" s="1"/>
  <c r="AN33" i="1" l="1"/>
  <c r="B43" i="1" s="1"/>
  <c r="L40" i="2" l="1"/>
  <c r="F4" i="7" l="1"/>
  <c r="O33" i="1"/>
  <c r="B39" i="1" s="1"/>
  <c r="B38" i="1"/>
  <c r="C33" i="1"/>
  <c r="B36" i="1" s="1"/>
  <c r="B4" i="7" s="1"/>
  <c r="C56" i="2"/>
  <c r="H35" i="2"/>
  <c r="F3" i="7" s="1"/>
  <c r="T28" i="2"/>
  <c r="AA33" i="1"/>
  <c r="B42" i="1" s="1"/>
  <c r="W33" i="1"/>
  <c r="B41" i="1" s="1"/>
  <c r="S33" i="1"/>
  <c r="B40" i="1" s="1"/>
  <c r="B37" i="1"/>
  <c r="AE24" i="1"/>
  <c r="B45" i="1" s="1"/>
  <c r="B44" i="1"/>
  <c r="B5" i="7" s="1"/>
  <c r="B3" i="7" l="1"/>
  <c r="B8" i="7" s="1"/>
  <c r="B61" i="2"/>
  <c r="B62" i="2"/>
  <c r="F6" i="7"/>
  <c r="B60" i="2"/>
  <c r="F2" i="7"/>
  <c r="B46" i="1"/>
  <c r="B48" i="1" s="1"/>
  <c r="F7" i="7" l="1"/>
  <c r="B10" i="7" s="1"/>
  <c r="C26" i="7" s="1"/>
  <c r="B63" i="2"/>
</calcChain>
</file>

<file path=xl/sharedStrings.xml><?xml version="1.0" encoding="utf-8"?>
<sst xmlns="http://schemas.openxmlformats.org/spreadsheetml/2006/main" count="253" uniqueCount="121">
  <si>
    <t>MFB_Delivery</t>
  </si>
  <si>
    <t>Telegraph</t>
  </si>
  <si>
    <t>Bosta</t>
  </si>
  <si>
    <t>Faisal Branch</t>
  </si>
  <si>
    <t>Noon</t>
  </si>
  <si>
    <t>Premium</t>
  </si>
  <si>
    <t>Paymob</t>
  </si>
  <si>
    <t>Vendors</t>
  </si>
  <si>
    <t>Wallets</t>
  </si>
  <si>
    <t>Date</t>
  </si>
  <si>
    <t>Orders</t>
  </si>
  <si>
    <t>Price</t>
  </si>
  <si>
    <t>Items</t>
  </si>
  <si>
    <t>sub Total</t>
  </si>
  <si>
    <t>Opening balance</t>
  </si>
  <si>
    <t>Total</t>
  </si>
  <si>
    <t>Purchases</t>
  </si>
  <si>
    <t>Expenses</t>
  </si>
  <si>
    <t>Fixed Expensis</t>
  </si>
  <si>
    <t>Variable Expenses</t>
  </si>
  <si>
    <t>Marketing Expensis</t>
  </si>
  <si>
    <t>Item</t>
  </si>
  <si>
    <t>C/Mustafa</t>
  </si>
  <si>
    <t>Nutrifit</t>
  </si>
  <si>
    <t>Nutrifit 2</t>
  </si>
  <si>
    <t>Pro Muscle</t>
  </si>
  <si>
    <t>Kory</t>
  </si>
  <si>
    <t>MuscleZone</t>
  </si>
  <si>
    <t>Pharmacy</t>
  </si>
  <si>
    <t>MF Supplement</t>
  </si>
  <si>
    <t>Evolve</t>
  </si>
  <si>
    <t>Imtenan</t>
  </si>
  <si>
    <t>Sweetal</t>
  </si>
  <si>
    <t>Sport equipment</t>
  </si>
  <si>
    <t>مشتريات مخزن شيت درج</t>
  </si>
  <si>
    <t>مشتريات مخزن شيت الشحن</t>
  </si>
  <si>
    <t>White House</t>
  </si>
  <si>
    <t>Mega</t>
  </si>
  <si>
    <t>Workfit</t>
  </si>
  <si>
    <t>Zakaria</t>
  </si>
  <si>
    <t>ABS</t>
  </si>
  <si>
    <t>Jimmy</t>
  </si>
  <si>
    <t>ADS</t>
  </si>
  <si>
    <t>Dorg</t>
  </si>
  <si>
    <t>Bank</t>
  </si>
  <si>
    <t>مشوار ماصل زون</t>
  </si>
  <si>
    <t>ضريبة تحويل</t>
  </si>
  <si>
    <t>باقة محمود</t>
  </si>
  <si>
    <t>قمامة</t>
  </si>
  <si>
    <t>اوبر اوردر زيرو</t>
  </si>
  <si>
    <t>shipping material</t>
  </si>
  <si>
    <t>مشوار عتبة</t>
  </si>
  <si>
    <t xml:space="preserve">سلفة يوسف </t>
  </si>
  <si>
    <t xml:space="preserve">مشوار لؤي و صلاح </t>
  </si>
  <si>
    <t>قبض محمود المندوب</t>
  </si>
  <si>
    <t>Kasheri</t>
  </si>
  <si>
    <t xml:space="preserve"> </t>
  </si>
  <si>
    <t>Column1</t>
  </si>
  <si>
    <t>CASH OUT</t>
  </si>
  <si>
    <t>Opening Balance</t>
  </si>
  <si>
    <t>Total Cash out for Purchases</t>
  </si>
  <si>
    <t>Total Cash From Bank Account</t>
  </si>
  <si>
    <t>Total Cash Out For Salaries And Rent</t>
  </si>
  <si>
    <t>Total Cash From Dorg</t>
  </si>
  <si>
    <t>Total Cash Out For Variable Expenses</t>
  </si>
  <si>
    <t>Total Cash From Wallets</t>
  </si>
  <si>
    <t>Total Cash Out for Pay Loans &amp; Borrows</t>
  </si>
  <si>
    <t>Total Cash From investors and other sources</t>
  </si>
  <si>
    <t>Total Cash Out For ADS</t>
  </si>
  <si>
    <t>Total Cash Out In May</t>
  </si>
  <si>
    <t>Difference between cash in and out</t>
  </si>
  <si>
    <t>Column2</t>
  </si>
  <si>
    <t>Column3</t>
  </si>
  <si>
    <t>Cash ON HAND :</t>
  </si>
  <si>
    <t>Wallets VC</t>
  </si>
  <si>
    <t>Missing</t>
  </si>
  <si>
    <t xml:space="preserve"> Pay Loans &amp; Borrows</t>
  </si>
  <si>
    <t>Refund Client</t>
  </si>
  <si>
    <t>لوي سلفة</t>
  </si>
  <si>
    <t>سلفة صبري</t>
  </si>
  <si>
    <t>قبض عمر صلاح</t>
  </si>
  <si>
    <t>قبض عمر صبري</t>
  </si>
  <si>
    <t>قبض مريم سيد</t>
  </si>
  <si>
    <t>قبض اية عادل</t>
  </si>
  <si>
    <t>قبض محمود خالد</t>
  </si>
  <si>
    <t>قبض سارة</t>
  </si>
  <si>
    <t>ايجار مكتب</t>
  </si>
  <si>
    <t>سلفة محمود خالد</t>
  </si>
  <si>
    <t xml:space="preserve">بن </t>
  </si>
  <si>
    <t>3 مشواير محمود الخميس و الحد و الاتنين</t>
  </si>
  <si>
    <t>25 كيلو شنط</t>
  </si>
  <si>
    <t>مشوار العتبه</t>
  </si>
  <si>
    <t>verde</t>
  </si>
  <si>
    <t>add</t>
  </si>
  <si>
    <t>مشوار محمود عتبه يومين</t>
  </si>
  <si>
    <t>zero</t>
  </si>
  <si>
    <t>maged insta</t>
  </si>
  <si>
    <t>بن و سكر</t>
  </si>
  <si>
    <t>مشوار</t>
  </si>
  <si>
    <t>طباعه</t>
  </si>
  <si>
    <t>banck month deduction</t>
  </si>
  <si>
    <t>insta</t>
  </si>
  <si>
    <t>hbiba zero</t>
  </si>
  <si>
    <t>loai</t>
  </si>
  <si>
    <t>el nahas</t>
  </si>
  <si>
    <t>loai etc</t>
  </si>
  <si>
    <t>baka mandob</t>
  </si>
  <si>
    <t>wallet ec</t>
  </si>
  <si>
    <t>company insta</t>
  </si>
  <si>
    <t>loay Instapay</t>
  </si>
  <si>
    <t xml:space="preserve">printer repair </t>
  </si>
  <si>
    <t>مسح سلم</t>
  </si>
  <si>
    <t>شحن mf</t>
  </si>
  <si>
    <t>Column4</t>
  </si>
  <si>
    <t>مشوار شحن زيرو</t>
  </si>
  <si>
    <t>CASH JUN</t>
  </si>
  <si>
    <t>Sub Total</t>
  </si>
  <si>
    <t>Total (Cash In) in July</t>
  </si>
  <si>
    <t>osama</t>
  </si>
  <si>
    <t>stickers</t>
  </si>
  <si>
    <t>شراء شرنكات و برطمنات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</si>
</sst>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ج.م.‏&quot;_-;\-* #,##0.00\ &quot;ج.م.‏&quot;_-;_-* &quot;-&quot;??\ &quot;ج.م.‏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,##0.00\ [$ج.م.‏-C01]"/>
    <numFmt numFmtId="167" formatCode="_-* #,##0.00\ _ج_._م_._‏_-;\-* #,##0.00\ _ج_._م_._‏_-;_-* &quot;-&quot;??\ _ج_._م_._‏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646363"/>
      <name val="Tahoma"/>
      <family val="2"/>
    </font>
    <font>
      <sz val="8"/>
      <name val="Calibri"/>
      <family val="2"/>
      <scheme val="minor"/>
    </font>
    <font>
      <sz val="9"/>
      <color rgb="FF646363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4" fillId="2" borderId="1" xfId="0" applyFont="1" applyFill="1" applyBorder="1" applyAlignment="1">
      <alignment horizontal="centerContinuous"/>
    </xf>
    <xf numFmtId="0" fontId="4" fillId="0" borderId="0" xfId="0" applyFont="1"/>
    <xf numFmtId="0" fontId="0" fillId="2" borderId="1" xfId="0" applyFill="1" applyBorder="1" applyAlignment="1">
      <alignment horizontal="centerContinuous"/>
    </xf>
    <xf numFmtId="0" fontId="0" fillId="0" borderId="0" xfId="0" applyAlignment="1">
      <alignment horizontal="left" wrapText="1" inden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4" fontId="4" fillId="0" borderId="1" xfId="0" applyNumberFormat="1" applyFont="1" applyBorder="1"/>
    <xf numFmtId="165" fontId="0" fillId="0" borderId="1" xfId="1" applyFont="1" applyFill="1" applyBorder="1"/>
    <xf numFmtId="165" fontId="0" fillId="0" borderId="1" xfId="0" applyNumberFormat="1" applyBorder="1"/>
    <xf numFmtId="0" fontId="6" fillId="0" borderId="1" xfId="0" applyFont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44" fontId="0" fillId="0" borderId="1" xfId="0" applyNumberFormat="1" applyBorder="1"/>
    <xf numFmtId="165" fontId="0" fillId="0" borderId="0" xfId="0" applyNumberFormat="1"/>
    <xf numFmtId="44" fontId="4" fillId="0" borderId="1" xfId="0" applyNumberFormat="1" applyFont="1" applyBorder="1"/>
    <xf numFmtId="44" fontId="7" fillId="0" borderId="1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165" fontId="0" fillId="0" borderId="1" xfId="1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/>
    <xf numFmtId="165" fontId="7" fillId="0" borderId="1" xfId="0" applyNumberFormat="1" applyFont="1" applyBorder="1" applyAlignment="1">
      <alignment horizontal="left" wrapText="1" indent="1"/>
    </xf>
    <xf numFmtId="14" fontId="9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5" fontId="2" fillId="4" borderId="1" xfId="1" applyFont="1" applyFill="1" applyBorder="1"/>
    <xf numFmtId="165" fontId="5" fillId="0" borderId="1" xfId="1" applyFont="1" applyBorder="1"/>
    <xf numFmtId="165" fontId="3" fillId="0" borderId="1" xfId="1" applyFont="1" applyBorder="1"/>
    <xf numFmtId="165" fontId="5" fillId="0" borderId="0" xfId="1" applyFont="1" applyBorder="1"/>
    <xf numFmtId="0" fontId="5" fillId="2" borderId="1" xfId="0" applyFont="1" applyFill="1" applyBorder="1"/>
    <xf numFmtId="44" fontId="5" fillId="0" borderId="1" xfId="0" applyNumberFormat="1" applyFont="1" applyBorder="1"/>
    <xf numFmtId="165" fontId="0" fillId="0" borderId="1" xfId="1" applyFont="1" applyBorder="1" applyAlignment="1">
      <alignment horizontal="right"/>
    </xf>
    <xf numFmtId="14" fontId="0" fillId="0" borderId="1" xfId="1" applyNumberFormat="1" applyFont="1" applyBorder="1" applyAlignment="1">
      <alignment horizontal="right"/>
    </xf>
    <xf numFmtId="165" fontId="3" fillId="0" borderId="0" xfId="1" applyFont="1"/>
    <xf numFmtId="165" fontId="0" fillId="0" borderId="0" xfId="1" applyFont="1" applyAlignment="1">
      <alignment horizontal="left" wrapText="1" indent="1"/>
    </xf>
    <xf numFmtId="14" fontId="6" fillId="0" borderId="1" xfId="0" applyNumberFormat="1" applyFont="1" applyBorder="1"/>
    <xf numFmtId="165" fontId="2" fillId="0" borderId="0" xfId="1" applyFont="1" applyAlignment="1">
      <alignment horizontal="left" wrapText="1" indent="1"/>
    </xf>
    <xf numFmtId="165" fontId="5" fillId="0" borderId="1" xfId="1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165" fontId="0" fillId="0" borderId="0" xfId="1" applyFont="1"/>
    <xf numFmtId="165" fontId="2" fillId="0" borderId="1" xfId="1" applyFont="1" applyBorder="1"/>
    <xf numFmtId="14" fontId="4" fillId="2" borderId="1" xfId="0" applyNumberFormat="1" applyFont="1" applyFill="1" applyBorder="1" applyAlignment="1">
      <alignment horizontal="centerContinuous"/>
    </xf>
    <xf numFmtId="14" fontId="5" fillId="0" borderId="1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wrapText="1" indent="1"/>
    </xf>
    <xf numFmtId="16" fontId="0" fillId="0" borderId="1" xfId="0" applyNumberFormat="1" applyBorder="1"/>
    <xf numFmtId="166" fontId="0" fillId="0" borderId="0" xfId="0" applyNumberFormat="1"/>
    <xf numFmtId="14" fontId="2" fillId="0" borderId="1" xfId="0" applyNumberFormat="1" applyFont="1" applyBorder="1" applyAlignment="1">
      <alignment horizontal="right"/>
    </xf>
    <xf numFmtId="0" fontId="9" fillId="0" borderId="1" xfId="0" applyFont="1" applyBorder="1"/>
    <xf numFmtId="4" fontId="2" fillId="0" borderId="1" xfId="0" applyNumberFormat="1" applyFont="1" applyBorder="1"/>
    <xf numFmtId="0" fontId="0" fillId="0" borderId="0" xfId="0" applyAlignment="1">
      <alignment horizontal="centerContinuous"/>
    </xf>
    <xf numFmtId="166" fontId="3" fillId="0" borderId="0" xfId="0" applyNumberFormat="1" applyFont="1"/>
    <xf numFmtId="165" fontId="0" fillId="0" borderId="0" xfId="1" applyFont="1" applyBorder="1"/>
    <xf numFmtId="165" fontId="0" fillId="0" borderId="0" xfId="1" applyFont="1" applyBorder="1" applyAlignment="1">
      <alignment horizontal="left" wrapText="1" indent="1"/>
    </xf>
    <xf numFmtId="0" fontId="0" fillId="3" borderId="0" xfId="0" applyFill="1" applyAlignment="1">
      <alignment horizontal="centerContinuous"/>
    </xf>
    <xf numFmtId="165" fontId="0" fillId="2" borderId="1" xfId="1" applyFont="1" applyFill="1" applyBorder="1" applyAlignment="1">
      <alignment horizontal="centerContinuous"/>
    </xf>
    <xf numFmtId="165" fontId="8" fillId="0" borderId="1" xfId="1" applyFont="1" applyBorder="1" applyAlignment="1">
      <alignment horizontal="center"/>
    </xf>
    <xf numFmtId="14" fontId="0" fillId="2" borderId="1" xfId="0" applyNumberFormat="1" applyFill="1" applyBorder="1" applyAlignment="1">
      <alignment horizontal="centerContinuous"/>
    </xf>
    <xf numFmtId="14" fontId="0" fillId="0" borderId="1" xfId="1" applyNumberFormat="1" applyFont="1" applyBorder="1"/>
    <xf numFmtId="14" fontId="0" fillId="0" borderId="1" xfId="1" applyNumberFormat="1" applyFont="1" applyBorder="1" applyAlignment="1">
      <alignment horizontal="left" wrapText="1" indent="1"/>
    </xf>
    <xf numFmtId="14" fontId="5" fillId="0" borderId="1" xfId="1" applyNumberFormat="1" applyFont="1" applyBorder="1"/>
    <xf numFmtId="14" fontId="5" fillId="0" borderId="0" xfId="1" applyNumberFormat="1" applyFont="1" applyBorder="1"/>
    <xf numFmtId="14" fontId="8" fillId="0" borderId="1" xfId="0" applyNumberFormat="1" applyFont="1" applyBorder="1" applyAlignment="1">
      <alignment horizontal="right"/>
    </xf>
    <xf numFmtId="14" fontId="2" fillId="0" borderId="1" xfId="1" applyNumberFormat="1" applyFont="1" applyBorder="1"/>
    <xf numFmtId="14" fontId="11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5" fontId="11" fillId="0" borderId="1" xfId="1" applyFont="1" applyBorder="1"/>
    <xf numFmtId="0" fontId="4" fillId="0" borderId="1" xfId="0" applyFont="1" applyBorder="1" applyAlignment="1">
      <alignment horizontal="right"/>
    </xf>
    <xf numFmtId="165" fontId="2" fillId="0" borderId="1" xfId="1" applyFont="1" applyBorder="1" applyAlignment="1">
      <alignment horizontal="right"/>
    </xf>
    <xf numFmtId="16" fontId="8" fillId="0" borderId="1" xfId="0" applyNumberFormat="1" applyFont="1" applyBorder="1" applyAlignment="1">
      <alignment horizontal="right"/>
    </xf>
    <xf numFmtId="4" fontId="0" fillId="0" borderId="1" xfId="0" applyNumberFormat="1" applyBorder="1"/>
    <xf numFmtId="165" fontId="0" fillId="0" borderId="1" xfId="1" applyFont="1" applyBorder="1" applyAlignment="1"/>
    <xf numFmtId="165" fontId="0" fillId="0" borderId="3" xfId="0" applyNumberFormat="1" applyBorder="1"/>
    <xf numFmtId="16" fontId="6" fillId="0" borderId="1" xfId="0" applyNumberFormat="1" applyFont="1" applyBorder="1"/>
    <xf numFmtId="16" fontId="6" fillId="0" borderId="1" xfId="0" applyNumberFormat="1" applyFont="1" applyBorder="1" applyAlignment="1">
      <alignment horizontal="right"/>
    </xf>
    <xf numFmtId="4" fontId="13" fillId="0" borderId="0" xfId="0" applyNumberFormat="1" applyFont="1"/>
    <xf numFmtId="4" fontId="2" fillId="0" borderId="0" xfId="0" applyNumberFormat="1" applyFont="1"/>
    <xf numFmtId="4" fontId="15" fillId="0" borderId="0" xfId="0" applyNumberFormat="1" applyFont="1"/>
    <xf numFmtId="167" fontId="0" fillId="0" borderId="1" xfId="0" applyNumberFormat="1" applyBorder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[$ج.م.‏-C0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.00_);_(&quot;$&quot;* \(#,##0.00\);_(&quot;$&quot;* &quot;-&quot;??_);_(@_)"/>
    </dxf>
    <dxf>
      <numFmt numFmtId="166" formatCode="#,##0.00\ [$ج.م.‏-C01]"/>
    </dxf>
    <dxf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E000-0235-4D9E-99C9-6CD61CF9FFF5}" name="Table1" displayName="Table1" ref="A1:B9" totalsRowShown="0" headerRowDxfId="4">
  <autoFilter ref="A1:B9" xr:uid="{3DEEE000-0235-4D9E-99C9-6CD61CF9FFF5}"/>
  <tableColumns count="2">
    <tableColumn id="1" xr3:uid="{B04C4092-A9F1-416A-A283-E3A7550BB411}" name=" "/>
    <tableColumn id="2" xr3:uid="{F8822C31-D8BA-4A9D-B269-29A01DFCD39C}" name="Column1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D60A5-8529-4BB1-9B8B-EB247C76ACB1}" name="Table2" displayName="Table2" ref="E1:F7" totalsRowShown="0">
  <autoFilter ref="E1:F7" xr:uid="{1FDD60A5-8529-4BB1-9B8B-EB247C76ACB1}"/>
  <tableColumns count="2">
    <tableColumn id="1" xr3:uid="{3E1BEABF-852E-4A35-928F-CD05674D0B5A}" name="CASH OUT"/>
    <tableColumn id="2" xr3:uid="{52C453A8-CDA4-412E-964D-449ED4D27769}" name="Column1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E275F-2C09-4954-B48B-C2EFD1D2D468}" name="Table3" displayName="Table3" ref="A14:D24" totalsRowShown="0">
  <autoFilter ref="A14:D24" xr:uid="{B50E275F-2C09-4954-B48B-C2EFD1D2D468}"/>
  <tableColumns count="4">
    <tableColumn id="1" xr3:uid="{5B8BF103-D4D3-46BC-A5FA-F0A1DD656BCE}" name="Column1"/>
    <tableColumn id="2" xr3:uid="{CD22749B-9A18-4B53-91D2-9F81702E754E}" name="Column2" dataDxfId="1" dataCellStyle="Currency"/>
    <tableColumn id="3" xr3:uid="{384F9AB3-35BA-4638-86AD-5D4AE80B41E3}" name="Column3" dataDxfId="0"/>
    <tableColumn id="4" xr3:uid="{3ADBFF60-2080-4281-B8CC-49959D866395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E5D-98F8-4FD5-9471-6E8E9719B225}">
  <dimension ref="A1:AN56"/>
  <sheetViews>
    <sheetView topLeftCell="C1" workbookViewId="0">
      <selection activeCell="H12" sqref="H12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/>
      <c r="B3" s="8"/>
      <c r="C3" s="9"/>
      <c r="D3"/>
      <c r="E3" s="7">
        <v>45845</v>
      </c>
      <c r="F3" s="10"/>
      <c r="G3" s="85">
        <v>37420</v>
      </c>
      <c r="H3"/>
      <c r="I3" s="7">
        <v>45840</v>
      </c>
      <c r="J3" s="10"/>
      <c r="K3" s="85">
        <v>21480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/>
      <c r="AI3" s="12"/>
      <c r="AJ3" s="9"/>
      <c r="AL3" s="7">
        <v>45809</v>
      </c>
      <c r="AM3" s="10"/>
      <c r="AN3" s="9">
        <v>214.82</v>
      </c>
    </row>
    <row r="4" spans="1:40" x14ac:dyDescent="0.25">
      <c r="A4" s="7"/>
      <c r="B4" s="8"/>
      <c r="C4" s="9"/>
      <c r="D4"/>
      <c r="E4" s="13"/>
      <c r="F4" s="10"/>
      <c r="G4" s="85"/>
      <c r="H4"/>
      <c r="I4" s="7">
        <v>45841</v>
      </c>
      <c r="J4" s="10"/>
      <c r="K4" s="85">
        <v>4000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/>
      <c r="AI4" s="12"/>
      <c r="AJ4" s="9"/>
      <c r="AL4" s="7">
        <v>45810</v>
      </c>
      <c r="AM4" s="10"/>
      <c r="AN4" s="85">
        <v>3703.04</v>
      </c>
    </row>
    <row r="5" spans="1:40" x14ac:dyDescent="0.25">
      <c r="A5" s="13"/>
      <c r="B5" s="8"/>
      <c r="C5" s="9"/>
      <c r="D5"/>
      <c r="E5" s="7"/>
      <c r="F5" s="10"/>
      <c r="G5" s="9"/>
      <c r="H5"/>
      <c r="I5" s="13"/>
      <c r="J5" s="10"/>
      <c r="K5" s="85"/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12"/>
      <c r="AI5" s="12"/>
      <c r="AJ5" s="9"/>
      <c r="AL5" s="7">
        <v>45844</v>
      </c>
      <c r="AM5" s="10"/>
      <c r="AN5" s="85">
        <v>5559.56</v>
      </c>
    </row>
    <row r="6" spans="1:40" x14ac:dyDescent="0.25">
      <c r="A6" s="7"/>
      <c r="B6" s="8"/>
      <c r="C6" s="9"/>
      <c r="D6"/>
      <c r="E6" s="13"/>
      <c r="F6" s="10"/>
      <c r="G6" s="9"/>
      <c r="H6"/>
      <c r="I6" s="7"/>
      <c r="J6" s="10"/>
      <c r="K6" s="85"/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10"/>
      <c r="AI6" s="10"/>
      <c r="AJ6" s="9"/>
      <c r="AL6" s="7"/>
      <c r="AM6" s="10"/>
      <c r="AN6" s="85"/>
    </row>
    <row r="7" spans="1:40" x14ac:dyDescent="0.25">
      <c r="A7" s="7"/>
      <c r="B7" s="8"/>
      <c r="C7" s="9"/>
      <c r="D7"/>
      <c r="E7" s="13"/>
      <c r="F7" s="10"/>
      <c r="G7" s="9"/>
      <c r="H7"/>
      <c r="I7" s="7"/>
      <c r="J7" s="10"/>
      <c r="K7" s="9"/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/>
      <c r="B8" s="8"/>
      <c r="C8" s="9"/>
      <c r="D8"/>
      <c r="E8" s="13"/>
      <c r="F8" s="10"/>
      <c r="G8" s="9"/>
      <c r="H8"/>
      <c r="I8" s="13"/>
      <c r="J8" s="10"/>
      <c r="K8" s="9"/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/>
      <c r="B9" s="8"/>
      <c r="C9" s="9"/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/>
      <c r="B10" s="8"/>
      <c r="C10" s="9"/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10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0</v>
      </c>
      <c r="D33"/>
      <c r="E33" s="10"/>
      <c r="F33" s="10"/>
      <c r="G33" s="9">
        <f>SUBTOTAL(9,G3:G32)</f>
        <v>37420</v>
      </c>
      <c r="H33"/>
      <c r="I33" s="10"/>
      <c r="J33" s="10"/>
      <c r="K33" s="9">
        <f>SUBTOTAL(9,K3:K32)</f>
        <v>25480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9477.42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37420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25480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9477.42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116</v>
      </c>
      <c r="B46" s="22">
        <f>SUBTOTAL(9,B36:B45)</f>
        <v>72377.42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/>
      <c r="C47" s="9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72377.42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workbookViewId="0">
      <selection activeCell="I9" sqref="I9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>
        <v>45839</v>
      </c>
      <c r="B3" s="8"/>
      <c r="C3" s="9">
        <f>4517+2585</f>
        <v>7102</v>
      </c>
      <c r="D3"/>
      <c r="E3" s="7">
        <v>45845</v>
      </c>
      <c r="F3" s="10"/>
      <c r="G3" s="92">
        <v>67022</v>
      </c>
      <c r="H3"/>
      <c r="I3" s="7">
        <v>45809</v>
      </c>
      <c r="J3" s="10"/>
      <c r="K3" s="85">
        <v>3613.82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>
        <v>45841</v>
      </c>
      <c r="AI3" s="12" t="s">
        <v>103</v>
      </c>
      <c r="AJ3" s="9">
        <v>1870</v>
      </c>
      <c r="AL3" s="7">
        <v>45845</v>
      </c>
      <c r="AM3" s="10"/>
      <c r="AN3" s="9">
        <v>13782.3</v>
      </c>
    </row>
    <row r="4" spans="1:40" x14ac:dyDescent="0.25">
      <c r="A4" s="7">
        <v>45840</v>
      </c>
      <c r="B4" s="8"/>
      <c r="C4" s="9">
        <v>12088</v>
      </c>
      <c r="D4"/>
      <c r="E4" s="13"/>
      <c r="F4" s="10"/>
      <c r="G4" s="52"/>
      <c r="H4"/>
      <c r="I4" s="7">
        <v>45810</v>
      </c>
      <c r="J4" s="10"/>
      <c r="K4" s="85">
        <v>18909.05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>
        <v>45841</v>
      </c>
      <c r="AI4" s="12" t="s">
        <v>105</v>
      </c>
      <c r="AJ4" s="9">
        <v>3831</v>
      </c>
      <c r="AL4" s="7">
        <v>45846</v>
      </c>
      <c r="AM4" s="10"/>
      <c r="AN4" s="85">
        <v>2637.23</v>
      </c>
    </row>
    <row r="5" spans="1:40" x14ac:dyDescent="0.25">
      <c r="A5" s="13">
        <v>45841</v>
      </c>
      <c r="B5" s="8"/>
      <c r="C5" s="9">
        <v>6435</v>
      </c>
      <c r="D5"/>
      <c r="E5" s="7"/>
      <c r="F5" s="10"/>
      <c r="G5" s="9"/>
      <c r="H5"/>
      <c r="I5" s="13">
        <v>45844</v>
      </c>
      <c r="J5" s="10"/>
      <c r="K5" s="85">
        <v>21201.200000000001</v>
      </c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88">
        <v>45847</v>
      </c>
      <c r="AI5" s="12" t="s">
        <v>103</v>
      </c>
      <c r="AJ5" s="9">
        <v>540</v>
      </c>
      <c r="AL5" s="7">
        <v>45847</v>
      </c>
      <c r="AM5" s="10"/>
      <c r="AN5" s="85">
        <v>3352.31</v>
      </c>
    </row>
    <row r="6" spans="1:40" x14ac:dyDescent="0.25">
      <c r="A6" s="7">
        <v>45843</v>
      </c>
      <c r="B6" s="8"/>
      <c r="C6" s="9">
        <v>1530</v>
      </c>
      <c r="D6"/>
      <c r="E6" s="13"/>
      <c r="F6" s="10"/>
      <c r="G6" s="9"/>
      <c r="H6"/>
      <c r="I6" s="7">
        <v>45845</v>
      </c>
      <c r="J6" s="10"/>
      <c r="K6" s="85">
        <v>6858.18</v>
      </c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60">
        <v>45847</v>
      </c>
      <c r="AI6" s="10" t="s">
        <v>103</v>
      </c>
      <c r="AJ6" s="9">
        <v>250</v>
      </c>
      <c r="AL6" s="7"/>
      <c r="AM6" s="10"/>
      <c r="AN6" s="85"/>
    </row>
    <row r="7" spans="1:40" x14ac:dyDescent="0.25">
      <c r="A7" s="7">
        <v>45844</v>
      </c>
      <c r="B7" s="8"/>
      <c r="C7" s="9">
        <v>4838</v>
      </c>
      <c r="D7"/>
      <c r="E7" s="13"/>
      <c r="F7" s="10"/>
      <c r="G7" s="9"/>
      <c r="H7"/>
      <c r="I7" s="7">
        <v>45846</v>
      </c>
      <c r="J7" s="10"/>
      <c r="K7" s="9">
        <v>4744.3</v>
      </c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>
        <v>45845</v>
      </c>
      <c r="B8" s="8"/>
      <c r="C8" s="9">
        <v>2406</v>
      </c>
      <c r="D8"/>
      <c r="E8" s="13"/>
      <c r="F8" s="10"/>
      <c r="G8" s="9"/>
      <c r="H8"/>
      <c r="I8" s="13">
        <v>45847</v>
      </c>
      <c r="J8" s="10"/>
      <c r="K8" s="9">
        <v>14140.85</v>
      </c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>
        <v>45846</v>
      </c>
      <c r="B9" s="8"/>
      <c r="C9" s="9">
        <v>3732</v>
      </c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>
        <v>45847</v>
      </c>
      <c r="B10" s="8"/>
      <c r="C10" s="9">
        <v>7316</v>
      </c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93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45447</v>
      </c>
      <c r="D33"/>
      <c r="E33" s="10"/>
      <c r="F33" s="10"/>
      <c r="G33" s="9">
        <f>SUBTOTAL(9,G3:G32)-'Cash IN 6'!G33</f>
        <v>29602</v>
      </c>
      <c r="H33"/>
      <c r="I33" s="10"/>
      <c r="J33" s="10"/>
      <c r="K33" s="9">
        <f>SUBTOTAL(9,K3:K32)-'Cash IN 6'!K33</f>
        <v>43987.400000000009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19771.84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45447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29602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43987.400000000009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19771.84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13</v>
      </c>
      <c r="B46" s="22">
        <f>SUBTOTAL(9,B36:B45)</f>
        <v>138808.24000000002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>
        <f>6207.23+1047+2865.1+10506</f>
        <v>20625.330000000002</v>
      </c>
      <c r="C47" s="6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159433.57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0234-7BCC-4A92-982F-513E7622D516}">
  <dimension ref="A1:T1048526"/>
  <sheetViews>
    <sheetView topLeftCell="K1" zoomScale="98" zoomScaleNormal="98" workbookViewId="0">
      <selection activeCell="P4" sqref="P4"/>
    </sheetView>
  </sheetViews>
  <sheetFormatPr defaultColWidth="9.140625" defaultRowHeight="15" x14ac:dyDescent="0.25"/>
  <cols>
    <col min="1" max="1" width="14.7109375" bestFit="1" customWidth="1"/>
    <col min="2" max="2" width="20.140625" bestFit="1" customWidth="1"/>
    <col min="3" max="3" width="20.28515625" bestFit="1" customWidth="1"/>
    <col min="6" max="6" width="14.7109375" bestFit="1" customWidth="1"/>
    <col min="7" max="7" width="20.85546875" bestFit="1" customWidth="1"/>
    <col min="8" max="8" width="20.28515625" bestFit="1" customWidth="1"/>
    <col min="9" max="9" width="9.140625" style="4"/>
    <col min="10" max="10" width="14.7109375" bestFit="1" customWidth="1"/>
    <col min="11" max="11" width="28.85546875" customWidth="1"/>
    <col min="12" max="12" width="20.28515625" bestFit="1" customWidth="1"/>
    <col min="13" max="13" width="20.28515625" customWidth="1"/>
    <col min="14" max="14" width="20.28515625" style="58" customWidth="1"/>
    <col min="15" max="15" width="20.28515625" customWidth="1"/>
    <col min="16" max="16" width="20.28515625" style="54" customWidth="1"/>
    <col min="17" max="17" width="9.140625" style="4"/>
    <col min="18" max="18" width="11.28515625" style="4" customWidth="1"/>
    <col min="19" max="19" width="17.140625" style="4" bestFit="1" customWidth="1"/>
    <col min="20" max="20" width="12.42578125" style="4" bestFit="1" customWidth="1"/>
    <col min="21" max="16384" width="9.140625" style="4"/>
  </cols>
  <sheetData>
    <row r="1" spans="1:20" x14ac:dyDescent="0.25">
      <c r="A1" s="3" t="s">
        <v>16</v>
      </c>
      <c r="B1" s="3"/>
      <c r="C1" s="3"/>
      <c r="D1" s="24"/>
      <c r="E1" s="25"/>
      <c r="F1" s="1" t="s">
        <v>17</v>
      </c>
      <c r="G1" s="26" t="s">
        <v>18</v>
      </c>
      <c r="H1" s="3"/>
      <c r="J1" s="1" t="s">
        <v>17</v>
      </c>
      <c r="K1" s="26" t="s">
        <v>19</v>
      </c>
      <c r="L1" s="3"/>
      <c r="M1" s="69"/>
      <c r="N1" s="72" t="s">
        <v>76</v>
      </c>
      <c r="O1" s="3"/>
      <c r="P1" s="70"/>
      <c r="R1" s="1" t="s">
        <v>17</v>
      </c>
      <c r="S1" s="26" t="s">
        <v>20</v>
      </c>
      <c r="T1" s="3"/>
    </row>
    <row r="2" spans="1:20" x14ac:dyDescent="0.25">
      <c r="A2" s="5" t="s">
        <v>9</v>
      </c>
      <c r="B2" s="5" t="s">
        <v>21</v>
      </c>
      <c r="C2" s="5" t="s">
        <v>11</v>
      </c>
      <c r="D2" s="27"/>
      <c r="E2" s="27"/>
      <c r="F2" s="5" t="s">
        <v>9</v>
      </c>
      <c r="G2" s="5" t="s">
        <v>21</v>
      </c>
      <c r="H2" s="5" t="s">
        <v>11</v>
      </c>
      <c r="J2" s="5" t="s">
        <v>9</v>
      </c>
      <c r="K2" s="5" t="s">
        <v>21</v>
      </c>
      <c r="L2" s="5" t="s">
        <v>11</v>
      </c>
      <c r="M2" s="6"/>
      <c r="N2" s="77"/>
      <c r="O2" s="84" t="s">
        <v>77</v>
      </c>
      <c r="P2" s="71"/>
      <c r="R2" s="5" t="s">
        <v>9</v>
      </c>
      <c r="S2" s="5" t="s">
        <v>21</v>
      </c>
      <c r="T2" s="5" t="s">
        <v>11</v>
      </c>
    </row>
    <row r="3" spans="1:20" x14ac:dyDescent="0.25">
      <c r="A3" s="7"/>
      <c r="B3" s="28" t="s">
        <v>22</v>
      </c>
      <c r="C3" s="35"/>
      <c r="F3" s="60"/>
      <c r="G3" s="10"/>
      <c r="H3" s="10"/>
      <c r="J3" s="13"/>
      <c r="K3" s="28" t="s">
        <v>46</v>
      </c>
      <c r="L3" s="9"/>
      <c r="M3" s="67"/>
      <c r="N3" s="46"/>
      <c r="O3" s="45" t="s">
        <v>78</v>
      </c>
      <c r="P3" s="9">
        <f>104250-38518-22000-969-4760-15000-700-200-11000-8000+20000-10000</f>
        <v>13103</v>
      </c>
      <c r="R3" s="57">
        <v>45841</v>
      </c>
      <c r="S3" s="5" t="s">
        <v>93</v>
      </c>
      <c r="T3" s="51">
        <v>6000</v>
      </c>
    </row>
    <row r="4" spans="1:20" x14ac:dyDescent="0.25">
      <c r="A4" s="7"/>
      <c r="B4" s="28" t="s">
        <v>23</v>
      </c>
      <c r="C4" s="9"/>
      <c r="F4" s="60">
        <v>45846</v>
      </c>
      <c r="G4" s="10" t="s">
        <v>54</v>
      </c>
      <c r="H4" s="10">
        <v>4300</v>
      </c>
      <c r="J4" s="13"/>
      <c r="K4" s="28" t="s">
        <v>47</v>
      </c>
      <c r="L4" s="9"/>
      <c r="M4" s="67"/>
      <c r="N4" s="13"/>
      <c r="O4" s="45" t="s">
        <v>96</v>
      </c>
      <c r="P4" s="9">
        <f>22000-7950-8000-2885</f>
        <v>3165</v>
      </c>
      <c r="R4" s="13">
        <v>45843</v>
      </c>
      <c r="S4" s="5"/>
      <c r="T4" s="51">
        <v>6000</v>
      </c>
    </row>
    <row r="5" spans="1:20" x14ac:dyDescent="0.25">
      <c r="A5" s="79"/>
      <c r="B5" s="80" t="s">
        <v>24</v>
      </c>
      <c r="C5" s="81"/>
      <c r="F5" s="60">
        <v>45846</v>
      </c>
      <c r="G5" s="10" t="s">
        <v>80</v>
      </c>
      <c r="H5" s="10">
        <v>7000</v>
      </c>
      <c r="J5" s="13"/>
      <c r="K5" s="28" t="s">
        <v>45</v>
      </c>
      <c r="L5" s="9"/>
      <c r="M5" s="67"/>
      <c r="N5" s="13"/>
      <c r="O5" s="82" t="s">
        <v>52</v>
      </c>
      <c r="P5" s="9"/>
      <c r="R5" s="13"/>
      <c r="S5" s="28" t="s">
        <v>93</v>
      </c>
      <c r="T5" s="41"/>
    </row>
    <row r="6" spans="1:20" x14ac:dyDescent="0.25">
      <c r="A6" s="7">
        <v>45847</v>
      </c>
      <c r="B6" s="28" t="s">
        <v>25</v>
      </c>
      <c r="C6" s="9">
        <v>10000</v>
      </c>
      <c r="F6" s="60">
        <v>45846</v>
      </c>
      <c r="G6" s="10" t="s">
        <v>81</v>
      </c>
      <c r="H6" s="10">
        <v>8000</v>
      </c>
      <c r="J6" s="13"/>
      <c r="K6" s="28" t="s">
        <v>48</v>
      </c>
      <c r="L6" s="9"/>
      <c r="M6" s="67"/>
      <c r="N6" s="13"/>
      <c r="O6" s="82" t="s">
        <v>87</v>
      </c>
      <c r="P6" s="9"/>
      <c r="R6" s="13"/>
      <c r="S6" s="28"/>
      <c r="T6" s="40"/>
    </row>
    <row r="7" spans="1:20" x14ac:dyDescent="0.25">
      <c r="A7" s="7"/>
      <c r="B7" s="28" t="s">
        <v>26</v>
      </c>
      <c r="C7" s="9"/>
      <c r="F7" s="60">
        <v>45846</v>
      </c>
      <c r="G7" s="10" t="s">
        <v>82</v>
      </c>
      <c r="H7" s="10">
        <v>7950</v>
      </c>
      <c r="J7" s="13"/>
      <c r="K7" s="28" t="s">
        <v>49</v>
      </c>
      <c r="L7" s="9"/>
      <c r="M7" s="67"/>
      <c r="N7" s="78"/>
      <c r="O7" s="83" t="s">
        <v>79</v>
      </c>
      <c r="P7" s="55"/>
      <c r="R7" s="13"/>
      <c r="S7" s="28"/>
      <c r="T7" s="40"/>
    </row>
    <row r="8" spans="1:20" x14ac:dyDescent="0.25">
      <c r="A8" s="13">
        <v>45845</v>
      </c>
      <c r="B8" s="28" t="s">
        <v>27</v>
      </c>
      <c r="C8" s="9">
        <v>15000</v>
      </c>
      <c r="F8" s="60"/>
      <c r="G8" s="10" t="s">
        <v>83</v>
      </c>
      <c r="H8" s="10"/>
      <c r="I8" s="4">
        <v>5000</v>
      </c>
      <c r="J8" s="13"/>
      <c r="K8" s="28" t="s">
        <v>45</v>
      </c>
      <c r="L8" s="9"/>
      <c r="M8" s="67"/>
      <c r="N8" s="78"/>
      <c r="O8" s="83" t="s">
        <v>79</v>
      </c>
      <c r="P8" s="55"/>
      <c r="R8" s="13"/>
      <c r="S8" s="28"/>
      <c r="T8" s="40"/>
    </row>
    <row r="9" spans="1:20" x14ac:dyDescent="0.25">
      <c r="A9" s="13">
        <v>45846</v>
      </c>
      <c r="B9" s="28" t="s">
        <v>95</v>
      </c>
      <c r="C9" s="9">
        <v>19760</v>
      </c>
      <c r="F9" s="60">
        <v>45846</v>
      </c>
      <c r="G9" s="10" t="s">
        <v>84</v>
      </c>
      <c r="H9" s="10">
        <v>8000</v>
      </c>
      <c r="J9" s="13"/>
      <c r="K9" s="28" t="s">
        <v>50</v>
      </c>
      <c r="L9" s="9"/>
      <c r="M9" s="67"/>
      <c r="N9" s="73"/>
      <c r="O9" s="45" t="s">
        <v>78</v>
      </c>
      <c r="P9" s="9"/>
      <c r="R9" s="13"/>
      <c r="S9" s="28"/>
      <c r="T9" s="40"/>
    </row>
    <row r="10" spans="1:20" x14ac:dyDescent="0.25">
      <c r="A10" s="7"/>
      <c r="B10" s="28" t="s">
        <v>27</v>
      </c>
      <c r="C10" s="9"/>
      <c r="F10" s="60">
        <v>45846</v>
      </c>
      <c r="G10" s="28" t="s">
        <v>85</v>
      </c>
      <c r="H10" s="9">
        <v>2885</v>
      </c>
      <c r="J10" s="13"/>
      <c r="K10" s="28" t="s">
        <v>51</v>
      </c>
      <c r="L10" s="9"/>
      <c r="M10" s="67"/>
      <c r="N10" s="73"/>
      <c r="O10" s="45" t="s">
        <v>78</v>
      </c>
      <c r="P10" s="9"/>
      <c r="R10" s="13"/>
      <c r="S10" s="28"/>
      <c r="T10" s="41"/>
    </row>
    <row r="11" spans="1:20" x14ac:dyDescent="0.25">
      <c r="A11" s="13">
        <v>45841</v>
      </c>
      <c r="B11" s="28" t="s">
        <v>28</v>
      </c>
      <c r="C11" s="9">
        <v>2190</v>
      </c>
      <c r="F11" s="60">
        <v>45843</v>
      </c>
      <c r="G11" s="28" t="s">
        <v>86</v>
      </c>
      <c r="H11" s="9">
        <v>6250</v>
      </c>
      <c r="J11" s="13"/>
      <c r="K11" s="28" t="s">
        <v>45</v>
      </c>
      <c r="L11" s="9"/>
      <c r="M11" s="67"/>
      <c r="N11" s="73">
        <v>45839</v>
      </c>
      <c r="O11" s="84" t="s">
        <v>77</v>
      </c>
      <c r="P11" s="9">
        <v>195</v>
      </c>
      <c r="R11" s="13"/>
      <c r="S11" s="28"/>
      <c r="T11" s="41"/>
    </row>
    <row r="12" spans="1:20" x14ac:dyDescent="0.25">
      <c r="A12" s="7"/>
      <c r="B12" s="28" t="s">
        <v>29</v>
      </c>
      <c r="C12" s="9"/>
      <c r="F12" s="60">
        <v>45846</v>
      </c>
      <c r="G12" s="10" t="s">
        <v>118</v>
      </c>
      <c r="H12" s="9">
        <v>4000</v>
      </c>
      <c r="J12" s="13"/>
      <c r="K12" s="28" t="s">
        <v>49</v>
      </c>
      <c r="L12" s="9"/>
      <c r="M12" s="67"/>
      <c r="N12" s="73">
        <v>45845</v>
      </c>
      <c r="O12" s="84" t="s">
        <v>77</v>
      </c>
      <c r="P12" s="9">
        <v>969</v>
      </c>
      <c r="R12" s="13"/>
      <c r="S12" s="28"/>
      <c r="T12" s="41"/>
    </row>
    <row r="13" spans="1:20" x14ac:dyDescent="0.25">
      <c r="A13" s="7"/>
      <c r="B13" s="28" t="s">
        <v>30</v>
      </c>
      <c r="C13" s="9"/>
      <c r="F13" s="60"/>
      <c r="G13" s="10"/>
      <c r="H13" s="10"/>
      <c r="J13" s="13"/>
      <c r="K13" s="28" t="s">
        <v>46</v>
      </c>
      <c r="L13" s="9"/>
      <c r="M13" s="67"/>
      <c r="N13" s="73"/>
      <c r="O13" s="9" t="s">
        <v>100</v>
      </c>
      <c r="P13" s="9"/>
      <c r="R13" s="18"/>
      <c r="S13" s="28"/>
      <c r="T13" s="9"/>
    </row>
    <row r="14" spans="1:20" ht="14.45" customHeight="1" x14ac:dyDescent="0.25">
      <c r="A14" s="7"/>
      <c r="B14" s="28" t="s">
        <v>31</v>
      </c>
      <c r="C14" s="35"/>
      <c r="F14" s="60"/>
      <c r="G14" s="10"/>
      <c r="H14" s="10"/>
      <c r="J14" s="13"/>
      <c r="K14" s="28" t="s">
        <v>53</v>
      </c>
      <c r="L14" s="9"/>
      <c r="M14" s="67"/>
      <c r="N14" s="73"/>
      <c r="O14" s="9" t="s">
        <v>101</v>
      </c>
      <c r="P14" s="9"/>
      <c r="R14" s="18"/>
      <c r="S14" s="28"/>
      <c r="T14" s="9"/>
    </row>
    <row r="15" spans="1:20" x14ac:dyDescent="0.25">
      <c r="A15" s="7"/>
      <c r="B15" s="28" t="s">
        <v>32</v>
      </c>
      <c r="C15" s="9"/>
      <c r="F15" s="13"/>
      <c r="G15" s="34"/>
      <c r="H15" s="34"/>
      <c r="J15" s="46"/>
      <c r="K15" s="28" t="s">
        <v>88</v>
      </c>
      <c r="L15" s="9"/>
      <c r="M15" s="67"/>
      <c r="N15" s="73"/>
      <c r="O15" s="9"/>
      <c r="P15" s="9"/>
      <c r="R15" s="14"/>
      <c r="S15" s="28"/>
      <c r="T15" s="9"/>
    </row>
    <row r="16" spans="1:20" x14ac:dyDescent="0.25">
      <c r="A16" s="7">
        <v>45845</v>
      </c>
      <c r="B16" s="28" t="s">
        <v>92</v>
      </c>
      <c r="C16" s="9">
        <v>23518</v>
      </c>
      <c r="F16" s="13"/>
      <c r="G16" s="34"/>
      <c r="H16" s="34"/>
      <c r="J16" s="46"/>
      <c r="K16" s="86" t="s">
        <v>89</v>
      </c>
      <c r="L16" s="9"/>
      <c r="M16" s="67"/>
      <c r="N16" s="73"/>
      <c r="O16" s="9"/>
      <c r="P16" s="9"/>
      <c r="R16" s="29"/>
      <c r="S16" s="28"/>
      <c r="T16" s="30"/>
    </row>
    <row r="17" spans="1:20" x14ac:dyDescent="0.25">
      <c r="A17" s="7"/>
      <c r="B17" s="28" t="s">
        <v>33</v>
      </c>
      <c r="C17" s="9"/>
      <c r="F17" s="13"/>
      <c r="G17" s="32"/>
      <c r="H17" s="9"/>
      <c r="J17" s="46"/>
      <c r="K17" s="9" t="s">
        <v>91</v>
      </c>
      <c r="L17" s="9"/>
      <c r="M17" s="67"/>
      <c r="N17" s="73"/>
      <c r="O17" s="9"/>
      <c r="P17" s="9"/>
      <c r="R17" s="29"/>
      <c r="S17" s="28"/>
      <c r="T17" s="30"/>
    </row>
    <row r="18" spans="1:20" x14ac:dyDescent="0.25">
      <c r="A18" s="7">
        <v>45845</v>
      </c>
      <c r="B18" s="10" t="s">
        <v>34</v>
      </c>
      <c r="C18" s="9">
        <v>1466</v>
      </c>
      <c r="F18" s="13"/>
      <c r="G18" s="28"/>
      <c r="H18" s="9"/>
      <c r="J18" s="46"/>
      <c r="K18" s="17" t="s">
        <v>90</v>
      </c>
      <c r="L18" s="17"/>
      <c r="M18" s="67"/>
      <c r="N18" s="73"/>
      <c r="O18" s="9"/>
      <c r="P18" s="9"/>
      <c r="S18" s="28"/>
      <c r="T18" s="33"/>
    </row>
    <row r="19" spans="1:20" x14ac:dyDescent="0.25">
      <c r="A19" s="7">
        <v>45839</v>
      </c>
      <c r="B19" s="10" t="s">
        <v>35</v>
      </c>
      <c r="C19" s="9">
        <v>2202</v>
      </c>
      <c r="F19" s="13"/>
      <c r="G19" s="28"/>
      <c r="H19" s="9"/>
      <c r="J19" s="13"/>
      <c r="K19" s="87" t="s">
        <v>94</v>
      </c>
      <c r="L19" s="87"/>
      <c r="M19" s="67"/>
      <c r="N19" s="73"/>
      <c r="O19" s="9"/>
      <c r="P19" s="9"/>
      <c r="S19" s="34"/>
      <c r="T19" s="30"/>
    </row>
    <row r="20" spans="1:20" x14ac:dyDescent="0.25">
      <c r="A20" s="7">
        <v>45839</v>
      </c>
      <c r="B20" s="10" t="s">
        <v>35</v>
      </c>
      <c r="C20" s="9">
        <v>460</v>
      </c>
      <c r="F20" s="18"/>
      <c r="G20" s="28"/>
      <c r="H20" s="9"/>
      <c r="J20" s="13"/>
      <c r="K20" s="28" t="s">
        <v>97</v>
      </c>
      <c r="L20" s="9"/>
      <c r="M20" s="21"/>
      <c r="N20" s="11"/>
      <c r="O20" s="17"/>
      <c r="P20" s="9"/>
      <c r="R20" s="34"/>
      <c r="S20" s="34"/>
      <c r="T20" s="34"/>
    </row>
    <row r="21" spans="1:20" x14ac:dyDescent="0.25">
      <c r="A21" s="13">
        <v>45841</v>
      </c>
      <c r="B21" s="10" t="s">
        <v>35</v>
      </c>
      <c r="C21" s="9">
        <v>428</v>
      </c>
      <c r="D21" s="2"/>
      <c r="E21" s="2"/>
      <c r="F21" s="10"/>
      <c r="G21" s="10"/>
      <c r="H21" s="9"/>
      <c r="J21" s="13">
        <v>45841</v>
      </c>
      <c r="K21" s="28" t="s">
        <v>112</v>
      </c>
      <c r="L21" s="9">
        <v>60</v>
      </c>
      <c r="M21" s="21"/>
      <c r="N21" s="11"/>
      <c r="O21" s="17"/>
      <c r="P21" s="9"/>
      <c r="R21" s="34"/>
      <c r="S21" s="34"/>
      <c r="T21" s="34"/>
    </row>
    <row r="22" spans="1:20" x14ac:dyDescent="0.25">
      <c r="A22" s="13">
        <v>45841</v>
      </c>
      <c r="B22" s="10" t="s">
        <v>106</v>
      </c>
      <c r="C22" s="9">
        <v>200</v>
      </c>
      <c r="D22" s="2"/>
      <c r="E22" s="2"/>
      <c r="F22" s="10"/>
      <c r="G22" s="10"/>
      <c r="H22" s="9"/>
      <c r="J22" s="13">
        <v>45847</v>
      </c>
      <c r="K22" s="28" t="s">
        <v>99</v>
      </c>
      <c r="L22" s="9">
        <v>160</v>
      </c>
      <c r="M22" s="67"/>
      <c r="N22" s="73"/>
      <c r="O22" s="9"/>
      <c r="P22" s="9"/>
      <c r="R22" s="34"/>
      <c r="S22" s="34"/>
      <c r="T22" s="34"/>
    </row>
    <row r="23" spans="1:20" x14ac:dyDescent="0.25">
      <c r="A23" s="13">
        <v>45843</v>
      </c>
      <c r="B23" s="10" t="s">
        <v>35</v>
      </c>
      <c r="C23" s="9">
        <v>1257</v>
      </c>
      <c r="F23" s="10"/>
      <c r="G23" s="10"/>
      <c r="H23" s="9"/>
      <c r="J23" s="13">
        <v>45839</v>
      </c>
      <c r="K23" s="28" t="s">
        <v>98</v>
      </c>
      <c r="L23" s="9">
        <v>150</v>
      </c>
      <c r="M23" s="67"/>
      <c r="N23" s="73"/>
      <c r="O23" s="9"/>
      <c r="P23" s="9"/>
      <c r="R23" s="34"/>
      <c r="S23" s="34"/>
      <c r="T23" s="34"/>
    </row>
    <row r="24" spans="1:20" x14ac:dyDescent="0.25">
      <c r="A24" s="13">
        <v>45844</v>
      </c>
      <c r="B24" s="10" t="s">
        <v>35</v>
      </c>
      <c r="C24" s="9">
        <v>417</v>
      </c>
      <c r="F24" s="10"/>
      <c r="G24" s="10"/>
      <c r="H24" s="9"/>
      <c r="J24" s="13">
        <v>45844</v>
      </c>
      <c r="K24" s="28" t="s">
        <v>114</v>
      </c>
      <c r="L24" s="9">
        <v>200</v>
      </c>
      <c r="M24" s="67"/>
      <c r="N24" s="73"/>
      <c r="O24" s="9"/>
      <c r="P24" s="9"/>
      <c r="R24" s="34"/>
      <c r="S24" s="34"/>
      <c r="T24" s="34"/>
    </row>
    <row r="25" spans="1:20" x14ac:dyDescent="0.25">
      <c r="A25" s="13"/>
      <c r="B25" s="28" t="s">
        <v>27</v>
      </c>
      <c r="C25" s="9"/>
      <c r="F25" s="10"/>
      <c r="G25" s="10"/>
      <c r="H25" s="9"/>
      <c r="J25" s="89">
        <v>45841</v>
      </c>
      <c r="K25" s="32" t="s">
        <v>110</v>
      </c>
      <c r="L25" s="9">
        <v>800</v>
      </c>
      <c r="M25" s="67"/>
      <c r="N25" s="73"/>
      <c r="O25" s="9"/>
      <c r="P25" s="31"/>
      <c r="R25" s="34"/>
      <c r="S25" s="34"/>
      <c r="T25" s="34"/>
    </row>
    <row r="26" spans="1:20" x14ac:dyDescent="0.25">
      <c r="A26" s="13">
        <v>45841</v>
      </c>
      <c r="B26" s="28" t="s">
        <v>95</v>
      </c>
      <c r="C26" s="9">
        <v>15000</v>
      </c>
      <c r="F26" s="10"/>
      <c r="G26" s="10"/>
      <c r="H26" s="9"/>
      <c r="J26" s="89">
        <v>45841</v>
      </c>
      <c r="K26" s="32" t="s">
        <v>111</v>
      </c>
      <c r="L26" s="9">
        <v>70</v>
      </c>
      <c r="M26" s="67"/>
      <c r="N26" s="73"/>
      <c r="O26" s="9"/>
      <c r="P26" s="34"/>
      <c r="R26" s="34"/>
      <c r="S26" s="34"/>
      <c r="T26" s="34"/>
    </row>
    <row r="27" spans="1:20" x14ac:dyDescent="0.25">
      <c r="A27" s="13"/>
      <c r="B27" s="28" t="s">
        <v>27</v>
      </c>
      <c r="C27" s="9"/>
      <c r="F27" s="10"/>
      <c r="G27" s="10"/>
      <c r="H27" s="9"/>
      <c r="J27" s="89">
        <v>45846</v>
      </c>
      <c r="K27" s="32" t="s">
        <v>119</v>
      </c>
      <c r="L27" s="9">
        <v>900</v>
      </c>
      <c r="M27" s="67"/>
      <c r="N27" s="73"/>
      <c r="O27" s="9"/>
      <c r="P27" s="9"/>
      <c r="R27" s="34"/>
      <c r="S27" s="34"/>
      <c r="T27" s="34"/>
    </row>
    <row r="28" spans="1:20" x14ac:dyDescent="0.25">
      <c r="A28" s="13"/>
      <c r="B28" s="28" t="s">
        <v>102</v>
      </c>
      <c r="C28" s="9"/>
      <c r="F28" s="10"/>
      <c r="G28" s="10"/>
      <c r="H28" s="9"/>
      <c r="J28" s="89">
        <v>45846</v>
      </c>
      <c r="K28" s="28" t="s">
        <v>98</v>
      </c>
      <c r="L28" s="9">
        <v>50</v>
      </c>
      <c r="M28" s="67"/>
      <c r="N28" s="73"/>
      <c r="O28" s="9"/>
      <c r="P28" s="9"/>
      <c r="R28" s="34"/>
      <c r="S28" s="34"/>
      <c r="T28" s="36">
        <f>SUM(T2:T27)</f>
        <v>12000</v>
      </c>
    </row>
    <row r="29" spans="1:20" x14ac:dyDescent="0.25">
      <c r="A29" s="13">
        <v>45841</v>
      </c>
      <c r="B29" s="28" t="s">
        <v>104</v>
      </c>
      <c r="C29" s="9">
        <v>15000</v>
      </c>
      <c r="F29" s="10"/>
      <c r="G29" s="10"/>
      <c r="H29" s="9"/>
      <c r="J29" s="89">
        <v>45846</v>
      </c>
      <c r="K29" s="32" t="s">
        <v>120</v>
      </c>
      <c r="L29" s="9">
        <v>1600</v>
      </c>
      <c r="M29" s="67"/>
      <c r="N29" s="73"/>
      <c r="O29" s="9"/>
      <c r="P29" s="9"/>
    </row>
    <row r="30" spans="1:20" x14ac:dyDescent="0.25">
      <c r="A30" s="37"/>
      <c r="B30" s="38"/>
      <c r="C30" s="39"/>
      <c r="F30" s="10"/>
      <c r="G30" s="10"/>
      <c r="H30" s="9"/>
      <c r="J30" s="13">
        <v>45847</v>
      </c>
      <c r="K30" s="28" t="s">
        <v>98</v>
      </c>
      <c r="L30" s="9">
        <v>50</v>
      </c>
      <c r="M30" s="67"/>
      <c r="N30" s="73"/>
      <c r="O30" s="9"/>
      <c r="P30" s="9"/>
    </row>
    <row r="31" spans="1:20" x14ac:dyDescent="0.25">
      <c r="A31" s="7">
        <v>45844</v>
      </c>
      <c r="B31" s="28" t="s">
        <v>36</v>
      </c>
      <c r="C31" s="9">
        <v>4369</v>
      </c>
      <c r="F31" s="10"/>
      <c r="G31" s="10"/>
      <c r="H31" s="9"/>
      <c r="J31" s="13"/>
      <c r="K31" s="34"/>
      <c r="L31" s="30"/>
      <c r="M31" s="67"/>
      <c r="N31" s="73"/>
      <c r="O31" s="9"/>
      <c r="P31" s="9"/>
    </row>
    <row r="32" spans="1:20" x14ac:dyDescent="0.25">
      <c r="A32" s="7"/>
      <c r="B32" s="28" t="s">
        <v>37</v>
      </c>
      <c r="C32" s="9"/>
      <c r="F32" s="10"/>
      <c r="G32" s="10"/>
      <c r="H32" s="9"/>
      <c r="J32" s="13"/>
      <c r="K32" s="34"/>
      <c r="L32" s="30"/>
      <c r="M32" s="67"/>
      <c r="N32" s="73"/>
      <c r="O32" s="9"/>
      <c r="P32" s="9"/>
    </row>
    <row r="33" spans="1:16" x14ac:dyDescent="0.25">
      <c r="A33" s="7"/>
      <c r="B33" s="28" t="s">
        <v>38</v>
      </c>
      <c r="C33" s="9"/>
      <c r="F33" s="10"/>
      <c r="G33" s="10"/>
      <c r="H33" s="9"/>
      <c r="J33" s="13"/>
      <c r="K33" s="34"/>
      <c r="L33" s="30"/>
      <c r="M33" s="68"/>
      <c r="N33" s="74"/>
      <c r="O33" s="30"/>
      <c r="P33" s="30"/>
    </row>
    <row r="34" spans="1:16" x14ac:dyDescent="0.25">
      <c r="A34" s="7">
        <v>45841</v>
      </c>
      <c r="B34" s="28" t="s">
        <v>39</v>
      </c>
      <c r="C34" s="9">
        <v>10000</v>
      </c>
      <c r="F34" s="10"/>
      <c r="G34" s="10"/>
      <c r="H34" s="9"/>
      <c r="J34" s="13"/>
      <c r="K34" s="34"/>
      <c r="L34" s="30"/>
      <c r="M34" s="68"/>
      <c r="N34" s="74"/>
      <c r="O34" s="30"/>
      <c r="P34" s="30"/>
    </row>
    <row r="35" spans="1:16" x14ac:dyDescent="0.25">
      <c r="A35" s="7"/>
      <c r="B35" s="28" t="s">
        <v>40</v>
      </c>
      <c r="C35" s="9"/>
      <c r="F35" s="10"/>
      <c r="G35" s="10"/>
      <c r="H35" s="41">
        <f>SUM(H2:H34)</f>
        <v>48385</v>
      </c>
      <c r="J35" s="13"/>
      <c r="K35" s="34"/>
      <c r="L35" s="30"/>
      <c r="M35" s="68"/>
      <c r="N35" s="74"/>
      <c r="O35" s="30"/>
      <c r="P35" s="30"/>
    </row>
    <row r="36" spans="1:16" x14ac:dyDescent="0.25">
      <c r="A36" s="7"/>
      <c r="B36" s="28" t="s">
        <v>41</v>
      </c>
      <c r="C36" s="9"/>
      <c r="J36" s="13"/>
      <c r="K36" s="34"/>
      <c r="L36" s="30"/>
      <c r="M36" s="68"/>
      <c r="N36" s="74"/>
      <c r="O36" s="30"/>
      <c r="P36" s="30"/>
    </row>
    <row r="37" spans="1:16" x14ac:dyDescent="0.25">
      <c r="A37" s="7">
        <v>45846</v>
      </c>
      <c r="B37" s="10" t="s">
        <v>35</v>
      </c>
      <c r="C37" s="9">
        <v>1240</v>
      </c>
      <c r="J37" s="13"/>
      <c r="K37" s="34"/>
      <c r="L37" s="30"/>
      <c r="M37" s="68"/>
      <c r="N37" s="74"/>
      <c r="O37" s="30"/>
      <c r="P37" s="30"/>
    </row>
    <row r="38" spans="1:16" x14ac:dyDescent="0.25">
      <c r="A38" s="7">
        <v>45847</v>
      </c>
      <c r="B38" s="10" t="s">
        <v>35</v>
      </c>
      <c r="C38" s="9">
        <v>790</v>
      </c>
      <c r="J38" s="13"/>
      <c r="K38" s="34"/>
      <c r="L38" s="30"/>
      <c r="M38" s="68"/>
      <c r="N38" s="74"/>
      <c r="O38" s="30"/>
      <c r="P38" s="30"/>
    </row>
    <row r="39" spans="1:16" x14ac:dyDescent="0.25">
      <c r="A39" s="7"/>
      <c r="B39" s="28"/>
      <c r="C39" s="9"/>
      <c r="J39" s="18"/>
      <c r="K39" s="32"/>
      <c r="L39" s="9"/>
      <c r="M39" s="68"/>
      <c r="N39" s="74"/>
      <c r="O39" s="30"/>
      <c r="P39" s="30"/>
    </row>
    <row r="40" spans="1:16" x14ac:dyDescent="0.25">
      <c r="A40" s="7"/>
      <c r="B40" s="28"/>
      <c r="C40" s="9"/>
      <c r="J40" s="10"/>
      <c r="K40" s="10"/>
      <c r="L40" s="40">
        <f>SUBTOTAL(9,L3:L37)</f>
        <v>4040</v>
      </c>
      <c r="M40" s="68"/>
      <c r="N40" s="74"/>
      <c r="O40" s="30"/>
      <c r="P40" s="30"/>
    </row>
    <row r="41" spans="1:16" x14ac:dyDescent="0.25">
      <c r="A41" s="7"/>
      <c r="B41" s="28"/>
      <c r="C41" s="9"/>
      <c r="L41" s="4"/>
      <c r="M41" s="68"/>
      <c r="N41" s="74"/>
      <c r="O41" s="30"/>
      <c r="P41" s="30"/>
    </row>
    <row r="42" spans="1:16" x14ac:dyDescent="0.25">
      <c r="A42" s="7"/>
      <c r="B42" s="28"/>
      <c r="C42" s="9"/>
      <c r="L42" s="42"/>
      <c r="M42" s="67"/>
      <c r="N42" s="73"/>
      <c r="O42" s="9"/>
      <c r="P42" s="9"/>
    </row>
    <row r="43" spans="1:16" x14ac:dyDescent="0.25">
      <c r="A43" s="13"/>
      <c r="B43" s="32"/>
      <c r="C43" s="16"/>
      <c r="L43" s="42"/>
      <c r="M43" s="42"/>
      <c r="N43" s="75"/>
      <c r="O43" s="40"/>
      <c r="P43" s="40">
        <f>SUM(P1:P42)</f>
        <v>17432</v>
      </c>
    </row>
    <row r="44" spans="1:16" x14ac:dyDescent="0.25">
      <c r="A44" s="13"/>
      <c r="B44" s="32"/>
      <c r="C44" s="9"/>
      <c r="L44" s="42"/>
      <c r="M44" s="4"/>
      <c r="N44" s="59"/>
      <c r="O44" s="4"/>
      <c r="P44" s="48"/>
    </row>
    <row r="45" spans="1:16" x14ac:dyDescent="0.25">
      <c r="A45" s="13"/>
      <c r="B45" s="32"/>
      <c r="C45" s="9"/>
      <c r="M45" s="42"/>
      <c r="N45" s="76"/>
      <c r="O45" s="42"/>
      <c r="P45" s="42"/>
    </row>
    <row r="46" spans="1:16" x14ac:dyDescent="0.25">
      <c r="A46" s="13"/>
      <c r="B46" s="32"/>
      <c r="C46" s="9"/>
      <c r="M46" s="42"/>
      <c r="N46" s="76"/>
      <c r="O46" s="42"/>
      <c r="P46" s="42"/>
    </row>
    <row r="47" spans="1:16" x14ac:dyDescent="0.25">
      <c r="A47" s="18"/>
      <c r="B47" s="32"/>
      <c r="C47" s="9"/>
      <c r="M47" s="42"/>
      <c r="N47" s="76"/>
      <c r="O47" s="42"/>
      <c r="P47" s="42"/>
    </row>
    <row r="48" spans="1:16" x14ac:dyDescent="0.25">
      <c r="A48" s="18"/>
      <c r="B48" s="32"/>
      <c r="C48" s="9"/>
    </row>
    <row r="49" spans="1:3" x14ac:dyDescent="0.25">
      <c r="A49" s="18"/>
      <c r="B49" s="32"/>
      <c r="C49" s="9"/>
    </row>
    <row r="50" spans="1:3" x14ac:dyDescent="0.25">
      <c r="A50" s="18"/>
      <c r="B50" s="32"/>
      <c r="C50" s="9"/>
    </row>
    <row r="51" spans="1:3" x14ac:dyDescent="0.25">
      <c r="A51" s="18"/>
      <c r="B51" s="32"/>
      <c r="C51" s="35"/>
    </row>
    <row r="52" spans="1:3" x14ac:dyDescent="0.25">
      <c r="A52" s="18"/>
      <c r="B52" s="32"/>
      <c r="C52" s="9"/>
    </row>
    <row r="53" spans="1:3" x14ac:dyDescent="0.25">
      <c r="A53" s="18"/>
      <c r="B53" s="32"/>
      <c r="C53" s="9"/>
    </row>
    <row r="54" spans="1:3" x14ac:dyDescent="0.25">
      <c r="A54" s="18"/>
      <c r="B54" s="32"/>
      <c r="C54" s="9"/>
    </row>
    <row r="55" spans="1:3" x14ac:dyDescent="0.25">
      <c r="A55" s="18"/>
      <c r="B55" s="32"/>
      <c r="C55" s="9"/>
    </row>
    <row r="56" spans="1:3" x14ac:dyDescent="0.25">
      <c r="A56" s="10"/>
      <c r="B56" s="10"/>
      <c r="C56" s="40">
        <f>SUBTOTAL(9,C3:C55)</f>
        <v>123297</v>
      </c>
    </row>
    <row r="60" spans="1:3" x14ac:dyDescent="0.25">
      <c r="A60" s="43" t="s">
        <v>16</v>
      </c>
      <c r="B60" s="20">
        <f>C56</f>
        <v>123297</v>
      </c>
    </row>
    <row r="61" spans="1:3" x14ac:dyDescent="0.25">
      <c r="A61" s="43" t="s">
        <v>17</v>
      </c>
      <c r="B61" s="20">
        <f>SUM(H35,L40,P43)</f>
        <v>69857</v>
      </c>
    </row>
    <row r="62" spans="1:3" x14ac:dyDescent="0.25">
      <c r="A62" s="43" t="s">
        <v>42</v>
      </c>
      <c r="B62" s="20">
        <f>T28</f>
        <v>12000</v>
      </c>
    </row>
    <row r="63" spans="1:3" x14ac:dyDescent="0.25">
      <c r="A63" s="43" t="s">
        <v>15</v>
      </c>
      <c r="B63" s="44">
        <f>SUM(B60:B62)</f>
        <v>205154</v>
      </c>
    </row>
    <row r="1048526" spans="19:19" x14ac:dyDescent="0.25">
      <c r="S1048526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4E1C-FD11-48EE-A94F-8CE7D98E583C}">
  <dimension ref="A1:F26"/>
  <sheetViews>
    <sheetView tabSelected="1" workbookViewId="0">
      <selection activeCell="E20" sqref="E20"/>
    </sheetView>
  </sheetViews>
  <sheetFormatPr defaultRowHeight="15" x14ac:dyDescent="0.25"/>
  <cols>
    <col min="1" max="1" width="38.42578125" bestFit="1" customWidth="1"/>
    <col min="2" max="2" width="26.42578125" customWidth="1"/>
    <col min="3" max="3" width="13.7109375" customWidth="1"/>
    <col min="5" max="5" width="34.42578125" bestFit="1" customWidth="1"/>
    <col min="6" max="6" width="15.28515625" bestFit="1" customWidth="1"/>
  </cols>
  <sheetData>
    <row r="1" spans="1:6" x14ac:dyDescent="0.25">
      <c r="A1" s="65" t="s">
        <v>56</v>
      </c>
      <c r="B1" s="65" t="s">
        <v>57</v>
      </c>
      <c r="E1" t="s">
        <v>58</v>
      </c>
      <c r="F1" t="s">
        <v>57</v>
      </c>
    </row>
    <row r="2" spans="1:6" x14ac:dyDescent="0.25">
      <c r="A2" t="s">
        <v>59</v>
      </c>
      <c r="B2" s="61">
        <f>'Cash IN'!B47</f>
        <v>20625.330000000002</v>
      </c>
      <c r="E2" t="s">
        <v>60</v>
      </c>
      <c r="F2" s="61">
        <f>'Cash Out'!C56</f>
        <v>123297</v>
      </c>
    </row>
    <row r="3" spans="1:6" x14ac:dyDescent="0.25">
      <c r="A3" t="s">
        <v>61</v>
      </c>
      <c r="B3" s="61">
        <f>SUM('Cash IN'!B37,'Cash IN'!B38,'Cash IN'!B40,'Cash IN'!B41,'Cash IN'!B42,'Cash IN'!B43)</f>
        <v>93361.24</v>
      </c>
      <c r="E3" t="s">
        <v>62</v>
      </c>
      <c r="F3" s="61">
        <f>'Cash Out'!H35</f>
        <v>48385</v>
      </c>
    </row>
    <row r="4" spans="1:6" x14ac:dyDescent="0.25">
      <c r="A4" t="s">
        <v>63</v>
      </c>
      <c r="B4" s="61">
        <f>'Cash IN'!B36</f>
        <v>45447</v>
      </c>
      <c r="E4" t="s">
        <v>64</v>
      </c>
      <c r="F4" s="61">
        <f>'Cash Out'!L40</f>
        <v>4040</v>
      </c>
    </row>
    <row r="5" spans="1:6" x14ac:dyDescent="0.25">
      <c r="A5" t="s">
        <v>65</v>
      </c>
      <c r="B5" s="61">
        <f>SUM('Cash IN'!B44)</f>
        <v>0</v>
      </c>
      <c r="E5" t="s">
        <v>66</v>
      </c>
      <c r="F5" s="61">
        <f>'Cash Out'!P43</f>
        <v>17432</v>
      </c>
    </row>
    <row r="6" spans="1:6" x14ac:dyDescent="0.25">
      <c r="B6" s="61"/>
      <c r="E6" t="s">
        <v>68</v>
      </c>
      <c r="F6" s="61">
        <f>'Cash Out'!T28</f>
        <v>12000</v>
      </c>
    </row>
    <row r="7" spans="1:6" x14ac:dyDescent="0.25">
      <c r="A7" t="s">
        <v>67</v>
      </c>
      <c r="B7" s="61">
        <f>'Cash IN'!B45</f>
        <v>0</v>
      </c>
      <c r="E7" t="s">
        <v>69</v>
      </c>
      <c r="F7" s="66">
        <f>SUM(F2:F6)</f>
        <v>205154</v>
      </c>
    </row>
    <row r="8" spans="1:6" x14ac:dyDescent="0.25">
      <c r="A8" t="s">
        <v>117</v>
      </c>
      <c r="B8" s="66">
        <f>SUM(B2:B7)</f>
        <v>159433.57</v>
      </c>
    </row>
    <row r="9" spans="1:6" x14ac:dyDescent="0.25">
      <c r="A9" t="s">
        <v>115</v>
      </c>
      <c r="B9" s="61">
        <f>'Cash IN 6'!B48</f>
        <v>72377.42</v>
      </c>
    </row>
    <row r="10" spans="1:6" x14ac:dyDescent="0.25">
      <c r="A10" t="s">
        <v>70</v>
      </c>
      <c r="B10" s="66">
        <f>B8-F7</f>
        <v>-45720.429999999993</v>
      </c>
    </row>
    <row r="14" spans="1:6" x14ac:dyDescent="0.25">
      <c r="A14" t="s">
        <v>57</v>
      </c>
      <c r="B14" t="s">
        <v>71</v>
      </c>
      <c r="C14" t="s">
        <v>72</v>
      </c>
      <c r="D14" t="s">
        <v>113</v>
      </c>
    </row>
    <row r="15" spans="1:6" x14ac:dyDescent="0.25">
      <c r="A15" t="s">
        <v>73</v>
      </c>
    </row>
    <row r="16" spans="1:6" x14ac:dyDescent="0.25">
      <c r="A16" t="s">
        <v>43</v>
      </c>
      <c r="B16" s="47"/>
      <c r="C16" s="61">
        <v>5035</v>
      </c>
    </row>
    <row r="17" spans="1:3" x14ac:dyDescent="0.25">
      <c r="A17" t="s">
        <v>109</v>
      </c>
      <c r="B17" s="47"/>
      <c r="C17" s="61">
        <f>2865.1+400-3000</f>
        <v>265.09999999999991</v>
      </c>
    </row>
    <row r="18" spans="1:3" x14ac:dyDescent="0.25">
      <c r="A18" t="s">
        <v>74</v>
      </c>
      <c r="B18" s="47"/>
      <c r="C18" s="61">
        <v>0</v>
      </c>
    </row>
    <row r="19" spans="1:3" x14ac:dyDescent="0.25">
      <c r="A19" s="53" t="s">
        <v>96</v>
      </c>
      <c r="B19" s="47"/>
      <c r="C19" s="9">
        <f>207.23+14.28</f>
        <v>221.51</v>
      </c>
    </row>
    <row r="20" spans="1:3" x14ac:dyDescent="0.25">
      <c r="A20" s="53" t="s">
        <v>107</v>
      </c>
      <c r="B20" s="47"/>
      <c r="C20" s="61">
        <v>400</v>
      </c>
    </row>
    <row r="21" spans="1:3" x14ac:dyDescent="0.25">
      <c r="A21" t="s">
        <v>108</v>
      </c>
      <c r="B21" s="47"/>
      <c r="C21" s="61">
        <v>1011</v>
      </c>
    </row>
    <row r="22" spans="1:3" x14ac:dyDescent="0.25">
      <c r="B22" s="47"/>
      <c r="C22" s="61"/>
    </row>
    <row r="23" spans="1:3" x14ac:dyDescent="0.25">
      <c r="A23" t="s">
        <v>44</v>
      </c>
      <c r="C23" s="90">
        <v>19724.38</v>
      </c>
    </row>
    <row r="24" spans="1:3" x14ac:dyDescent="0.25">
      <c r="A24" t="s">
        <v>15</v>
      </c>
      <c r="C24" s="61">
        <f>SUM(C16:C23)</f>
        <v>26656.99</v>
      </c>
    </row>
    <row r="26" spans="1:3" x14ac:dyDescent="0.25">
      <c r="B26" t="s">
        <v>75</v>
      </c>
      <c r="C26" s="61">
        <f>B10+B9-C24</f>
        <v>0</v>
      </c>
    </row>
  </sheetData>
  <phoneticPr fontId="14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IN 6</vt:lpstr>
      <vt:lpstr>Cash IN</vt:lpstr>
      <vt:lpstr>Cash Out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2025-07-10T01:23:00Z</dcterms:modified>
</cp:coreProperties>
</file>