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unmengge/Desktop/myproject/master-thesis/DataCode/ThesisCode/Data/"/>
    </mc:Choice>
  </mc:AlternateContent>
  <xr:revisionPtr revIDLastSave="0" documentId="13_ncr:1_{B3347197-9251-6347-A01B-4D953A13E7EA}" xr6:coauthVersionLast="47" xr6:coauthVersionMax="47" xr10:uidLastSave="{00000000-0000-0000-0000-000000000000}"/>
  <bookViews>
    <workbookView xWindow="0" yWindow="760" windowWidth="30240" windowHeight="17180" activeTab="3" xr2:uid="{8CF2A1EC-3E8C-404F-BE70-699AA3445093}"/>
  </bookViews>
  <sheets>
    <sheet name="Sheet1" sheetId="1" r:id="rId1"/>
    <sheet name="Sheet3" sheetId="3" r:id="rId2"/>
    <sheet name="Sheet2" sheetId="2" r:id="rId3"/>
    <sheet name="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E12" i="3"/>
  <c r="E4" i="3"/>
  <c r="E14" i="3" s="1"/>
  <c r="D33" i="2"/>
  <c r="D34" i="2"/>
  <c r="D31" i="2"/>
  <c r="D30" i="2"/>
  <c r="D27" i="2"/>
  <c r="D28" i="2"/>
  <c r="D25" i="2"/>
  <c r="D24" i="2"/>
  <c r="D22" i="2"/>
  <c r="D21" i="2"/>
  <c r="D20" i="2"/>
  <c r="D18" i="2"/>
  <c r="D17" i="2"/>
  <c r="D16" i="2"/>
  <c r="D15" i="2"/>
  <c r="D14" i="2"/>
  <c r="D13" i="2"/>
  <c r="D12" i="2"/>
  <c r="D11" i="2"/>
  <c r="D10" i="2"/>
  <c r="D9" i="2"/>
  <c r="D7" i="2"/>
  <c r="D6" i="2"/>
  <c r="D4" i="2"/>
  <c r="D3" i="2"/>
  <c r="D104" i="1"/>
  <c r="D103" i="1"/>
  <c r="D101" i="1"/>
  <c r="D100" i="1"/>
  <c r="D60" i="1"/>
  <c r="D58" i="1"/>
  <c r="D56" i="1"/>
  <c r="D55" i="1"/>
  <c r="D63" i="1"/>
  <c r="D64" i="1"/>
  <c r="D65" i="1"/>
  <c r="D66" i="1"/>
  <c r="D67" i="1"/>
  <c r="D68" i="1"/>
  <c r="D69" i="1"/>
  <c r="D70" i="1"/>
  <c r="D71" i="1"/>
  <c r="D62" i="1"/>
  <c r="D59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5" i="1"/>
  <c r="D34" i="1"/>
</calcChain>
</file>

<file path=xl/sharedStrings.xml><?xml version="1.0" encoding="utf-8"?>
<sst xmlns="http://schemas.openxmlformats.org/spreadsheetml/2006/main" count="271" uniqueCount="173">
  <si>
    <t>Coin</t>
    <phoneticPr fontId="1" type="noConversion"/>
  </si>
  <si>
    <t>Variable Name</t>
    <phoneticPr fontId="1" type="noConversion"/>
  </si>
  <si>
    <t>Description</t>
    <phoneticPr fontId="1" type="noConversion"/>
  </si>
  <si>
    <t>Sources</t>
    <phoneticPr fontId="1" type="noConversion"/>
  </si>
  <si>
    <t>Other</t>
    <phoneticPr fontId="1" type="noConversion"/>
  </si>
  <si>
    <t>#Num</t>
    <phoneticPr fontId="1" type="noConversion"/>
  </si>
  <si>
    <t>other</t>
    <phoneticPr fontId="1" type="noConversion"/>
  </si>
  <si>
    <t>The name of coin for ico</t>
    <phoneticPr fontId="1" type="noConversion"/>
  </si>
  <si>
    <t>cryptorank.com</t>
    <phoneticPr fontId="1" type="noConversion"/>
  </si>
  <si>
    <t>Success</t>
    <phoneticPr fontId="1" type="noConversion"/>
  </si>
  <si>
    <t>ICO succcess or not</t>
    <phoneticPr fontId="1" type="noConversion"/>
  </si>
  <si>
    <t>dummy</t>
    <phoneticPr fontId="1" type="noConversion"/>
  </si>
  <si>
    <t>cryptorank/icodrop/foundico/coinmarketcap/coincarp/icobench/google search/news</t>
    <phoneticPr fontId="1" type="noConversion"/>
  </si>
  <si>
    <t>Raised</t>
    <phoneticPr fontId="1" type="noConversion"/>
  </si>
  <si>
    <t>Total Raised</t>
    <phoneticPr fontId="1" type="noConversion"/>
  </si>
  <si>
    <t>Investor Number</t>
    <phoneticPr fontId="1" type="noConversion"/>
  </si>
  <si>
    <t>Price</t>
    <phoneticPr fontId="1" type="noConversion"/>
  </si>
  <si>
    <t>ICO Order</t>
    <phoneticPr fontId="1" type="noConversion"/>
  </si>
  <si>
    <t>Rounds</t>
    <phoneticPr fontId="1" type="noConversion"/>
  </si>
  <si>
    <t>ICO Start</t>
    <phoneticPr fontId="1" type="noConversion"/>
  </si>
  <si>
    <t>ICO End</t>
    <phoneticPr fontId="1" type="noConversion"/>
  </si>
  <si>
    <t>Soft Cap</t>
    <phoneticPr fontId="1" type="noConversion"/>
  </si>
  <si>
    <t>Hard Cap</t>
    <phoneticPr fontId="1" type="noConversion"/>
  </si>
  <si>
    <t>ICO Days</t>
    <phoneticPr fontId="1" type="noConversion"/>
  </si>
  <si>
    <t># ICO INFORMATION FORM</t>
    <phoneticPr fontId="1" type="noConversion"/>
  </si>
  <si>
    <t># INVESTOR INFORMATION FORM</t>
    <phoneticPr fontId="1" type="noConversion"/>
  </si>
  <si>
    <t xml:space="preserve">Investor </t>
    <phoneticPr fontId="1" type="noConversion"/>
  </si>
  <si>
    <t>Investment Number</t>
    <phoneticPr fontId="1" type="noConversion"/>
  </si>
  <si>
    <t>Location</t>
    <phoneticPr fontId="1" type="noConversion"/>
  </si>
  <si>
    <t>Link</t>
    <phoneticPr fontId="1" type="noConversion"/>
  </si>
  <si>
    <t>Tier</t>
    <phoneticPr fontId="1" type="noConversion"/>
  </si>
  <si>
    <t>Type</t>
    <phoneticPr fontId="1" type="noConversion"/>
  </si>
  <si>
    <t xml:space="preserve">Raised amount for </t>
    <phoneticPr fontId="1" type="noConversion"/>
  </si>
  <si>
    <t>ICO price for one coin</t>
    <phoneticPr fontId="1" type="noConversion"/>
  </si>
  <si>
    <t>Actual ICO days</t>
    <phoneticPr fontId="1" type="noConversion"/>
  </si>
  <si>
    <t>ICO order in fundraiseing phases</t>
    <phoneticPr fontId="1" type="noConversion"/>
  </si>
  <si>
    <t>Total raised amount</t>
    <phoneticPr fontId="1" type="noConversion"/>
  </si>
  <si>
    <t>Legal entity registration country</t>
  </si>
  <si>
    <t>Total number of investments</t>
  </si>
  <si>
    <t>page link in cryptorank site</t>
    <phoneticPr fontId="1" type="noConversion"/>
  </si>
  <si>
    <t>Investor company</t>
    <phoneticPr fontId="1" type="noConversion"/>
  </si>
  <si>
    <t>social link</t>
    <phoneticPr fontId="1" type="noConversion"/>
  </si>
  <si>
    <t>website link,github link and social media link</t>
    <phoneticPr fontId="1" type="noConversion"/>
  </si>
  <si>
    <t>category</t>
    <phoneticPr fontId="1" type="noConversion"/>
  </si>
  <si>
    <t>Succeess</t>
    <phoneticPr fontId="1" type="noConversion"/>
  </si>
  <si>
    <t>Yes</t>
    <phoneticPr fontId="1" type="noConversion"/>
  </si>
  <si>
    <t>No</t>
    <phoneticPr fontId="1" type="noConversion"/>
  </si>
  <si>
    <t>ICO Round</t>
    <phoneticPr fontId="1" type="noConversion"/>
  </si>
  <si>
    <t>Code available</t>
    <phoneticPr fontId="1" type="noConversion"/>
  </si>
  <si>
    <t>#794</t>
    <phoneticPr fontId="1" type="noConversion"/>
  </si>
  <si>
    <t>#579</t>
    <phoneticPr fontId="1" type="noConversion"/>
  </si>
  <si>
    <t>#215</t>
    <phoneticPr fontId="1" type="noConversion"/>
  </si>
  <si>
    <t>#479</t>
    <phoneticPr fontId="1" type="noConversion"/>
  </si>
  <si>
    <t>#315</t>
    <phoneticPr fontId="1" type="noConversion"/>
  </si>
  <si>
    <t>#728</t>
    <phoneticPr fontId="1" type="noConversion"/>
  </si>
  <si>
    <t>#39</t>
    <phoneticPr fontId="1" type="noConversion"/>
  </si>
  <si>
    <t>#16</t>
    <phoneticPr fontId="1" type="noConversion"/>
  </si>
  <si>
    <t>#9</t>
    <phoneticPr fontId="1" type="noConversion"/>
  </si>
  <si>
    <t>#1</t>
    <phoneticPr fontId="1" type="noConversion"/>
  </si>
  <si>
    <t>Category</t>
  </si>
  <si>
    <t>Blockchain Service</t>
  </si>
  <si>
    <t>Defi</t>
    <phoneticPr fontId="1" type="noConversion"/>
  </si>
  <si>
    <t>Chain</t>
    <phoneticPr fontId="1" type="noConversion"/>
  </si>
  <si>
    <t>Blockchain Infrastructure</t>
  </si>
  <si>
    <t>GameFi</t>
  </si>
  <si>
    <t>#175</t>
    <phoneticPr fontId="1" type="noConversion"/>
  </si>
  <si>
    <t>#88</t>
    <phoneticPr fontId="1" type="noConversion"/>
  </si>
  <si>
    <t>#78</t>
    <phoneticPr fontId="1" type="noConversion"/>
  </si>
  <si>
    <t>#73</t>
    <phoneticPr fontId="1" type="noConversion"/>
  </si>
  <si>
    <t>CeFi</t>
  </si>
  <si>
    <t>Social</t>
  </si>
  <si>
    <t>#32</t>
    <phoneticPr fontId="1" type="noConversion"/>
  </si>
  <si>
    <t>#31</t>
    <phoneticPr fontId="1" type="noConversion"/>
  </si>
  <si>
    <t>Currency</t>
  </si>
  <si>
    <t>#21</t>
    <phoneticPr fontId="1" type="noConversion"/>
  </si>
  <si>
    <t>NFT</t>
    <phoneticPr fontId="1" type="noConversion"/>
  </si>
  <si>
    <t>#7</t>
    <phoneticPr fontId="1" type="noConversion"/>
  </si>
  <si>
    <t>NA</t>
    <phoneticPr fontId="1" type="noConversion"/>
  </si>
  <si>
    <t>#250</t>
    <phoneticPr fontId="1" type="noConversion"/>
  </si>
  <si>
    <t>Blockchain</t>
    <phoneticPr fontId="1" type="noConversion"/>
  </si>
  <si>
    <t>Ethereum</t>
    <phoneticPr fontId="1" type="noConversion"/>
  </si>
  <si>
    <t>#133</t>
    <phoneticPr fontId="1" type="noConversion"/>
  </si>
  <si>
    <t>%</t>
    <phoneticPr fontId="1" type="noConversion"/>
  </si>
  <si>
    <t>2~5</t>
    <phoneticPr fontId="1" type="noConversion"/>
  </si>
  <si>
    <t>6~10</t>
    <phoneticPr fontId="1" type="noConversion"/>
  </si>
  <si>
    <t>11~20</t>
    <phoneticPr fontId="1" type="noConversion"/>
  </si>
  <si>
    <t>21~30</t>
    <phoneticPr fontId="1" type="noConversion"/>
  </si>
  <si>
    <t>31~40</t>
    <phoneticPr fontId="1" type="noConversion"/>
  </si>
  <si>
    <t>41~60</t>
    <phoneticPr fontId="1" type="noConversion"/>
  </si>
  <si>
    <t>61~100</t>
    <phoneticPr fontId="1" type="noConversion"/>
  </si>
  <si>
    <t>nan</t>
    <phoneticPr fontId="1" type="noConversion"/>
  </si>
  <si>
    <t>Variables</t>
    <phoneticPr fontId="1" type="noConversion"/>
  </si>
  <si>
    <t>dependent variable</t>
    <phoneticPr fontId="1" type="noConversion"/>
  </si>
  <si>
    <t>success</t>
    <phoneticPr fontId="1" type="noConversion"/>
  </si>
  <si>
    <t>independent variable</t>
    <phoneticPr fontId="1" type="noConversion"/>
  </si>
  <si>
    <t>control variable</t>
    <phoneticPr fontId="1" type="noConversion"/>
  </si>
  <si>
    <t>sale price</t>
    <phoneticPr fontId="1" type="noConversion"/>
  </si>
  <si>
    <t>code available</t>
    <phoneticPr fontId="1" type="noConversion"/>
  </si>
  <si>
    <t>is_softcap</t>
    <phoneticPr fontId="1" type="noConversion"/>
  </si>
  <si>
    <t>is_twitter</t>
    <phoneticPr fontId="1" type="noConversion"/>
  </si>
  <si>
    <t>is_hardcap</t>
    <phoneticPr fontId="1" type="noConversion"/>
  </si>
  <si>
    <t>is_ethereum</t>
    <phoneticPr fontId="1" type="noConversion"/>
  </si>
  <si>
    <t>#541</t>
    <phoneticPr fontId="1" type="noConversion"/>
  </si>
  <si>
    <t>#120</t>
    <phoneticPr fontId="1" type="noConversion"/>
  </si>
  <si>
    <t>100~</t>
    <phoneticPr fontId="1" type="noConversion"/>
  </si>
  <si>
    <t>is_hardcap</t>
  </si>
  <si>
    <t>Yes</t>
  </si>
  <si>
    <t>No</t>
  </si>
  <si>
    <t>is_softcap</t>
  </si>
  <si>
    <t>is_investor</t>
    <phoneticPr fontId="1" type="noConversion"/>
  </si>
  <si>
    <t>消耗品费</t>
    <phoneticPr fontId="1" type="noConversion"/>
  </si>
  <si>
    <t>种类</t>
    <phoneticPr fontId="1" type="noConversion"/>
  </si>
  <si>
    <t>时间</t>
    <phoneticPr fontId="1" type="noConversion"/>
  </si>
  <si>
    <t>金额</t>
    <phoneticPr fontId="1" type="noConversion"/>
  </si>
  <si>
    <t>シャインマスカット</t>
    <phoneticPr fontId="1" type="noConversion"/>
  </si>
  <si>
    <t>いちご＆メロン</t>
    <phoneticPr fontId="1" type="noConversion"/>
  </si>
  <si>
    <t>小魏鴨脖</t>
    <phoneticPr fontId="1" type="noConversion"/>
  </si>
  <si>
    <t>サイコロ</t>
    <phoneticPr fontId="1" type="noConversion"/>
  </si>
  <si>
    <t>水類</t>
    <phoneticPr fontId="1" type="noConversion"/>
  </si>
  <si>
    <t>充電線</t>
    <phoneticPr fontId="1" type="noConversion"/>
  </si>
  <si>
    <t>灰皿など</t>
    <phoneticPr fontId="1" type="noConversion"/>
  </si>
  <si>
    <t>交通費</t>
    <phoneticPr fontId="1" type="noConversion"/>
  </si>
  <si>
    <t>タクシー</t>
    <phoneticPr fontId="1" type="noConversion"/>
  </si>
  <si>
    <t>合計</t>
    <phoneticPr fontId="1" type="noConversion"/>
  </si>
  <si>
    <t>现金</t>
    <phoneticPr fontId="1" type="noConversion"/>
  </si>
  <si>
    <t>其他（売上）</t>
    <phoneticPr fontId="1" type="noConversion"/>
  </si>
  <si>
    <t>其他（欠款）</t>
    <phoneticPr fontId="1" type="noConversion"/>
  </si>
  <si>
    <t>目前持有</t>
    <phoneticPr fontId="1" type="noConversion"/>
  </si>
  <si>
    <t>(1)</t>
    <phoneticPr fontId="1" type="noConversion"/>
  </si>
  <si>
    <t>(2)</t>
    <phoneticPr fontId="1" type="noConversion"/>
  </si>
  <si>
    <t>(3)</t>
    <phoneticPr fontId="1" type="noConversion"/>
  </si>
  <si>
    <t>(4)</t>
    <phoneticPr fontId="1" type="noConversion"/>
  </si>
  <si>
    <t xml:space="preserve">Code Available </t>
    <phoneticPr fontId="1" type="noConversion"/>
  </si>
  <si>
    <t xml:space="preserve">Is Twitter </t>
    <phoneticPr fontId="1" type="noConversion"/>
  </si>
  <si>
    <t>Is Tradable</t>
    <phoneticPr fontId="1" type="noConversion"/>
  </si>
  <si>
    <t xml:space="preserve">Is Hard Cap </t>
    <phoneticPr fontId="1" type="noConversion"/>
  </si>
  <si>
    <t xml:space="preserve">After 2018 </t>
    <phoneticPr fontId="1" type="noConversion"/>
  </si>
  <si>
    <t>Is Ethereum</t>
    <phoneticPr fontId="1" type="noConversion"/>
  </si>
  <si>
    <t xml:space="preserve">ICO Days </t>
    <phoneticPr fontId="1" type="noConversion"/>
  </si>
  <si>
    <t xml:space="preserve">Log(Sale Price) </t>
    <phoneticPr fontId="1" type="noConversion"/>
  </si>
  <si>
    <t xml:space="preserve">Blockchain Technology </t>
    <phoneticPr fontId="1" type="noConversion"/>
  </si>
  <si>
    <t xml:space="preserve">Service &amp; Fiance </t>
    <phoneticPr fontId="1" type="noConversion"/>
  </si>
  <si>
    <t xml:space="preserve">Digital Assets </t>
    <phoneticPr fontId="1" type="noConversion"/>
  </si>
  <si>
    <t xml:space="preserve">Application </t>
    <phoneticPr fontId="1" type="noConversion"/>
  </si>
  <si>
    <t xml:space="preserve">After 2018:Code Available </t>
    <phoneticPr fontId="1" type="noConversion"/>
  </si>
  <si>
    <t xml:space="preserve">After 2018:Is Twitter </t>
    <phoneticPr fontId="1" type="noConversion"/>
  </si>
  <si>
    <t>After 2018:Is Tradable</t>
    <phoneticPr fontId="1" type="noConversion"/>
  </si>
  <si>
    <t xml:space="preserve">After 2018:Is Invester </t>
    <phoneticPr fontId="1" type="noConversion"/>
  </si>
  <si>
    <t xml:space="preserve">After 2018:Is Hard Cap </t>
    <phoneticPr fontId="1" type="noConversion"/>
  </si>
  <si>
    <t>Const</t>
    <phoneticPr fontId="1" type="noConversion"/>
  </si>
  <si>
    <t>Obs.</t>
    <phoneticPr fontId="1" type="noConversion"/>
  </si>
  <si>
    <t>0.699**
(0.340)</t>
    <phoneticPr fontId="1" type="noConversion"/>
  </si>
  <si>
    <t>-3.841***
(0.891)</t>
    <phoneticPr fontId="1" type="noConversion"/>
  </si>
  <si>
    <t>0.672*
(0.381)</t>
    <phoneticPr fontId="1" type="noConversion"/>
  </si>
  <si>
    <t>1.933***
(0.748)</t>
    <phoneticPr fontId="1" type="noConversion"/>
  </si>
  <si>
    <t xml:space="preserve">Is Investor </t>
    <phoneticPr fontId="1" type="noConversion"/>
  </si>
  <si>
    <t>0.610
(0.410)</t>
    <phoneticPr fontId="1" type="noConversion"/>
  </si>
  <si>
    <t>5.036***
(0.386)</t>
    <phoneticPr fontId="1" type="noConversion"/>
  </si>
  <si>
    <t>-0.503
(0.493)</t>
    <phoneticPr fontId="1" type="noConversion"/>
  </si>
  <si>
    <t>0.334
(0.369)</t>
    <phoneticPr fontId="1" type="noConversion"/>
  </si>
  <si>
    <t>664</t>
    <phoneticPr fontId="1" type="noConversion"/>
  </si>
  <si>
    <t>0.6033</t>
    <phoneticPr fontId="1" type="noConversion"/>
  </si>
  <si>
    <r>
      <t xml:space="preserve">Pseudo </t>
    </r>
    <r>
      <rPr>
        <sz val="12"/>
        <color theme="1"/>
        <rFont val="Cambria Math"/>
        <family val="2"/>
      </rPr>
      <t>𝑅^2</t>
    </r>
    <phoneticPr fontId="1" type="noConversion"/>
  </si>
  <si>
    <t>0.6066</t>
    <phoneticPr fontId="1" type="noConversion"/>
  </si>
  <si>
    <t>-4.316***
(0.962)</t>
    <phoneticPr fontId="1" type="noConversion"/>
  </si>
  <si>
    <t>0.743**
(0.342)</t>
    <phoneticPr fontId="1" type="noConversion"/>
  </si>
  <si>
    <t>0.662*
(0.386)</t>
    <phoneticPr fontId="1" type="noConversion"/>
  </si>
  <si>
    <t>2.177***
(0.759)</t>
    <phoneticPr fontId="1" type="noConversion"/>
  </si>
  <si>
    <t>0.390
（0.438）</t>
    <phoneticPr fontId="1" type="noConversion"/>
  </si>
  <si>
    <t>5.012***
（0.387）</t>
    <phoneticPr fontId="1" type="noConversion"/>
  </si>
  <si>
    <t>0.880
（0.580）</t>
    <phoneticPr fontId="1" type="noConversion"/>
  </si>
  <si>
    <t>-0.320
（0.515）</t>
    <phoneticPr fontId="1" type="noConversion"/>
  </si>
  <si>
    <t>0.374
（0.373）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</si>
</sst>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4"/>
      <color theme="1"/>
      <name val="Cambria"/>
      <family val="1"/>
    </font>
    <font>
      <sz val="14"/>
      <color rgb="FF000000"/>
      <name val="Cambria"/>
      <family val="1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Times New Roman"/>
      <family val="1"/>
    </font>
    <font>
      <sz val="12"/>
      <color theme="1"/>
      <name val="Cambria Math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5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10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>
      <alignment vertical="center"/>
    </xf>
    <xf numFmtId="0" fontId="5" fillId="0" borderId="0" xfId="0" applyFont="1">
      <alignment vertical="center"/>
    </xf>
    <xf numFmtId="0" fontId="5" fillId="3" borderId="3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3" borderId="5" xfId="0" applyFont="1" applyFill="1" applyBorder="1">
      <alignment vertical="center"/>
    </xf>
    <xf numFmtId="0" fontId="5" fillId="0" borderId="8" xfId="0" applyFont="1" applyBorder="1">
      <alignment vertical="center"/>
    </xf>
    <xf numFmtId="14" fontId="5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5" fillId="3" borderId="4" xfId="0" applyFont="1" applyFill="1" applyBorder="1">
      <alignment vertical="center"/>
    </xf>
    <xf numFmtId="0" fontId="5" fillId="0" borderId="6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 applyAlignment="1">
      <alignment horizontal="center" vertical="center"/>
    </xf>
    <xf numFmtId="0" fontId="7" fillId="0" borderId="2" xfId="0" applyFont="1" applyBorder="1">
      <alignment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D0FC-FE6D-4D40-96C0-526F14297C34}">
  <dimension ref="B2:F104"/>
  <sheetViews>
    <sheetView topLeftCell="A49" workbookViewId="0">
      <selection activeCell="A46" sqref="A46:XFD60"/>
    </sheetView>
  </sheetViews>
  <sheetFormatPr baseColWidth="10" defaultRowHeight="16"/>
  <cols>
    <col min="2" max="2" width="16.83203125" style="1" customWidth="1"/>
    <col min="3" max="3" width="30.5" customWidth="1"/>
    <col min="4" max="4" width="79" customWidth="1"/>
  </cols>
  <sheetData>
    <row r="2" spans="2:6">
      <c r="B2" s="1" t="s">
        <v>24</v>
      </c>
    </row>
    <row r="3" spans="2:6" s="1" customFormat="1">
      <c r="B3" s="1" t="s">
        <v>1</v>
      </c>
      <c r="C3" s="1" t="s">
        <v>2</v>
      </c>
      <c r="D3" s="1" t="s">
        <v>3</v>
      </c>
      <c r="E3" s="1" t="s">
        <v>5</v>
      </c>
      <c r="F3" s="1" t="s">
        <v>6</v>
      </c>
    </row>
    <row r="4" spans="2:6">
      <c r="B4" s="1" t="s">
        <v>0</v>
      </c>
      <c r="C4" t="s">
        <v>7</v>
      </c>
      <c r="D4" t="s">
        <v>8</v>
      </c>
      <c r="E4">
        <v>794</v>
      </c>
    </row>
    <row r="5" spans="2:6">
      <c r="B5" s="1" t="s">
        <v>9</v>
      </c>
      <c r="C5" t="s">
        <v>10</v>
      </c>
      <c r="D5" t="s">
        <v>12</v>
      </c>
      <c r="E5">
        <v>794</v>
      </c>
      <c r="F5" t="s">
        <v>11</v>
      </c>
    </row>
    <row r="6" spans="2:6">
      <c r="B6" s="1" t="s">
        <v>13</v>
      </c>
      <c r="C6" t="s">
        <v>32</v>
      </c>
      <c r="D6" t="s">
        <v>12</v>
      </c>
      <c r="E6">
        <v>794</v>
      </c>
    </row>
    <row r="7" spans="2:6">
      <c r="B7" s="1" t="s">
        <v>16</v>
      </c>
      <c r="C7" t="s">
        <v>33</v>
      </c>
      <c r="D7" t="s">
        <v>8</v>
      </c>
      <c r="E7">
        <v>781</v>
      </c>
    </row>
    <row r="8" spans="2:6">
      <c r="B8" s="1" t="s">
        <v>23</v>
      </c>
      <c r="C8" t="s">
        <v>34</v>
      </c>
      <c r="D8" t="s">
        <v>12</v>
      </c>
      <c r="E8">
        <v>715</v>
      </c>
    </row>
    <row r="9" spans="2:6">
      <c r="B9" s="1" t="s">
        <v>18</v>
      </c>
      <c r="C9" t="s">
        <v>35</v>
      </c>
      <c r="D9" t="s">
        <v>8</v>
      </c>
      <c r="E9">
        <v>794</v>
      </c>
    </row>
    <row r="10" spans="2:6">
      <c r="B10" s="1" t="s">
        <v>19</v>
      </c>
      <c r="D10" t="s">
        <v>12</v>
      </c>
      <c r="E10">
        <v>715</v>
      </c>
    </row>
    <row r="11" spans="2:6">
      <c r="B11" s="1" t="s">
        <v>20</v>
      </c>
      <c r="D11" t="s">
        <v>12</v>
      </c>
      <c r="E11">
        <v>715</v>
      </c>
    </row>
    <row r="12" spans="2:6">
      <c r="B12" s="1" t="s">
        <v>21</v>
      </c>
      <c r="D12" t="s">
        <v>12</v>
      </c>
      <c r="E12">
        <v>24</v>
      </c>
    </row>
    <row r="13" spans="2:6">
      <c r="B13" s="1" t="s">
        <v>22</v>
      </c>
      <c r="D13" t="s">
        <v>12</v>
      </c>
      <c r="E13">
        <v>547</v>
      </c>
    </row>
    <row r="14" spans="2:6">
      <c r="B14" s="1" t="s">
        <v>14</v>
      </c>
      <c r="C14" t="s">
        <v>36</v>
      </c>
      <c r="D14" t="s">
        <v>8</v>
      </c>
      <c r="E14">
        <v>581</v>
      </c>
    </row>
    <row r="15" spans="2:6">
      <c r="B15" s="1" t="s">
        <v>15</v>
      </c>
      <c r="D15" t="s">
        <v>8</v>
      </c>
      <c r="E15">
        <v>794</v>
      </c>
    </row>
    <row r="16" spans="2:6">
      <c r="B16" s="1" t="s">
        <v>41</v>
      </c>
      <c r="C16" t="s">
        <v>42</v>
      </c>
      <c r="D16" t="s">
        <v>12</v>
      </c>
      <c r="E16">
        <v>794</v>
      </c>
    </row>
    <row r="17" spans="2:6">
      <c r="B17" s="1" t="s">
        <v>43</v>
      </c>
      <c r="D17" t="s">
        <v>8</v>
      </c>
      <c r="E17">
        <v>544</v>
      </c>
    </row>
    <row r="23" spans="2:6">
      <c r="B23" s="46" t="s">
        <v>25</v>
      </c>
      <c r="C23" s="46"/>
    </row>
    <row r="24" spans="2:6" s="1" customFormat="1">
      <c r="B24" s="1" t="s">
        <v>1</v>
      </c>
      <c r="C24" s="1" t="s">
        <v>2</v>
      </c>
      <c r="D24" s="1" t="s">
        <v>3</v>
      </c>
      <c r="E24" s="1" t="s">
        <v>5</v>
      </c>
      <c r="F24" s="1" t="s">
        <v>6</v>
      </c>
    </row>
    <row r="25" spans="2:6">
      <c r="B25" s="1" t="s">
        <v>26</v>
      </c>
      <c r="C25" s="1" t="s">
        <v>40</v>
      </c>
      <c r="D25" t="s">
        <v>8</v>
      </c>
      <c r="E25">
        <v>8915</v>
      </c>
    </row>
    <row r="26" spans="2:6">
      <c r="B26" s="1" t="s">
        <v>27</v>
      </c>
      <c r="C26" t="s">
        <v>38</v>
      </c>
      <c r="D26" t="s">
        <v>8</v>
      </c>
      <c r="E26">
        <v>8915</v>
      </c>
    </row>
    <row r="27" spans="2:6">
      <c r="B27" s="1" t="s">
        <v>28</v>
      </c>
      <c r="C27" t="s">
        <v>37</v>
      </c>
      <c r="D27" t="s">
        <v>8</v>
      </c>
      <c r="E27">
        <v>5794</v>
      </c>
    </row>
    <row r="28" spans="2:6">
      <c r="B28" s="1" t="s">
        <v>29</v>
      </c>
      <c r="C28" t="s">
        <v>39</v>
      </c>
      <c r="D28" t="s">
        <v>8</v>
      </c>
      <c r="E28">
        <v>8915</v>
      </c>
    </row>
    <row r="29" spans="2:6">
      <c r="B29" s="1" t="s">
        <v>30</v>
      </c>
      <c r="D29" t="s">
        <v>8</v>
      </c>
      <c r="E29">
        <v>5434</v>
      </c>
    </row>
    <row r="30" spans="2:6">
      <c r="B30" s="1" t="s">
        <v>31</v>
      </c>
      <c r="D30" t="s">
        <v>8</v>
      </c>
      <c r="E30">
        <v>8915</v>
      </c>
    </row>
    <row r="32" spans="2:6" s="3" customFormat="1">
      <c r="B32" s="2"/>
    </row>
    <row r="33" spans="2:4" s="7" customFormat="1">
      <c r="B33" s="5" t="s">
        <v>44</v>
      </c>
      <c r="C33" s="6" t="s">
        <v>49</v>
      </c>
      <c r="D33" s="6" t="s">
        <v>82</v>
      </c>
    </row>
    <row r="34" spans="2:4">
      <c r="B34" s="1" t="s">
        <v>45</v>
      </c>
      <c r="C34" s="4" t="s">
        <v>50</v>
      </c>
      <c r="D34" s="8">
        <f>579/794</f>
        <v>0.72921914357682616</v>
      </c>
    </row>
    <row r="35" spans="2:4">
      <c r="B35" s="1" t="s">
        <v>46</v>
      </c>
      <c r="C35" s="4" t="s">
        <v>51</v>
      </c>
      <c r="D35" s="8">
        <f>215/794</f>
        <v>0.27078085642317379</v>
      </c>
    </row>
    <row r="36" spans="2:4" s="7" customFormat="1">
      <c r="B36" s="5" t="s">
        <v>48</v>
      </c>
      <c r="C36" s="6" t="s">
        <v>49</v>
      </c>
      <c r="D36" s="9"/>
    </row>
    <row r="37" spans="2:4">
      <c r="B37" s="1" t="s">
        <v>45</v>
      </c>
      <c r="C37" s="4" t="s">
        <v>52</v>
      </c>
      <c r="D37" s="8">
        <f>479/794</f>
        <v>0.60327455919395467</v>
      </c>
    </row>
    <row r="38" spans="2:4">
      <c r="B38" s="1" t="s">
        <v>46</v>
      </c>
      <c r="C38" s="4" t="s">
        <v>53</v>
      </c>
      <c r="D38" s="8">
        <f>315/794</f>
        <v>0.39672544080604533</v>
      </c>
    </row>
    <row r="39" spans="2:4" s="7" customFormat="1">
      <c r="B39" s="5" t="s">
        <v>47</v>
      </c>
      <c r="C39" s="6" t="s">
        <v>49</v>
      </c>
      <c r="D39" s="9"/>
    </row>
    <row r="40" spans="2:4">
      <c r="B40" s="1">
        <v>1</v>
      </c>
      <c r="C40" s="4" t="s">
        <v>54</v>
      </c>
      <c r="D40" s="8">
        <f>728/794</f>
        <v>0.91687657430730474</v>
      </c>
    </row>
    <row r="41" spans="2:4">
      <c r="B41" s="1">
        <v>2</v>
      </c>
      <c r="C41" s="4" t="s">
        <v>55</v>
      </c>
      <c r="D41" s="8">
        <f>39/794</f>
        <v>4.9118387909319897E-2</v>
      </c>
    </row>
    <row r="42" spans="2:4">
      <c r="B42" s="1">
        <v>3</v>
      </c>
      <c r="C42" s="4" t="s">
        <v>56</v>
      </c>
      <c r="D42" s="8">
        <f>16/794</f>
        <v>2.0151133501259445E-2</v>
      </c>
    </row>
    <row r="43" spans="2:4">
      <c r="B43" s="1">
        <v>4</v>
      </c>
      <c r="C43" s="4" t="s">
        <v>57</v>
      </c>
      <c r="D43" s="8">
        <f>9/794</f>
        <v>1.1335012594458438E-2</v>
      </c>
    </row>
    <row r="44" spans="2:4">
      <c r="B44" s="1">
        <v>5</v>
      </c>
      <c r="C44" s="4" t="s">
        <v>58</v>
      </c>
      <c r="D44" s="8">
        <f>1/794</f>
        <v>1.2594458438287153E-3</v>
      </c>
    </row>
    <row r="45" spans="2:4" ht="17" customHeight="1">
      <c r="B45" s="1">
        <v>7</v>
      </c>
      <c r="C45" s="4" t="s">
        <v>58</v>
      </c>
      <c r="D45" s="8">
        <f>1/794</f>
        <v>1.2594458438287153E-3</v>
      </c>
    </row>
    <row r="46" spans="2:4" s="7" customFormat="1">
      <c r="B46" s="5" t="s">
        <v>59</v>
      </c>
      <c r="C46" s="6" t="s">
        <v>49</v>
      </c>
      <c r="D46" s="9"/>
    </row>
    <row r="47" spans="2:4">
      <c r="B47" s="1" t="s">
        <v>60</v>
      </c>
      <c r="C47" s="4" t="s">
        <v>65</v>
      </c>
      <c r="D47" s="8">
        <f>175/794</f>
        <v>0.22040302267002518</v>
      </c>
    </row>
    <row r="48" spans="2:4">
      <c r="B48" s="1" t="s">
        <v>61</v>
      </c>
      <c r="C48" s="4" t="s">
        <v>66</v>
      </c>
      <c r="D48" s="8">
        <f>88/794</f>
        <v>0.11083123425692695</v>
      </c>
    </row>
    <row r="49" spans="2:4">
      <c r="B49" s="1" t="s">
        <v>62</v>
      </c>
      <c r="C49" s="4" t="s">
        <v>67</v>
      </c>
      <c r="D49" s="8">
        <f>78/794</f>
        <v>9.8236775818639793E-2</v>
      </c>
    </row>
    <row r="50" spans="2:4">
      <c r="B50" s="1" t="s">
        <v>63</v>
      </c>
      <c r="C50" s="4" t="s">
        <v>68</v>
      </c>
      <c r="D50" s="8">
        <f>73/794</f>
        <v>9.1939546599496227E-2</v>
      </c>
    </row>
    <row r="51" spans="2:4">
      <c r="B51" s="1" t="s">
        <v>64</v>
      </c>
      <c r="C51" s="4" t="s">
        <v>55</v>
      </c>
      <c r="D51" s="8">
        <f>39/794</f>
        <v>4.9118387909319897E-2</v>
      </c>
    </row>
    <row r="52" spans="2:4">
      <c r="B52" s="1" t="s">
        <v>69</v>
      </c>
      <c r="C52" s="4" t="s">
        <v>71</v>
      </c>
      <c r="D52" s="8">
        <f>32/794</f>
        <v>4.0302267002518891E-2</v>
      </c>
    </row>
    <row r="53" spans="2:4">
      <c r="B53" s="1" t="s">
        <v>70</v>
      </c>
      <c r="C53" s="4" t="s">
        <v>72</v>
      </c>
      <c r="D53" s="8">
        <f>31/794</f>
        <v>3.9042821158690177E-2</v>
      </c>
    </row>
    <row r="54" spans="2:4">
      <c r="B54" s="1" t="s">
        <v>73</v>
      </c>
      <c r="C54" s="4" t="s">
        <v>74</v>
      </c>
      <c r="D54" s="8">
        <f>21/794</f>
        <v>2.6448362720403022E-2</v>
      </c>
    </row>
    <row r="55" spans="2:4">
      <c r="B55" s="1" t="s">
        <v>75</v>
      </c>
      <c r="C55" s="4" t="s">
        <v>76</v>
      </c>
      <c r="D55" s="8">
        <f>7/794</f>
        <v>8.8161209068010078E-3</v>
      </c>
    </row>
    <row r="56" spans="2:4">
      <c r="B56" s="1" t="s">
        <v>77</v>
      </c>
      <c r="C56" s="4" t="s">
        <v>78</v>
      </c>
      <c r="D56" s="8">
        <f>250/794</f>
        <v>0.31486146095717882</v>
      </c>
    </row>
    <row r="57" spans="2:4" s="7" customFormat="1">
      <c r="B57" s="5" t="s">
        <v>79</v>
      </c>
      <c r="C57" s="6" t="s">
        <v>49</v>
      </c>
      <c r="D57" s="9"/>
    </row>
    <row r="58" spans="2:4">
      <c r="B58" s="1" t="s">
        <v>80</v>
      </c>
      <c r="C58" s="4" t="s">
        <v>102</v>
      </c>
      <c r="D58" s="8">
        <f>541/794</f>
        <v>0.68136020151133503</v>
      </c>
    </row>
    <row r="59" spans="2:4">
      <c r="B59" s="1" t="s">
        <v>4</v>
      </c>
      <c r="C59" s="4" t="s">
        <v>81</v>
      </c>
      <c r="D59" s="8">
        <f>133/794</f>
        <v>0.16750629722921914</v>
      </c>
    </row>
    <row r="60" spans="2:4">
      <c r="B60" s="1" t="s">
        <v>77</v>
      </c>
      <c r="C60" s="4" t="s">
        <v>103</v>
      </c>
      <c r="D60" s="8">
        <f>120/794</f>
        <v>0.15113350125944586</v>
      </c>
    </row>
    <row r="61" spans="2:4">
      <c r="B61" s="1" t="s">
        <v>23</v>
      </c>
      <c r="C61">
        <v>794</v>
      </c>
    </row>
    <row r="62" spans="2:4">
      <c r="B62" s="1">
        <v>1</v>
      </c>
      <c r="C62">
        <v>137</v>
      </c>
      <c r="D62" s="8">
        <f>C62/$C$61</f>
        <v>0.17254408060453399</v>
      </c>
    </row>
    <row r="63" spans="2:4">
      <c r="B63" s="10" t="s">
        <v>83</v>
      </c>
      <c r="C63">
        <v>130</v>
      </c>
      <c r="D63" s="8">
        <f t="shared" ref="D63:D71" si="0">C63/$C$61</f>
        <v>0.16372795969773299</v>
      </c>
    </row>
    <row r="64" spans="2:4">
      <c r="B64" s="1" t="s">
        <v>84</v>
      </c>
      <c r="C64">
        <v>55</v>
      </c>
      <c r="D64" s="8">
        <f t="shared" si="0"/>
        <v>6.9269521410579349E-2</v>
      </c>
    </row>
    <row r="65" spans="2:4">
      <c r="B65" s="1" t="s">
        <v>85</v>
      </c>
      <c r="C65">
        <v>78</v>
      </c>
      <c r="D65" s="8">
        <f t="shared" si="0"/>
        <v>9.8236775818639793E-2</v>
      </c>
    </row>
    <row r="66" spans="2:4">
      <c r="B66" s="1" t="s">
        <v>86</v>
      </c>
      <c r="C66">
        <v>92</v>
      </c>
      <c r="D66" s="8">
        <f t="shared" si="0"/>
        <v>0.11586901763224182</v>
      </c>
    </row>
    <row r="67" spans="2:4">
      <c r="B67" s="1" t="s">
        <v>87</v>
      </c>
      <c r="C67">
        <v>109</v>
      </c>
      <c r="D67" s="8">
        <f t="shared" si="0"/>
        <v>0.13727959697732997</v>
      </c>
    </row>
    <row r="68" spans="2:4">
      <c r="B68" s="1" t="s">
        <v>88</v>
      </c>
      <c r="C68">
        <v>43</v>
      </c>
      <c r="D68" s="8">
        <f>C68/$C$61</f>
        <v>5.4156171284634763E-2</v>
      </c>
    </row>
    <row r="69" spans="2:4">
      <c r="B69" s="1" t="s">
        <v>89</v>
      </c>
      <c r="C69">
        <v>47</v>
      </c>
      <c r="D69" s="8">
        <f>C69/$C$61</f>
        <v>5.9193954659949623E-2</v>
      </c>
    </row>
    <row r="70" spans="2:4">
      <c r="B70" s="1" t="s">
        <v>104</v>
      </c>
      <c r="C70">
        <v>24</v>
      </c>
      <c r="D70" s="8">
        <f t="shared" si="0"/>
        <v>3.0226700251889168E-2</v>
      </c>
    </row>
    <row r="71" spans="2:4">
      <c r="B71" s="1" t="s">
        <v>90</v>
      </c>
      <c r="C71">
        <v>83</v>
      </c>
      <c r="D71" s="8">
        <f t="shared" si="0"/>
        <v>0.10453400503778337</v>
      </c>
    </row>
    <row r="73" spans="2:4">
      <c r="B73" s="5" t="s">
        <v>91</v>
      </c>
      <c r="C73" s="7"/>
      <c r="D73" s="7"/>
    </row>
    <row r="74" spans="2:4">
      <c r="B74" s="11" t="s">
        <v>92</v>
      </c>
    </row>
    <row r="75" spans="2:4">
      <c r="B75" s="1" t="s">
        <v>93</v>
      </c>
      <c r="C75" t="s">
        <v>11</v>
      </c>
    </row>
    <row r="76" spans="2:4">
      <c r="B76" s="11" t="s">
        <v>94</v>
      </c>
    </row>
    <row r="77" spans="2:4">
      <c r="B77" s="1" t="s">
        <v>17</v>
      </c>
    </row>
    <row r="78" spans="2:4">
      <c r="B78" s="11" t="s">
        <v>95</v>
      </c>
    </row>
    <row r="79" spans="2:4">
      <c r="B79" s="1" t="s">
        <v>96</v>
      </c>
    </row>
    <row r="80" spans="2:4">
      <c r="B80" s="1" t="s">
        <v>97</v>
      </c>
      <c r="C80" t="s">
        <v>11</v>
      </c>
    </row>
    <row r="81" spans="2:3">
      <c r="B81" s="1" t="s">
        <v>98</v>
      </c>
      <c r="C81" t="s">
        <v>11</v>
      </c>
    </row>
    <row r="82" spans="2:3">
      <c r="B82" s="1" t="s">
        <v>99</v>
      </c>
      <c r="C82" t="s">
        <v>11</v>
      </c>
    </row>
    <row r="84" spans="2:3">
      <c r="B84" s="5" t="s">
        <v>91</v>
      </c>
      <c r="C84" s="7"/>
    </row>
    <row r="85" spans="2:3">
      <c r="B85" s="11" t="s">
        <v>92</v>
      </c>
    </row>
    <row r="86" spans="2:3">
      <c r="B86" s="1" t="s">
        <v>93</v>
      </c>
      <c r="C86" t="s">
        <v>11</v>
      </c>
    </row>
    <row r="87" spans="2:3">
      <c r="B87" s="11" t="s">
        <v>94</v>
      </c>
    </row>
    <row r="88" spans="2:3">
      <c r="B88" s="1" t="s">
        <v>17</v>
      </c>
    </row>
    <row r="89" spans="2:3">
      <c r="B89" s="11" t="s">
        <v>95</v>
      </c>
    </row>
    <row r="90" spans="2:3">
      <c r="B90" s="1" t="s">
        <v>96</v>
      </c>
    </row>
    <row r="91" spans="2:3">
      <c r="B91" s="1" t="s">
        <v>97</v>
      </c>
      <c r="C91" t="s">
        <v>11</v>
      </c>
    </row>
    <row r="92" spans="2:3">
      <c r="B92" s="1" t="s">
        <v>100</v>
      </c>
      <c r="C92" t="s">
        <v>11</v>
      </c>
    </row>
    <row r="93" spans="2:3">
      <c r="B93" s="1" t="s">
        <v>99</v>
      </c>
      <c r="C93" t="s">
        <v>11</v>
      </c>
    </row>
    <row r="94" spans="2:3">
      <c r="B94" s="1" t="s">
        <v>101</v>
      </c>
      <c r="C94" t="s">
        <v>11</v>
      </c>
    </row>
    <row r="99" spans="2:4" s="7" customFormat="1">
      <c r="B99" s="5" t="s">
        <v>44</v>
      </c>
      <c r="C99" s="6" t="s">
        <v>49</v>
      </c>
      <c r="D99" s="6" t="s">
        <v>82</v>
      </c>
    </row>
    <row r="100" spans="2:4">
      <c r="B100" s="1" t="s">
        <v>45</v>
      </c>
      <c r="C100" s="4" t="s">
        <v>50</v>
      </c>
      <c r="D100" s="8">
        <f>579/794</f>
        <v>0.72921914357682616</v>
      </c>
    </row>
    <row r="101" spans="2:4">
      <c r="B101" s="1" t="s">
        <v>46</v>
      </c>
      <c r="C101" s="4" t="s">
        <v>51</v>
      </c>
      <c r="D101" s="8">
        <f>215/794</f>
        <v>0.27078085642317379</v>
      </c>
    </row>
    <row r="102" spans="2:4" s="7" customFormat="1">
      <c r="B102" s="5" t="s">
        <v>48</v>
      </c>
      <c r="C102" s="6" t="s">
        <v>49</v>
      </c>
      <c r="D102" s="9"/>
    </row>
    <row r="103" spans="2:4">
      <c r="B103" s="1" t="s">
        <v>45</v>
      </c>
      <c r="C103" s="4" t="s">
        <v>52</v>
      </c>
      <c r="D103" s="8">
        <f>479/794</f>
        <v>0.60327455919395467</v>
      </c>
    </row>
    <row r="104" spans="2:4">
      <c r="B104" s="1" t="s">
        <v>46</v>
      </c>
      <c r="C104" s="4" t="s">
        <v>53</v>
      </c>
      <c r="D104" s="8">
        <f>315/794</f>
        <v>0.39672544080604533</v>
      </c>
    </row>
  </sheetData>
  <mergeCells count="1">
    <mergeCell ref="B23:C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38BB-909B-4245-B20C-FACB2F555A5E}">
  <dimension ref="A2:M17"/>
  <sheetViews>
    <sheetView workbookViewId="0">
      <selection activeCell="E34" sqref="E34"/>
    </sheetView>
  </sheetViews>
  <sheetFormatPr baseColWidth="10" defaultRowHeight="15"/>
  <cols>
    <col min="1" max="1" width="10.83203125" style="25"/>
    <col min="2" max="2" width="24.83203125" style="25" customWidth="1"/>
    <col min="3" max="3" width="28.6640625" style="25" customWidth="1"/>
    <col min="4" max="4" width="26.6640625" style="25" customWidth="1"/>
    <col min="5" max="5" width="17.1640625" style="25" customWidth="1"/>
    <col min="6" max="16384" width="10.83203125" style="25"/>
  </cols>
  <sheetData>
    <row r="2" spans="1:13">
      <c r="A2" s="27"/>
      <c r="B2" s="24"/>
      <c r="C2" s="24"/>
      <c r="D2" s="24" t="s">
        <v>124</v>
      </c>
      <c r="E2" s="28">
        <v>100000</v>
      </c>
    </row>
    <row r="3" spans="1:13">
      <c r="A3" s="49" t="s">
        <v>111</v>
      </c>
      <c r="B3" s="50"/>
      <c r="C3" s="25" t="s">
        <v>112</v>
      </c>
      <c r="D3" s="25" t="s">
        <v>113</v>
      </c>
      <c r="E3" s="29" t="s">
        <v>123</v>
      </c>
    </row>
    <row r="4" spans="1:13">
      <c r="A4" s="47" t="s">
        <v>110</v>
      </c>
      <c r="B4" s="48"/>
      <c r="C4" s="26"/>
      <c r="D4" s="26"/>
      <c r="E4" s="30">
        <f>SUM(D5:D11)</f>
        <v>52749</v>
      </c>
      <c r="F4" s="24"/>
      <c r="G4" s="24"/>
      <c r="H4" s="24"/>
      <c r="I4" s="24"/>
      <c r="J4" s="24"/>
      <c r="K4" s="24"/>
      <c r="L4" s="24"/>
      <c r="M4" s="24"/>
    </row>
    <row r="5" spans="1:13">
      <c r="A5" s="31"/>
      <c r="B5" s="25" t="s">
        <v>114</v>
      </c>
      <c r="C5" s="32">
        <v>45290</v>
      </c>
      <c r="D5" s="25">
        <v>5405</v>
      </c>
      <c r="E5" s="29"/>
    </row>
    <row r="6" spans="1:13">
      <c r="A6" s="31"/>
      <c r="B6" s="25" t="s">
        <v>115</v>
      </c>
      <c r="C6" s="32">
        <v>45290</v>
      </c>
      <c r="D6" s="25">
        <v>7783</v>
      </c>
      <c r="E6" s="29"/>
    </row>
    <row r="7" spans="1:13">
      <c r="A7" s="31"/>
      <c r="B7" s="25" t="s">
        <v>116</v>
      </c>
      <c r="C7" s="32">
        <v>45290</v>
      </c>
      <c r="D7" s="25">
        <v>9600</v>
      </c>
      <c r="E7" s="29"/>
    </row>
    <row r="8" spans="1:13">
      <c r="A8" s="31"/>
      <c r="B8" s="25" t="s">
        <v>117</v>
      </c>
      <c r="C8" s="32">
        <v>45290</v>
      </c>
      <c r="D8" s="25">
        <v>96</v>
      </c>
      <c r="E8" s="29"/>
    </row>
    <row r="9" spans="1:13">
      <c r="A9" s="31"/>
      <c r="B9" s="25" t="s">
        <v>118</v>
      </c>
      <c r="C9" s="33">
        <v>45290</v>
      </c>
      <c r="D9" s="25">
        <v>894</v>
      </c>
      <c r="E9" s="29"/>
    </row>
    <row r="10" spans="1:13">
      <c r="A10" s="31"/>
      <c r="B10" s="25" t="s">
        <v>119</v>
      </c>
      <c r="C10" s="33">
        <v>45290</v>
      </c>
      <c r="D10" s="25">
        <v>3597</v>
      </c>
      <c r="E10" s="29"/>
    </row>
    <row r="11" spans="1:13">
      <c r="A11" s="31"/>
      <c r="B11" s="25" t="s">
        <v>120</v>
      </c>
      <c r="C11" s="33">
        <v>45290</v>
      </c>
      <c r="D11" s="25">
        <v>25374</v>
      </c>
      <c r="E11" s="29"/>
    </row>
    <row r="12" spans="1:13">
      <c r="A12" s="47" t="s">
        <v>121</v>
      </c>
      <c r="B12" s="48"/>
      <c r="C12" s="26"/>
      <c r="D12" s="26"/>
      <c r="E12" s="30">
        <f>D13</f>
        <v>5200</v>
      </c>
    </row>
    <row r="13" spans="1:13">
      <c r="A13" s="31"/>
      <c r="B13" s="25" t="s">
        <v>122</v>
      </c>
      <c r="C13" s="33">
        <v>45290</v>
      </c>
      <c r="D13" s="25">
        <v>5200</v>
      </c>
      <c r="E13" s="29"/>
    </row>
    <row r="14" spans="1:13">
      <c r="A14" s="34"/>
      <c r="B14" s="26"/>
      <c r="C14" s="26"/>
      <c r="D14" s="26"/>
      <c r="E14" s="30">
        <f>E4+E12</f>
        <v>57949</v>
      </c>
    </row>
    <row r="15" spans="1:13">
      <c r="A15" s="31"/>
      <c r="D15" s="25" t="s">
        <v>125</v>
      </c>
      <c r="E15" s="29">
        <v>250000</v>
      </c>
    </row>
    <row r="16" spans="1:13">
      <c r="A16" s="31"/>
      <c r="D16" s="25" t="s">
        <v>126</v>
      </c>
      <c r="E16" s="29">
        <v>50</v>
      </c>
    </row>
    <row r="17" spans="1:5">
      <c r="A17" s="35"/>
      <c r="B17" s="36"/>
      <c r="C17" s="36"/>
      <c r="D17" s="36" t="s">
        <v>127</v>
      </c>
      <c r="E17" s="37">
        <f>E2+E15-E14+E16</f>
        <v>292101</v>
      </c>
    </row>
  </sheetData>
  <mergeCells count="3">
    <mergeCell ref="A4:B4"/>
    <mergeCell ref="A3:B3"/>
    <mergeCell ref="A12:B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F389-CD7A-5447-BB68-951CD869D5DE}">
  <dimension ref="B2:D65"/>
  <sheetViews>
    <sheetView workbookViewId="0">
      <selection activeCell="B34" sqref="B2:D34"/>
    </sheetView>
  </sheetViews>
  <sheetFormatPr baseColWidth="10" defaultRowHeight="18"/>
  <cols>
    <col min="1" max="1" width="10.83203125" style="14"/>
    <col min="2" max="2" width="36.6640625" style="14" customWidth="1"/>
    <col min="3" max="3" width="18" style="15" customWidth="1"/>
    <col min="4" max="4" width="28.1640625" style="15" customWidth="1"/>
    <col min="5" max="16384" width="10.83203125" style="14"/>
  </cols>
  <sheetData>
    <row r="2" spans="2:4" s="12" customFormat="1">
      <c r="B2" s="12" t="s">
        <v>44</v>
      </c>
      <c r="C2" s="13">
        <v>794</v>
      </c>
      <c r="D2" s="17" t="s">
        <v>82</v>
      </c>
    </row>
    <row r="3" spans="2:4">
      <c r="B3" s="14" t="s">
        <v>45</v>
      </c>
      <c r="C3" s="15">
        <v>579</v>
      </c>
      <c r="D3" s="16">
        <f>579/794</f>
        <v>0.72921914357682616</v>
      </c>
    </row>
    <row r="4" spans="2:4">
      <c r="B4" s="14" t="s">
        <v>46</v>
      </c>
      <c r="C4" s="15">
        <v>215</v>
      </c>
      <c r="D4" s="16">
        <f>215/794</f>
        <v>0.27078085642317379</v>
      </c>
    </row>
    <row r="5" spans="2:4" s="12" customFormat="1">
      <c r="B5" s="12" t="s">
        <v>48</v>
      </c>
      <c r="C5" s="13"/>
      <c r="D5" s="17"/>
    </row>
    <row r="6" spans="2:4">
      <c r="B6" s="14" t="s">
        <v>45</v>
      </c>
      <c r="C6" s="15">
        <v>479</v>
      </c>
      <c r="D6" s="16">
        <f>479/794</f>
        <v>0.60327455919395467</v>
      </c>
    </row>
    <row r="7" spans="2:4">
      <c r="B7" s="14" t="s">
        <v>46</v>
      </c>
      <c r="C7" s="15">
        <v>315</v>
      </c>
      <c r="D7" s="16">
        <f>315/794</f>
        <v>0.39672544080604533</v>
      </c>
    </row>
    <row r="8" spans="2:4" s="12" customFormat="1">
      <c r="B8" s="12" t="s">
        <v>59</v>
      </c>
      <c r="C8" s="13">
        <v>794</v>
      </c>
      <c r="D8" s="17"/>
    </row>
    <row r="9" spans="2:4">
      <c r="B9" s="14" t="s">
        <v>60</v>
      </c>
      <c r="C9" s="15">
        <v>175</v>
      </c>
      <c r="D9" s="16">
        <f>175/794</f>
        <v>0.22040302267002518</v>
      </c>
    </row>
    <row r="10" spans="2:4">
      <c r="B10" s="14" t="s">
        <v>61</v>
      </c>
      <c r="C10" s="15">
        <v>88</v>
      </c>
      <c r="D10" s="16">
        <f>88/794</f>
        <v>0.11083123425692695</v>
      </c>
    </row>
    <row r="11" spans="2:4">
      <c r="B11" s="14" t="s">
        <v>62</v>
      </c>
      <c r="C11" s="15">
        <v>78</v>
      </c>
      <c r="D11" s="16">
        <f>78/794</f>
        <v>9.8236775818639793E-2</v>
      </c>
    </row>
    <row r="12" spans="2:4">
      <c r="B12" s="14" t="s">
        <v>63</v>
      </c>
      <c r="C12" s="15">
        <v>73</v>
      </c>
      <c r="D12" s="16">
        <f>73/794</f>
        <v>9.1939546599496227E-2</v>
      </c>
    </row>
    <row r="13" spans="2:4">
      <c r="B13" s="14" t="s">
        <v>64</v>
      </c>
      <c r="C13" s="15">
        <v>39</v>
      </c>
      <c r="D13" s="16">
        <f>39/794</f>
        <v>4.9118387909319897E-2</v>
      </c>
    </row>
    <row r="14" spans="2:4">
      <c r="B14" s="14" t="s">
        <v>69</v>
      </c>
      <c r="C14" s="15">
        <v>32</v>
      </c>
      <c r="D14" s="16">
        <f>32/794</f>
        <v>4.0302267002518891E-2</v>
      </c>
    </row>
    <row r="15" spans="2:4">
      <c r="B15" s="14" t="s">
        <v>70</v>
      </c>
      <c r="C15" s="15">
        <v>31</v>
      </c>
      <c r="D15" s="16">
        <f>31/794</f>
        <v>3.9042821158690177E-2</v>
      </c>
    </row>
    <row r="16" spans="2:4">
      <c r="B16" s="14" t="s">
        <v>73</v>
      </c>
      <c r="C16" s="15">
        <v>21</v>
      </c>
      <c r="D16" s="16">
        <f>21/794</f>
        <v>2.6448362720403022E-2</v>
      </c>
    </row>
    <row r="17" spans="2:4">
      <c r="B17" s="14" t="s">
        <v>75</v>
      </c>
      <c r="C17" s="15">
        <v>7</v>
      </c>
      <c r="D17" s="16">
        <f>7/794</f>
        <v>8.8161209068010078E-3</v>
      </c>
    </row>
    <row r="18" spans="2:4">
      <c r="B18" s="14" t="s">
        <v>77</v>
      </c>
      <c r="C18" s="15">
        <v>250</v>
      </c>
      <c r="D18" s="16">
        <f>250/794</f>
        <v>0.31486146095717882</v>
      </c>
    </row>
    <row r="19" spans="2:4" s="12" customFormat="1">
      <c r="B19" s="12" t="s">
        <v>79</v>
      </c>
      <c r="C19" s="13">
        <v>794</v>
      </c>
      <c r="D19" s="17"/>
    </row>
    <row r="20" spans="2:4">
      <c r="B20" s="14" t="s">
        <v>80</v>
      </c>
      <c r="C20" s="15">
        <v>541</v>
      </c>
      <c r="D20" s="16">
        <f>541/794</f>
        <v>0.68136020151133503</v>
      </c>
    </row>
    <row r="21" spans="2:4">
      <c r="B21" s="14" t="s">
        <v>4</v>
      </c>
      <c r="C21" s="15">
        <v>133</v>
      </c>
      <c r="D21" s="16">
        <f>133/794</f>
        <v>0.16750629722921914</v>
      </c>
    </row>
    <row r="22" spans="2:4">
      <c r="B22" s="14" t="s">
        <v>77</v>
      </c>
      <c r="C22" s="15">
        <v>120</v>
      </c>
      <c r="D22" s="16">
        <f>120/794</f>
        <v>0.15113350125944586</v>
      </c>
    </row>
    <row r="23" spans="2:4" s="12" customFormat="1">
      <c r="B23" s="12" t="s">
        <v>105</v>
      </c>
      <c r="C23" s="13"/>
      <c r="D23" s="17"/>
    </row>
    <row r="24" spans="2:4">
      <c r="B24" s="14" t="s">
        <v>45</v>
      </c>
      <c r="C24" s="15">
        <v>547</v>
      </c>
      <c r="D24" s="16">
        <f>C24/$C$8</f>
        <v>0.68891687657430734</v>
      </c>
    </row>
    <row r="25" spans="2:4">
      <c r="B25" s="14" t="s">
        <v>46</v>
      </c>
      <c r="C25" s="15">
        <v>247</v>
      </c>
      <c r="D25" s="16">
        <f>C25/$C$8</f>
        <v>0.31108312342569272</v>
      </c>
    </row>
    <row r="26" spans="2:4" s="12" customFormat="1">
      <c r="B26" s="12" t="s">
        <v>108</v>
      </c>
      <c r="C26" s="13"/>
      <c r="D26" s="17"/>
    </row>
    <row r="27" spans="2:4">
      <c r="B27" s="14" t="s">
        <v>45</v>
      </c>
      <c r="C27" s="15">
        <v>24</v>
      </c>
      <c r="D27" s="16">
        <f t="shared" ref="D27:D28" si="0">C27/$C$8</f>
        <v>3.0226700251889168E-2</v>
      </c>
    </row>
    <row r="28" spans="2:4">
      <c r="B28" s="14" t="s">
        <v>46</v>
      </c>
      <c r="C28" s="15">
        <v>770</v>
      </c>
      <c r="D28" s="16">
        <f t="shared" si="0"/>
        <v>0.96977329974811088</v>
      </c>
    </row>
    <row r="29" spans="2:4" s="12" customFormat="1">
      <c r="B29" s="12" t="s">
        <v>99</v>
      </c>
      <c r="C29" s="13"/>
      <c r="D29" s="17"/>
    </row>
    <row r="30" spans="2:4">
      <c r="B30" s="14" t="s">
        <v>45</v>
      </c>
      <c r="C30" s="15">
        <v>570</v>
      </c>
      <c r="D30" s="16">
        <f>C30/794</f>
        <v>0.71788413098236781</v>
      </c>
    </row>
    <row r="31" spans="2:4">
      <c r="B31" s="14" t="s">
        <v>46</v>
      </c>
      <c r="C31" s="15">
        <v>224</v>
      </c>
      <c r="D31" s="16">
        <f>C31/794</f>
        <v>0.28211586901763225</v>
      </c>
    </row>
    <row r="32" spans="2:4" s="12" customFormat="1">
      <c r="B32" s="12" t="s">
        <v>109</v>
      </c>
      <c r="C32" s="13"/>
      <c r="D32" s="17"/>
    </row>
    <row r="33" spans="2:4">
      <c r="B33" s="18" t="s">
        <v>106</v>
      </c>
      <c r="C33" s="15">
        <v>257</v>
      </c>
      <c r="D33" s="16">
        <f t="shared" ref="D33:D34" si="1">C33/794</f>
        <v>0.32367758186397982</v>
      </c>
    </row>
    <row r="34" spans="2:4" s="22" customFormat="1">
      <c r="B34" s="19" t="s">
        <v>107</v>
      </c>
      <c r="C34" s="20">
        <v>537</v>
      </c>
      <c r="D34" s="21">
        <f t="shared" si="1"/>
        <v>0.67632241813602012</v>
      </c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1B74-7907-5447-998A-440096A490BF}">
  <dimension ref="A2:E24"/>
  <sheetViews>
    <sheetView tabSelected="1" topLeftCell="A8" workbookViewId="0">
      <selection activeCell="C15" sqref="C15"/>
    </sheetView>
  </sheetViews>
  <sheetFormatPr baseColWidth="10" defaultRowHeight="16"/>
  <cols>
    <col min="1" max="1" width="24.5" customWidth="1"/>
    <col min="2" max="2" width="17.1640625" style="39" customWidth="1"/>
    <col min="3" max="3" width="13.5" style="39" customWidth="1"/>
    <col min="4" max="5" width="18.5" style="39" customWidth="1"/>
  </cols>
  <sheetData>
    <row r="2" spans="1:5" s="23" customFormat="1">
      <c r="B2" s="38" t="s">
        <v>128</v>
      </c>
      <c r="C2" s="38" t="s">
        <v>129</v>
      </c>
      <c r="D2" s="38" t="s">
        <v>130</v>
      </c>
      <c r="E2" s="38" t="s">
        <v>131</v>
      </c>
    </row>
    <row r="3" spans="1:5">
      <c r="B3" s="39" t="s">
        <v>9</v>
      </c>
      <c r="C3" s="39" t="s">
        <v>9</v>
      </c>
      <c r="D3" s="39" t="s">
        <v>9</v>
      </c>
      <c r="E3" s="39" t="s">
        <v>9</v>
      </c>
    </row>
    <row r="4" spans="1:5" ht="30" customHeight="1">
      <c r="A4" s="40" t="s">
        <v>132</v>
      </c>
      <c r="B4" s="45" t="s">
        <v>151</v>
      </c>
      <c r="C4" s="45" t="s">
        <v>165</v>
      </c>
    </row>
    <row r="5" spans="1:5" ht="30" customHeight="1">
      <c r="A5" s="40" t="s">
        <v>133</v>
      </c>
      <c r="B5" s="45" t="s">
        <v>153</v>
      </c>
      <c r="C5" s="45" t="s">
        <v>166</v>
      </c>
    </row>
    <row r="6" spans="1:5" ht="30" customHeight="1">
      <c r="A6" s="40" t="s">
        <v>134</v>
      </c>
      <c r="B6" s="45" t="s">
        <v>154</v>
      </c>
      <c r="C6" s="45" t="s">
        <v>167</v>
      </c>
    </row>
    <row r="7" spans="1:5" ht="30" customHeight="1">
      <c r="A7" s="40" t="s">
        <v>155</v>
      </c>
      <c r="B7" s="45" t="s">
        <v>156</v>
      </c>
      <c r="C7" s="45" t="s">
        <v>168</v>
      </c>
    </row>
    <row r="8" spans="1:5" ht="30" customHeight="1">
      <c r="A8" s="40" t="s">
        <v>135</v>
      </c>
      <c r="B8" s="45" t="s">
        <v>157</v>
      </c>
      <c r="C8" s="45" t="s">
        <v>169</v>
      </c>
    </row>
    <row r="9" spans="1:5" ht="30" customHeight="1">
      <c r="A9" s="40" t="s">
        <v>136</v>
      </c>
      <c r="C9" s="45" t="s">
        <v>170</v>
      </c>
    </row>
    <row r="10" spans="1:5" ht="30" customHeight="1">
      <c r="A10" s="40" t="s">
        <v>140</v>
      </c>
    </row>
    <row r="11" spans="1:5" ht="30" customHeight="1">
      <c r="A11" s="40" t="s">
        <v>141</v>
      </c>
    </row>
    <row r="12" spans="1:5" ht="30" customHeight="1">
      <c r="A12" s="40" t="s">
        <v>142</v>
      </c>
    </row>
    <row r="13" spans="1:5" ht="30" customHeight="1">
      <c r="A13" s="40" t="s">
        <v>143</v>
      </c>
    </row>
    <row r="14" spans="1:5" ht="30" customHeight="1">
      <c r="A14" s="40" t="s">
        <v>137</v>
      </c>
      <c r="B14" s="45" t="s">
        <v>158</v>
      </c>
      <c r="C14" s="45" t="s">
        <v>171</v>
      </c>
    </row>
    <row r="15" spans="1:5" ht="30" customHeight="1">
      <c r="A15" s="40" t="s">
        <v>139</v>
      </c>
      <c r="B15" s="45" t="s">
        <v>159</v>
      </c>
      <c r="C15" s="45" t="s">
        <v>172</v>
      </c>
    </row>
    <row r="16" spans="1:5" ht="30" customHeight="1">
      <c r="A16" s="40" t="s">
        <v>138</v>
      </c>
    </row>
    <row r="17" spans="1:5" ht="30" customHeight="1">
      <c r="A17" s="40" t="s">
        <v>144</v>
      </c>
    </row>
    <row r="18" spans="1:5" ht="30" customHeight="1">
      <c r="A18" s="40" t="s">
        <v>145</v>
      </c>
    </row>
    <row r="19" spans="1:5" ht="30" customHeight="1">
      <c r="A19" s="40" t="s">
        <v>146</v>
      </c>
    </row>
    <row r="20" spans="1:5" ht="30" customHeight="1">
      <c r="A20" s="40" t="s">
        <v>147</v>
      </c>
    </row>
    <row r="21" spans="1:5" ht="30" customHeight="1">
      <c r="A21" s="40" t="s">
        <v>148</v>
      </c>
    </row>
    <row r="22" spans="1:5" s="41" customFormat="1" ht="30" customHeight="1">
      <c r="A22" s="43" t="s">
        <v>149</v>
      </c>
      <c r="B22" s="44" t="s">
        <v>152</v>
      </c>
      <c r="C22" s="44" t="s">
        <v>164</v>
      </c>
      <c r="D22" s="42"/>
      <c r="E22" s="42"/>
    </row>
    <row r="23" spans="1:5">
      <c r="A23" s="40" t="s">
        <v>150</v>
      </c>
      <c r="B23" s="39" t="s">
        <v>160</v>
      </c>
      <c r="C23" s="39" t="s">
        <v>160</v>
      </c>
    </row>
    <row r="24" spans="1:5" s="41" customFormat="1">
      <c r="A24" s="43" t="s">
        <v>162</v>
      </c>
      <c r="B24" s="42" t="s">
        <v>161</v>
      </c>
      <c r="C24" s="42" t="s">
        <v>163</v>
      </c>
      <c r="D24" s="42"/>
      <c r="E24" s="4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　雲夢鴿</dc:creator>
  <cp:lastModifiedBy>張　雲夢鴿</cp:lastModifiedBy>
  <dcterms:created xsi:type="dcterms:W3CDTF">2023-12-07T09:29:57Z</dcterms:created>
  <dcterms:modified xsi:type="dcterms:W3CDTF">2024-01-07T11:23:48Z</dcterms:modified>
</cp:coreProperties>
</file>