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etadata"/>
    <sheet r:id="rId2" sheetId="2" name="all_physicochemical"/>
    <sheet r:id="rId3" sheetId="3" name="Sensitivity_OM"/>
    <sheet r:id="rId4" sheetId="4" name="Fisico_EDA"/>
    <sheet r:id="rId5" sheetId="5" name="Fisico_5nb"/>
    <sheet r:id="rId6" sheetId="6" name="Test_Splitted"/>
    <sheet r:id="rId7" sheetId="7" name="Train_Splitted"/>
    <sheet r:id="rId8" sheetId="8" name="Metadata_OM"/>
    <sheet r:id="rId9" sheetId="9" name="encoded_df"/>
    <sheet r:id="rId10" sheetId="10" name="Sheet1"/>
    <sheet r:id="rId11" sheetId="11" name="complete_anions"/>
  </sheets>
  <definedNames>
    <definedName name="Ac">complete_anions!$AO$143</definedName>
    <definedName name="Ac25Ox75">complete_anions!$AT$143</definedName>
    <definedName name="Ac50Ox50">complete_anions!$AR$143</definedName>
    <definedName name="Ac75Ox25">complete_anions!$AS$143</definedName>
    <definedName name="EC_M">complete_anions!$AQ$143</definedName>
    <definedName name="Ox">complete_anions!$AP$143</definedName>
    <definedName name="Temper">complete_anions!$H$143</definedName>
    <definedName name="_" localSheetId="10">#REF!</definedName>
    <definedName name="Material" localSheetId="10">#REF!</definedName>
  </definedNames>
  <calcPr fullCalcOnLoad="1"/>
</workbook>
</file>

<file path=xl/sharedStrings.xml><?xml version="1.0" encoding="utf-8"?>
<sst xmlns="http://schemas.openxmlformats.org/spreadsheetml/2006/main" count="2600" uniqueCount="384">
  <si>
    <t>Date</t>
  </si>
  <si>
    <t>Test</t>
  </si>
  <si>
    <t>Label</t>
  </si>
  <si>
    <t>Site</t>
  </si>
  <si>
    <t>System</t>
  </si>
  <si>
    <t>Real number</t>
  </si>
  <si>
    <t>Temperature</t>
  </si>
  <si>
    <t>pH</t>
  </si>
  <si>
    <t>pe</t>
  </si>
  <si>
    <t>Eh</t>
  </si>
  <si>
    <t>EC_M</t>
  </si>
  <si>
    <t>Fe(2)</t>
  </si>
  <si>
    <t>Cu</t>
  </si>
  <si>
    <t>Zn</t>
  </si>
  <si>
    <t>Al</t>
  </si>
  <si>
    <t>Mn</t>
  </si>
  <si>
    <t>Ni</t>
  </si>
  <si>
    <t>Cr</t>
  </si>
  <si>
    <t>Na</t>
  </si>
  <si>
    <t>K</t>
  </si>
  <si>
    <t>Mg</t>
  </si>
  <si>
    <t>Ca</t>
  </si>
  <si>
    <t>Mo</t>
  </si>
  <si>
    <t>P</t>
  </si>
  <si>
    <t>Cl</t>
  </si>
  <si>
    <t>SO4 2-</t>
  </si>
  <si>
    <t>NO3-</t>
  </si>
  <si>
    <t>C(-4)</t>
  </si>
  <si>
    <t>C(4)</t>
  </si>
  <si>
    <t>O2</t>
  </si>
  <si>
    <t>Gesamtcount</t>
  </si>
  <si>
    <t>Ac 50</t>
  </si>
  <si>
    <t>Ox 50</t>
  </si>
  <si>
    <t xml:space="preserve">Ac 75 </t>
  </si>
  <si>
    <t xml:space="preserve">Ox 25 </t>
  </si>
  <si>
    <t>Ac 25</t>
  </si>
  <si>
    <t>Ox 75</t>
  </si>
  <si>
    <t>Korosionsrate</t>
  </si>
  <si>
    <t>P7</t>
  </si>
  <si>
    <t>Amst_Ak_K Verteilung in Stahl; verz. C-stahl; Feuerverzinkte Teile?; Übergabesysteme Kunststoff (nicht in Betrieb); Pressfittings?</t>
  </si>
  <si>
    <t>Kühl</t>
  </si>
  <si>
    <t>P44.1</t>
  </si>
  <si>
    <t>Amst_AkzoNobel sekundär kühl 8.Stock_Cool strenge Farben-Vergabe</t>
  </si>
  <si>
    <t>P8</t>
  </si>
  <si>
    <t>Amst_Ak_Hot _Verteilung in Stahl; verz. C-Stahl; Feuerverzinkte Teile?; Übergabesysteme Kunststoff? (noch nicht in Betrieb); Pressfittings?</t>
  </si>
  <si>
    <t>Heiz</t>
  </si>
  <si>
    <t>P3</t>
  </si>
  <si>
    <t>Ber_UBA_K_Haus 2019, Kühl P3. Berlin Marienfelde, Schichauweg PP-Matte; verz. C-Stahl</t>
  </si>
  <si>
    <t>NA</t>
  </si>
  <si>
    <t>P20</t>
  </si>
  <si>
    <t>Ber_UBA_K PP-Matte; verz. C-Stahl</t>
  </si>
  <si>
    <t>P60</t>
  </si>
  <si>
    <t>Ber_UBA_Hot Haus 2019,Vor P2</t>
  </si>
  <si>
    <t>P19</t>
  </si>
  <si>
    <t>Ber_UBA_Hot</t>
  </si>
  <si>
    <t>P62</t>
  </si>
  <si>
    <t>P31</t>
  </si>
  <si>
    <t>Ber_BMUB1_Cool_ Vorlauf Kühldecken Sotta</t>
  </si>
  <si>
    <t>Kombi</t>
  </si>
  <si>
    <t>P32</t>
  </si>
  <si>
    <t>Ber_BMUB2_ Cool</t>
  </si>
  <si>
    <t>P61</t>
  </si>
  <si>
    <t>Ber_BMUB2_Cool</t>
  </si>
  <si>
    <t>P33</t>
  </si>
  <si>
    <t>Ber_BMUB3_Heis_Statische Heizung Passivhaus</t>
  </si>
  <si>
    <t>P63</t>
  </si>
  <si>
    <t>Ber_BMU_S_H</t>
  </si>
  <si>
    <t>P34</t>
  </si>
  <si>
    <t>Ber_BMI_K2_H</t>
  </si>
  <si>
    <t>P35</t>
  </si>
  <si>
    <t>Ber_BMI_K3_H</t>
  </si>
  <si>
    <t>P36</t>
  </si>
  <si>
    <t>Ber_BMI_K9_H</t>
  </si>
  <si>
    <t>P37</t>
  </si>
  <si>
    <t>Ber_BMI 8_H</t>
  </si>
  <si>
    <t>P38</t>
  </si>
  <si>
    <t>Ber_BMI 4_H_BMI 4.OG Damen WC Putzraum</t>
  </si>
  <si>
    <t>P39.1</t>
  </si>
  <si>
    <t>Ber_BMI 5_H</t>
  </si>
  <si>
    <t>P53</t>
  </si>
  <si>
    <t>Biele_K Bielefeld Zentrale Rücklauf Kühl</t>
  </si>
  <si>
    <t>P21.1</t>
  </si>
  <si>
    <t>Bremen_WeserTower_H</t>
  </si>
  <si>
    <t>P9</t>
  </si>
  <si>
    <t>Bru_G_K CVB Geb. G kühl</t>
  </si>
  <si>
    <t>P10</t>
  </si>
  <si>
    <t>Bru_G_H CVB, Geb. G heiz</t>
  </si>
  <si>
    <t>P11</t>
  </si>
  <si>
    <t>Bru_F_H CVB Geb. F heiz</t>
  </si>
  <si>
    <t>P12</t>
  </si>
  <si>
    <t>Bru_F_K CVB Geb. F kühl</t>
  </si>
  <si>
    <t>P13</t>
  </si>
  <si>
    <t>Bru_E_K CVB Geb. E kühl</t>
  </si>
  <si>
    <t>P14</t>
  </si>
  <si>
    <t>Bru_E_H CVB Geb. E heiz</t>
  </si>
  <si>
    <t>P15</t>
  </si>
  <si>
    <t>Bru_D_H CVB Geb. D heiz</t>
  </si>
  <si>
    <t>P16</t>
  </si>
  <si>
    <t>Bru_D_K CVB Geb. D kühl</t>
  </si>
  <si>
    <t>P17</t>
  </si>
  <si>
    <t>Bru_B_H_CVB Geb. B heiz; Wasser klar aber braun gefärbt</t>
  </si>
  <si>
    <t>P18</t>
  </si>
  <si>
    <t>Bru_B_K CVB Geb. B kühl</t>
  </si>
  <si>
    <t>P41</t>
  </si>
  <si>
    <t>Düss_Prov_H_Provinzial Düsseldorf heiz, magnetite and sand_23 years operation system- removing 2 from 5 boiles because of corrosion_ lots of previous precipitation</t>
  </si>
  <si>
    <t>P42</t>
  </si>
  <si>
    <t>Düss_Prov_Cool_Provinzial Düsseldorf kühl- plastic tubing as before</t>
  </si>
  <si>
    <t>P29</t>
  </si>
  <si>
    <t>Gelsenwasser_ Heiz 1 (Weißes Gebäude). Sehr starke Korrosion, niedriger pH</t>
  </si>
  <si>
    <t>Gelsenw_Weiss_Hot</t>
  </si>
  <si>
    <t>P30</t>
  </si>
  <si>
    <t>Gelsenwasser Kühl 1</t>
  </si>
  <si>
    <t>P49</t>
  </si>
  <si>
    <t>Hanno_LBS_B Primär kühl_verz. C-Stahl</t>
  </si>
  <si>
    <t>Hanno_Schu Schule Hannover Heiz Ruck PR1</t>
  </si>
  <si>
    <t>P27</t>
  </si>
  <si>
    <t>Holz_Stiebel_Cool_Betriebswasser Kühlung</t>
  </si>
  <si>
    <t>P28</t>
  </si>
  <si>
    <t>Holz_StiebFuß_H_Fußbodenheizung</t>
  </si>
  <si>
    <t>P44.2</t>
  </si>
  <si>
    <t>LuneTest_Fe_oil residuous- bacteria activity?</t>
  </si>
  <si>
    <t>P46</t>
  </si>
  <si>
    <t>LuneTest_Fe</t>
  </si>
  <si>
    <t>P52</t>
  </si>
  <si>
    <t>NA (23197)</t>
  </si>
  <si>
    <t>P43</t>
  </si>
  <si>
    <t xml:space="preserve">LuneTest_Cu heizung </t>
  </si>
  <si>
    <t>P45</t>
  </si>
  <si>
    <t>LuneTest_Cu</t>
  </si>
  <si>
    <t>P51</t>
  </si>
  <si>
    <t>NA (26658)</t>
  </si>
  <si>
    <t>P47</t>
  </si>
  <si>
    <t>LuneTest_Pex</t>
  </si>
  <si>
    <t>NA (61650)</t>
  </si>
  <si>
    <t>P48</t>
  </si>
  <si>
    <t>LuneTest_Zn_Lun_Testanlage außen verzinkt</t>
  </si>
  <si>
    <t>P54</t>
  </si>
  <si>
    <t>LuneTest_Zn</t>
  </si>
  <si>
    <t>NA (74215)</t>
  </si>
  <si>
    <t>Lune_THP</t>
  </si>
  <si>
    <t>P64</t>
  </si>
  <si>
    <t>LuneTest_V1</t>
  </si>
  <si>
    <t>P65</t>
  </si>
  <si>
    <t>LuneTest_V2</t>
  </si>
  <si>
    <t>P59</t>
  </si>
  <si>
    <t>Lune_ZG_Kühl problem</t>
  </si>
  <si>
    <t>P21.2</t>
  </si>
  <si>
    <t>Nord_TPri_H</t>
  </si>
  <si>
    <t>P22</t>
  </si>
  <si>
    <t>Nord_TPri_K</t>
  </si>
  <si>
    <t>P23</t>
  </si>
  <si>
    <t>Nord_ THQ_K</t>
  </si>
  <si>
    <t>P24</t>
  </si>
  <si>
    <t>Nord_TFZ_K</t>
  </si>
  <si>
    <t>P25</t>
  </si>
  <si>
    <t>Nord_TFZ _H</t>
  </si>
  <si>
    <t>P39.2</t>
  </si>
  <si>
    <t>Nord_TFZ_Tesa FZ kühl sek</t>
  </si>
  <si>
    <t>P40</t>
  </si>
  <si>
    <t>Nord_THQ_H_Tesa HQ heiz sek (Probe entnommen aus Koffer)</t>
  </si>
  <si>
    <t>P4</t>
  </si>
  <si>
    <t>LuneTest_Fe_H nach längerem Betrieb, starke Magnetit-Bildung</t>
  </si>
  <si>
    <t>P5</t>
  </si>
  <si>
    <t>LuneTest_Cu heizung nach längerem Betrieb, Wasser "rostrot" mit Partikeln</t>
  </si>
  <si>
    <t>P58</t>
  </si>
  <si>
    <t>Manchester CHW_Cool</t>
  </si>
  <si>
    <t>P57</t>
  </si>
  <si>
    <t>Manchester_hot_LTHW (Rohdaten g/ug vertauscht?)</t>
  </si>
  <si>
    <t>Here I calculated the concentration on mol/L to unify the reported levels on mg/L and ug/L
The background on the cells corresponds to the interpolation of missing data so that it is posisble to check back what interpolations are out of the regular data
I stop calculating the columns color label on grey because the amount of data that should be inputated is too much this are 4 samples.</t>
  </si>
  <si>
    <t>mol/L individual calculation</t>
  </si>
  <si>
    <t>Calculation of mixture of Ac and Ox dereof</t>
  </si>
  <si>
    <t>mu</t>
  </si>
  <si>
    <t>CrO4-2</t>
  </si>
  <si>
    <t>MoO4-2</t>
  </si>
  <si>
    <t>HPO4-2</t>
  </si>
  <si>
    <t>Ox</t>
  </si>
  <si>
    <t>HCO3-</t>
  </si>
  <si>
    <t>H</t>
  </si>
  <si>
    <t>OH</t>
  </si>
  <si>
    <t>Acetate</t>
  </si>
  <si>
    <t xml:space="preserve"> sc_nlf = EC_Sum/(1+(((0,0000003*(T^2)+0,00005757*T+0,0193))*(T-25)))</t>
  </si>
  <si>
    <t>sc_lin_er = = ((Sc_lin-EC)/EC)*100</t>
  </si>
  <si>
    <t>Here I calulated the Electrical conductivity for each electrolite by using McClensky equations, I calculated the equations for the missing ions so that It is possible to calculate the total Electric conductivity for the solution and compare it with the measured.</t>
  </si>
  <si>
    <t>linear compensation</t>
  </si>
  <si>
    <t>Previous</t>
  </si>
  <si>
    <t>Manual</t>
  </si>
  <si>
    <t>Extrapolated phreeq</t>
  </si>
  <si>
    <t>Ac75</t>
  </si>
  <si>
    <t>OH-</t>
  </si>
  <si>
    <t>Ac_EC_Sum</t>
  </si>
  <si>
    <t>Ox_EC_Sum</t>
  </si>
  <si>
    <t>Ac_Ox 50-50</t>
  </si>
  <si>
    <t>Ac75_Ox 25</t>
  </si>
  <si>
    <t>Ac_Ox25_75</t>
  </si>
  <si>
    <t>phree_EC</t>
  </si>
  <si>
    <t>Hanno_LBS_B Primär kühl</t>
  </si>
  <si>
    <t>Stainless Steel</t>
  </si>
  <si>
    <t>Steel</t>
  </si>
  <si>
    <t>Cooper</t>
  </si>
  <si>
    <t>Galvanized Carbon Steel</t>
  </si>
  <si>
    <t>Galvanized carbon steel_plastic</t>
  </si>
  <si>
    <t>Galvanized Steel</t>
  </si>
  <si>
    <t>Galvanized Steel_Plastic</t>
  </si>
  <si>
    <t>Cross-Linked Polyethylene</t>
  </si>
  <si>
    <t>Tinplate High-Strength Plastic</t>
  </si>
  <si>
    <t>Sites</t>
  </si>
  <si>
    <t>Fe+2</t>
  </si>
  <si>
    <t>Cu+2</t>
  </si>
  <si>
    <t>Zn+2</t>
  </si>
  <si>
    <t>Al+3</t>
  </si>
  <si>
    <t>Mn+2</t>
  </si>
  <si>
    <t>Ni+2</t>
  </si>
  <si>
    <t>Na+</t>
  </si>
  <si>
    <t>K+</t>
  </si>
  <si>
    <t>Mg+2</t>
  </si>
  <si>
    <t>Ca+2</t>
  </si>
  <si>
    <t>Cl-</t>
  </si>
  <si>
    <t>SO4-2</t>
  </si>
  <si>
    <t>Ox-2</t>
  </si>
  <si>
    <t>Ac-</t>
  </si>
  <si>
    <t>Belgium</t>
  </si>
  <si>
    <t>Netherlands</t>
  </si>
  <si>
    <t>Germany</t>
  </si>
  <si>
    <t>Type</t>
  </si>
  <si>
    <t>material_group</t>
  </si>
  <si>
    <t>Plastic_Composite</t>
  </si>
  <si>
    <t>Stainless_Galvanized</t>
  </si>
  <si>
    <t>Galvanized</t>
  </si>
  <si>
    <t>Galvanized_Carbon_Steel</t>
  </si>
  <si>
    <t>Copper_Steel</t>
  </si>
  <si>
    <t>EC_Cal</t>
  </si>
  <si>
    <t>Country_Belgium</t>
  </si>
  <si>
    <t>Country_Germany</t>
  </si>
  <si>
    <t>Country_Netherlands</t>
  </si>
  <si>
    <t>Galvanized Steel/Plastic</t>
  </si>
  <si>
    <t>Galvanized Steel_A</t>
  </si>
  <si>
    <t>Galvanized Steel_B</t>
  </si>
  <si>
    <t>Galvanized Steel_G</t>
  </si>
  <si>
    <t>Galvanized Steel_H</t>
  </si>
  <si>
    <t>Galvanized Steel_I</t>
  </si>
  <si>
    <t>Galvanized Steel_L</t>
  </si>
  <si>
    <t>Galvanized Steel_U</t>
  </si>
  <si>
    <t>Galvanized carbon steel/plastic</t>
  </si>
  <si>
    <t>TDS</t>
  </si>
  <si>
    <t>LSI</t>
  </si>
  <si>
    <t>RSI</t>
  </si>
  <si>
    <t>ionic_strength</t>
  </si>
  <si>
    <t>aggressive_ratio</t>
  </si>
  <si>
    <t>pitting_index</t>
  </si>
  <si>
    <t>oxidizing_potential</t>
  </si>
  <si>
    <t>heavy_metal_factor</t>
  </si>
  <si>
    <t>Material</t>
  </si>
  <si>
    <t>Country</t>
  </si>
  <si>
    <t>EC_T</t>
  </si>
  <si>
    <t>O2_Eh</t>
  </si>
  <si>
    <t>Na_K</t>
  </si>
  <si>
    <t>Ca_HCO3_Mg</t>
  </si>
  <si>
    <t>Cl_SO4_NO3</t>
  </si>
  <si>
    <t>pH_HPO4</t>
  </si>
  <si>
    <t>Ox_Fe_Zn</t>
  </si>
  <si>
    <t>Cu_Al_Mn</t>
  </si>
  <si>
    <t>Ni_Cr_Mo</t>
  </si>
  <si>
    <t>site_1</t>
  </si>
  <si>
    <t>site_2</t>
  </si>
  <si>
    <t>site_3</t>
  </si>
  <si>
    <t>site_4</t>
  </si>
  <si>
    <t>site_5</t>
  </si>
  <si>
    <t>site_6</t>
  </si>
  <si>
    <t>site_7</t>
  </si>
  <si>
    <t>site_8</t>
  </si>
  <si>
    <t>site_9</t>
  </si>
  <si>
    <t>site_10</t>
  </si>
  <si>
    <t>site_11</t>
  </si>
  <si>
    <t>site_12</t>
  </si>
  <si>
    <t>site_13</t>
  </si>
  <si>
    <t>site_14</t>
  </si>
  <si>
    <t>site_15</t>
  </si>
  <si>
    <t>site_16</t>
  </si>
  <si>
    <t>site_17</t>
  </si>
  <si>
    <t>site_18</t>
  </si>
  <si>
    <t>site_19</t>
  </si>
  <si>
    <t>site_20</t>
  </si>
  <si>
    <t>site_21</t>
  </si>
  <si>
    <t>site_22</t>
  </si>
  <si>
    <t>site_23</t>
  </si>
  <si>
    <t>site_24</t>
  </si>
  <si>
    <t>site_25</t>
  </si>
  <si>
    <t>site_26</t>
  </si>
  <si>
    <t>site_27</t>
  </si>
  <si>
    <t>site_28</t>
  </si>
  <si>
    <t>site_29</t>
  </si>
  <si>
    <t>site_30</t>
  </si>
  <si>
    <t>site_31</t>
  </si>
  <si>
    <t>site_32</t>
  </si>
  <si>
    <t>site_33</t>
  </si>
  <si>
    <t>site_34</t>
  </si>
  <si>
    <t>site_35</t>
  </si>
  <si>
    <t>site_36</t>
  </si>
  <si>
    <t>site_37</t>
  </si>
  <si>
    <t>site_38</t>
  </si>
  <si>
    <t>site_39</t>
  </si>
  <si>
    <t>site_40</t>
  </si>
  <si>
    <t>site_41</t>
  </si>
  <si>
    <t>site_42</t>
  </si>
  <si>
    <t>site_43</t>
  </si>
  <si>
    <t>site_44</t>
  </si>
  <si>
    <t>site_45</t>
  </si>
  <si>
    <t>site_46</t>
  </si>
  <si>
    <t>site_47</t>
  </si>
  <si>
    <t>site_48</t>
  </si>
  <si>
    <t>site_49</t>
  </si>
  <si>
    <t>site_50</t>
  </si>
  <si>
    <t>site_51</t>
  </si>
  <si>
    <t>site_52</t>
  </si>
  <si>
    <t>site_53</t>
  </si>
  <si>
    <t>site_54</t>
  </si>
  <si>
    <t>site_55</t>
  </si>
  <si>
    <t>site_56</t>
  </si>
  <si>
    <t>site_57</t>
  </si>
  <si>
    <t>site_58</t>
  </si>
  <si>
    <t>site_59</t>
  </si>
  <si>
    <t>site_60</t>
  </si>
  <si>
    <t>site_61</t>
  </si>
  <si>
    <t>site_62</t>
  </si>
  <si>
    <t>site_63</t>
  </si>
  <si>
    <t>site_64</t>
  </si>
  <si>
    <t>site_65</t>
  </si>
  <si>
    <t>site_66</t>
  </si>
  <si>
    <t>Number</t>
  </si>
  <si>
    <t>Eh_EC_T</t>
  </si>
  <si>
    <t>NO3_Mo</t>
  </si>
  <si>
    <t>O2_HPO4</t>
  </si>
  <si>
    <t>Ox_Fe_HPO4</t>
  </si>
  <si>
    <t>Al_Ni_Mn</t>
  </si>
  <si>
    <t>Cr_Mo_Cu</t>
  </si>
  <si>
    <t>Mo_Zn_Fe</t>
  </si>
  <si>
    <t>Amst_AkzoNobel_K Verteilung in Stahl; verz. C-stahl; Feuerverzinkte Teile?; Übergabesysteme Kunststoff (nicht in Betrieb); Pressfittings?</t>
  </si>
  <si>
    <t>Ber_BMUB1_Sotta_Feed cooling ceilings HVAC system_Vorlauf Kühldecken Sotta</t>
  </si>
  <si>
    <t>P0</t>
  </si>
  <si>
    <t xml:space="preserve">          pH</t>
  </si>
  <si>
    <t xml:space="preserve">          pe</t>
  </si>
  <si>
    <t xml:space="preserve">        temp</t>
  </si>
  <si>
    <t xml:space="preserve">          mu</t>
  </si>
  <si>
    <t>EC_Ac</t>
  </si>
  <si>
    <t xml:space="preserve">    SC_lin_Ac</t>
  </si>
  <si>
    <t>SC_nlf_Ac</t>
  </si>
  <si>
    <t>EC_Ox</t>
  </si>
  <si>
    <t>SC_lin_Ox</t>
  </si>
  <si>
    <t>SC_nlf_Ox</t>
  </si>
  <si>
    <t>EC_Cal_ Ox75</t>
  </si>
  <si>
    <t xml:space="preserve"> SC_lin_Ox75</t>
  </si>
  <si>
    <t>SC_nlf_Ox75</t>
  </si>
  <si>
    <t>EC_Cal_Ox25</t>
  </si>
  <si>
    <t>SC_lin_Ox25</t>
  </si>
  <si>
    <t>SC_nlf_Ox25</t>
  </si>
  <si>
    <t>Ac-2</t>
  </si>
  <si>
    <t xml:space="preserve">Ac75 </t>
  </si>
  <si>
    <t xml:space="preserve">Ox25 </t>
  </si>
  <si>
    <t>Ac25</t>
  </si>
  <si>
    <t>Ox75</t>
  </si>
  <si>
    <t>Cations_Ac</t>
  </si>
  <si>
    <t>Anions_Ac</t>
  </si>
  <si>
    <t>Cations_Ox</t>
  </si>
  <si>
    <t>Anions_Ox</t>
  </si>
  <si>
    <t>Cations_ Ox75</t>
  </si>
  <si>
    <t>Anions_ Ox75</t>
  </si>
  <si>
    <t>Cations_Ox25</t>
  </si>
  <si>
    <t>Anions_Ox25</t>
  </si>
  <si>
    <t>City</t>
  </si>
  <si>
    <t>Loc_System</t>
  </si>
  <si>
    <t>Cool</t>
  </si>
  <si>
    <t>Amsterdam</t>
  </si>
  <si>
    <t>Heat</t>
  </si>
  <si>
    <t>Berlin</t>
  </si>
  <si>
    <t>COMBI</t>
  </si>
  <si>
    <t>Bielefeld</t>
  </si>
  <si>
    <t>Bremen</t>
  </si>
  <si>
    <t>Brussels</t>
  </si>
  <si>
    <t>Dusseldorf</t>
  </si>
  <si>
    <t>Gelsenwasser</t>
  </si>
  <si>
    <t>Hannover</t>
  </si>
  <si>
    <t>Holzminden</t>
  </si>
  <si>
    <t>Luneburg</t>
  </si>
  <si>
    <t>Norderstedt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</si>
</sst>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00"/>
    <numFmt numFmtId="165" formatCode="#,##0.0"/>
    <numFmt numFmtId="166" formatCode="#,##0.000000"/>
    <numFmt numFmtId="167" formatCode="yyyy-mm-dd hh:mm:ss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10"/>
      <color rgb="FFffff00"/>
      <name val="Calibri"/>
      <family val="2"/>
    </font>
    <font>
      <sz val="12"/>
      <color rgb="FF7030a0"/>
      <name val="Calibri"/>
      <family val="2"/>
    </font>
    <font>
      <sz val="10"/>
      <color rgb="FFffffff"/>
      <name val="Calibri"/>
      <family val="2"/>
    </font>
    <font>
      <sz val="10"/>
      <color rgb="FFff0000"/>
      <name val="Calibri"/>
      <family val="2"/>
    </font>
    <font>
      <sz val="10"/>
      <color rgb="FF00b050"/>
      <name val="Calibri"/>
      <family val="2"/>
    </font>
    <font>
      <sz val="11"/>
      <color rgb="FF00b050"/>
      <name val="Calibri"/>
      <family val="2"/>
    </font>
    <font>
      <u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7030a0"/>
      <name val="Calibri"/>
      <family val="2"/>
    </font>
    <font>
      <sz val="11"/>
      <color rgb="FF7030a0"/>
      <name val="Calibri"/>
      <family val="2"/>
    </font>
    <font>
      <sz val="11"/>
      <color rgb="FF548235"/>
      <name val="Calibri"/>
      <family val="2"/>
    </font>
    <font>
      <sz val="10"/>
      <color rgb="FF002060"/>
      <name val="Calibri"/>
      <family val="2"/>
    </font>
    <font>
      <sz val="11"/>
      <color rgb="FF002060"/>
      <name val="Calibri"/>
      <family val="2"/>
    </font>
    <font>
      <u/>
      <sz val="10"/>
      <color rgb="FFffe699"/>
      <name val="Calibri"/>
      <family val="2"/>
    </font>
    <font>
      <sz val="11"/>
      <color rgb="FFf4b183"/>
      <name val="Calibri"/>
      <family val="2"/>
    </font>
    <font>
      <sz val="9"/>
      <color rgb="FF7f7f7f"/>
      <name val="Calibri"/>
      <family val="2"/>
    </font>
    <font>
      <sz val="10"/>
      <color rgb="FF7f7f7f"/>
      <name val="Calibri"/>
      <family val="2"/>
    </font>
    <font>
      <sz val="11"/>
      <color rgb="FF7f7f7f"/>
      <name val="Calibri"/>
      <family val="2"/>
    </font>
    <font>
      <sz val="16"/>
      <color rgb="FFffffff"/>
      <name val="Cambria"/>
      <family val="2"/>
    </font>
    <font>
      <sz val="11"/>
      <color rgb="FFffffff"/>
      <name val="Calibri"/>
      <family val="2"/>
    </font>
    <font>
      <sz val="6"/>
      <color rgb="FF000000"/>
      <name val="Ubuntu Mono"/>
      <family val="2"/>
    </font>
    <font>
      <sz val="14"/>
      <color rgb="FFfff2cc"/>
      <name val="Cambria"/>
      <family val="2"/>
    </font>
    <font>
      <sz val="11"/>
      <color rgb="FFfff2cc"/>
      <name val="Calibri"/>
      <family val="2"/>
    </font>
    <font>
      <sz val="16"/>
      <color rgb="FFfff2cc"/>
      <name val="Calibri"/>
      <family val="2"/>
    </font>
    <font>
      <sz val="10"/>
      <color rgb="FFfff2cc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be5d6"/>
      </patternFill>
    </fill>
    <fill>
      <patternFill patternType="solid">
        <fgColor rgb="FFffd966"/>
      </patternFill>
    </fill>
    <fill>
      <patternFill patternType="solid">
        <fgColor rgb="FFffff00"/>
      </patternFill>
    </fill>
    <fill>
      <patternFill patternType="solid">
        <fgColor rgb="FFf4b183"/>
      </patternFill>
    </fill>
    <fill>
      <patternFill patternType="solid">
        <fgColor rgb="FFe2f0d9"/>
      </patternFill>
    </fill>
    <fill>
      <patternFill patternType="solid">
        <fgColor rgb="FFffe699"/>
      </patternFill>
    </fill>
    <fill>
      <patternFill patternType="solid">
        <fgColor rgb="FFcc99ff"/>
      </patternFill>
    </fill>
    <fill>
      <patternFill patternType="solid">
        <fgColor rgb="FF2f5597"/>
      </patternFill>
    </fill>
    <fill>
      <patternFill patternType="solid">
        <fgColor rgb="FFffc000"/>
      </patternFill>
    </fill>
    <fill>
      <patternFill patternType="solid">
        <fgColor rgb="FFe197d3"/>
      </patternFill>
    </fill>
    <fill>
      <patternFill patternType="solid">
        <fgColor rgb="FF00b050"/>
      </patternFill>
    </fill>
    <fill>
      <patternFill patternType="solid">
        <fgColor rgb="FFc00000"/>
      </patternFill>
    </fill>
    <fill>
      <patternFill patternType="solid">
        <fgColor rgb="FFff7575"/>
      </patternFill>
    </fill>
    <fill>
      <patternFill patternType="solid">
        <fgColor rgb="FFb4c7e7"/>
      </patternFill>
    </fill>
    <fill>
      <patternFill patternType="solid">
        <fgColor rgb="FF9dc3e6"/>
      </patternFill>
    </fill>
    <fill>
      <patternFill patternType="solid">
        <fgColor rgb="FFbdd7ee"/>
      </patternFill>
    </fill>
    <fill>
      <patternFill patternType="solid">
        <fgColor rgb="FFadb9ca"/>
      </patternFill>
    </fill>
    <fill>
      <patternFill patternType="solid">
        <fgColor rgb="FFac8fcf"/>
      </patternFill>
    </fill>
    <fill>
      <patternFill patternType="solid">
        <fgColor rgb="FF7030a0"/>
      </patternFill>
    </fill>
    <fill>
      <patternFill patternType="solid">
        <fgColor rgb="FF8bf1d4"/>
      </patternFill>
    </fill>
    <fill>
      <patternFill patternType="solid">
        <fgColor rgb="FF7f7f7f"/>
      </patternFill>
    </fill>
    <fill>
      <patternFill patternType="solid">
        <fgColor rgb="FFf8cbad"/>
      </patternFill>
    </fill>
    <fill>
      <patternFill patternType="solid">
        <fgColor rgb="FF8497b0"/>
      </patternFill>
    </fill>
    <fill>
      <patternFill patternType="solid">
        <fgColor rgb="FF4472c4"/>
      </patternFill>
    </fill>
    <fill>
      <patternFill patternType="solid">
        <fgColor rgb="FF92d050"/>
      </patternFill>
    </fill>
    <fill>
      <patternFill patternType="solid">
        <fgColor rgb="FFfff2cc"/>
      </patternFill>
    </fill>
    <fill>
      <patternFill patternType="solid">
        <fgColor rgb="FFccccff"/>
      </patternFill>
    </fill>
    <fill>
      <patternFill patternType="solid">
        <fgColor rgb="FFcc66ff"/>
      </patternFill>
    </fill>
    <fill>
      <patternFill patternType="solid">
        <fgColor rgb="FFafabab"/>
      </patternFill>
    </fill>
    <fill>
      <patternFill patternType="solid">
        <fgColor rgb="FF000000"/>
      </patternFill>
    </fill>
    <fill>
      <patternFill patternType="solid">
        <fgColor rgb="FFff33cc"/>
      </patternFill>
    </fill>
    <fill>
      <patternFill patternType="solid">
        <fgColor rgb="FFffccff"/>
      </patternFill>
    </fill>
    <fill>
      <patternFill patternType="solid">
        <fgColor rgb="FFa9d18e"/>
      </patternFill>
    </fill>
    <fill>
      <patternFill patternType="solid">
        <fgColor rgb="FFc5e0b4"/>
      </patternFill>
    </fill>
    <fill>
      <patternFill patternType="solid">
        <fgColor rgb="FF8faadc"/>
      </patternFill>
    </fill>
    <fill>
      <patternFill patternType="solid">
        <fgColor rgb="FFff99ff"/>
      </patternFill>
    </fill>
    <fill>
      <patternFill patternType="solid">
        <fgColor rgb="FFdae3f3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ck">
        <color rgb="FFc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c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3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3" applyBorder="1" fontId="2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3" applyFill="1" applyAlignment="1">
      <alignment horizontal="left"/>
    </xf>
    <xf xfId="0" numFmtId="4" applyNumberFormat="1" borderId="4" applyBorder="1" fontId="3" applyFont="1" fillId="3" applyFill="1" applyAlignment="1">
      <alignment horizontal="right"/>
    </xf>
    <xf xfId="0" numFmtId="3" applyNumberFormat="1" borderId="3" applyBorder="1" fontId="1" applyFont="1" fillId="0" applyAlignment="1">
      <alignment horizontal="center"/>
    </xf>
    <xf xfId="0" numFmtId="4" applyNumberFormat="1" borderId="4" applyBorder="1" fontId="1" applyFont="1" fillId="3" applyFill="1" applyAlignment="1">
      <alignment horizontal="center"/>
    </xf>
    <xf xfId="0" numFmtId="4" applyNumberFormat="1" borderId="4" applyBorder="1" fontId="2" applyFont="1" fillId="3" applyFill="1" applyAlignment="1">
      <alignment horizontal="center"/>
    </xf>
    <xf xfId="0" numFmtId="3" applyNumberFormat="1" borderId="4" applyBorder="1" fontId="2" applyFont="1" fillId="4" applyFill="1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4" applyNumberFormat="1" borderId="4" applyBorder="1" fontId="2" applyFont="1" fillId="3" applyFill="1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2" applyBorder="1" fontId="1" applyFont="1" fillId="5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4" applyNumberFormat="1" borderId="5" applyBorder="1" fontId="2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164" applyNumberFormat="1" borderId="5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4" applyNumberFormat="1" borderId="2" applyBorder="1" fontId="2" applyFont="1" fillId="7" applyFill="1" applyAlignment="1">
      <alignment horizontal="left"/>
    </xf>
    <xf xfId="0" numFmtId="3" applyNumberFormat="1" borderId="2" applyBorder="1" fontId="2" applyFont="1" fillId="4" applyFill="1" applyAlignment="1">
      <alignment horizontal="center"/>
    </xf>
    <xf xfId="0" numFmtId="3" applyNumberFormat="1" borderId="2" applyBorder="1" fontId="2" applyFont="1" fillId="8" applyFill="1" applyAlignment="1">
      <alignment horizontal="center"/>
    </xf>
    <xf xfId="0" numFmtId="0" borderId="2" applyBorder="1" fontId="2" applyFont="1" fillId="9" applyFill="1" applyAlignment="1">
      <alignment horizontal="left"/>
    </xf>
    <xf xfId="0" numFmtId="0" borderId="5" applyBorder="1" fontId="4" applyFont="1" fillId="10" applyFill="1" applyAlignment="1">
      <alignment horizontal="left"/>
    </xf>
    <xf xfId="0" numFmtId="3" applyNumberFormat="1" borderId="2" applyBorder="1" fontId="1" applyFont="1" fillId="11" applyFill="1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4" applyNumberFormat="1" borderId="7" applyBorder="1" fontId="3" applyFont="1" fillId="0" applyAlignment="1">
      <alignment horizontal="right"/>
    </xf>
    <xf xfId="0" numFmtId="4" applyNumberFormat="1" borderId="7" applyBorder="1" fontId="2" applyFont="1" fillId="0" applyAlignment="1">
      <alignment horizontal="right"/>
    </xf>
    <xf xfId="0" numFmtId="3" applyNumberFormat="1" borderId="7" applyBorder="1" fontId="2" applyFont="1" fillId="12" applyFill="1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164" applyNumberFormat="1" borderId="10" applyBorder="1" fontId="2" applyFont="1" fillId="0" applyAlignment="1">
      <alignment horizontal="right"/>
    </xf>
    <xf xfId="0" numFmtId="4" applyNumberFormat="1" borderId="5" applyBorder="1" fontId="5" applyFont="1" fillId="11" applyFill="1" applyAlignment="1">
      <alignment horizontal="right" wrapText="1"/>
    </xf>
    <xf xfId="0" numFmtId="165" applyNumberFormat="1" borderId="2" applyBorder="1" fontId="2" applyFont="1" fillId="6" applyFill="1" applyAlignment="1">
      <alignment horizontal="right"/>
    </xf>
    <xf xfId="0" numFmtId="4" applyNumberFormat="1" borderId="2" applyBorder="1" fontId="2" applyFont="1" fillId="6" applyFill="1" applyAlignment="1">
      <alignment horizontal="center"/>
    </xf>
    <xf xfId="0" numFmtId="4" applyNumberFormat="1" borderId="2" applyBorder="1" fontId="2" applyFont="1" fillId="7" applyFill="1" applyAlignment="1">
      <alignment horizontal="center"/>
    </xf>
    <xf xfId="0" numFmtId="4" applyNumberFormat="1" borderId="2" applyBorder="1" fontId="2" applyFont="1" fillId="7" applyFill="1" applyAlignment="1">
      <alignment horizontal="left"/>
    </xf>
    <xf xfId="0" numFmtId="4" applyNumberFormat="1" borderId="10" applyBorder="1" fontId="1" applyFont="1" fillId="0" applyAlignment="1">
      <alignment horizontal="right"/>
    </xf>
    <xf xfId="0" numFmtId="164" applyNumberFormat="1" borderId="5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4" applyNumberFormat="1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3" applyNumberFormat="1" borderId="11" applyBorder="1" fontId="2" applyFont="1" fillId="13" applyFill="1" applyAlignment="1">
      <alignment horizontal="center"/>
    </xf>
    <xf xfId="0" numFmtId="0" borderId="5" applyBorder="1" fontId="2" applyFont="1" fillId="9" applyFill="1" applyAlignment="1">
      <alignment horizontal="left"/>
    </xf>
    <xf xfId="0" numFmtId="0" borderId="7" applyBorder="1" fontId="4" applyFont="1" fillId="10" applyFill="1" applyAlignment="1">
      <alignment horizontal="left"/>
    </xf>
    <xf xfId="0" numFmtId="3" applyNumberFormat="1" borderId="5" applyBorder="1" fontId="3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3" applyNumberFormat="1" borderId="5" applyBorder="1" fontId="2" applyFont="1" fillId="12" applyFill="1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4" applyNumberFormat="1" borderId="12" applyBorder="1" fontId="1" applyFont="1" fillId="0" applyAlignment="1">
      <alignment horizontal="right"/>
    </xf>
    <xf xfId="0" numFmtId="3" applyNumberFormat="1" borderId="2" applyBorder="1" fontId="2" applyFont="1" fillId="14" applyFill="1" applyAlignment="1">
      <alignment horizontal="center"/>
    </xf>
    <xf xfId="0" numFmtId="3" applyNumberFormat="1" borderId="2" applyBorder="1" fontId="2" applyFont="1" fillId="15" applyFill="1" applyAlignment="1">
      <alignment horizontal="center"/>
    </xf>
    <xf xfId="0" numFmtId="0" borderId="7" applyBorder="1" fontId="6" applyFont="1" fillId="14" applyFill="1" applyAlignment="1">
      <alignment horizontal="left"/>
    </xf>
    <xf xfId="0" numFmtId="3" applyNumberFormat="1" borderId="2" applyBorder="1" fontId="2" applyFont="1" fillId="14" applyFill="1" applyAlignment="1">
      <alignment horizontal="right"/>
    </xf>
    <xf xfId="0" numFmtId="4" applyNumberFormat="1" borderId="13" applyBorder="1" fontId="2" applyFont="1" fillId="0" applyAlignment="1">
      <alignment horizontal="right"/>
    </xf>
    <xf xfId="0" numFmtId="4" applyNumberFormat="1" borderId="14" applyBorder="1" fontId="1" applyFont="1" fillId="0" applyAlignment="1">
      <alignment horizontal="right"/>
    </xf>
    <xf xfId="0" numFmtId="4" applyNumberFormat="1" borderId="15" applyBorder="1" fontId="1" applyFont="1" fillId="0" applyAlignment="1">
      <alignment horizontal="right"/>
    </xf>
    <xf xfId="0" numFmtId="4" applyNumberFormat="1" borderId="14" applyBorder="1" fontId="3" applyFont="1" fillId="0" applyAlignment="1">
      <alignment horizontal="right"/>
    </xf>
    <xf xfId="0" numFmtId="4" applyNumberFormat="1" borderId="14" applyBorder="1" fontId="2" applyFont="1" fillId="0" applyAlignment="1">
      <alignment horizontal="right"/>
    </xf>
    <xf xfId="0" numFmtId="3" applyNumberFormat="1" borderId="14" applyBorder="1" fontId="2" applyFont="1" fillId="0" applyAlignment="1">
      <alignment horizontal="right"/>
    </xf>
    <xf xfId="0" numFmtId="4" applyNumberFormat="1" borderId="16" applyBorder="1" fontId="1" applyFont="1" fillId="0" applyAlignment="1">
      <alignment horizontal="right"/>
    </xf>
    <xf xfId="0" numFmtId="164" applyNumberFormat="1" borderId="17" applyBorder="1" fontId="2" applyFont="1" fillId="0" applyAlignment="1">
      <alignment horizontal="right"/>
    </xf>
    <xf xfId="0" numFmtId="14" applyNumberFormat="1" borderId="2" applyBorder="1" fontId="2" applyFont="1" fillId="16" applyFill="1" applyAlignment="1">
      <alignment horizontal="left"/>
    </xf>
    <xf xfId="0" numFmtId="0" borderId="2" applyBorder="1" fontId="2" applyFont="1" fillId="17" applyFill="1" applyAlignment="1">
      <alignment horizontal="left"/>
    </xf>
    <xf xfId="0" numFmtId="3" applyNumberFormat="1" borderId="2" applyBorder="1" fontId="2" applyFont="1" fillId="13" applyFill="1" applyAlignment="1">
      <alignment horizontal="center"/>
    </xf>
    <xf xfId="0" numFmtId="0" borderId="2" applyBorder="1" fontId="1" applyFont="1" fillId="18" applyFill="1" applyAlignment="1">
      <alignment horizontal="left"/>
    </xf>
    <xf xfId="0" numFmtId="3" applyNumberFormat="1" borderId="2" applyBorder="1" fontId="1" applyFont="1" fillId="13" applyFill="1" applyAlignment="1">
      <alignment horizontal="right"/>
    </xf>
    <xf xfId="0" numFmtId="4" applyNumberFormat="1" borderId="7" applyBorder="1" fontId="7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4" applyNumberFormat="1" borderId="7" applyBorder="1" fontId="2" applyFont="1" fillId="12" applyFill="1" applyAlignment="1">
      <alignment horizontal="right"/>
    </xf>
    <xf xfId="0" numFmtId="4" applyNumberFormat="1" borderId="9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5" applyBorder="1" fontId="7" applyFont="1" fillId="0" applyAlignment="1">
      <alignment horizontal="right"/>
    </xf>
    <xf xfId="0" numFmtId="4" applyNumberFormat="1" borderId="10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4" applyNumberFormat="1" borderId="2" applyBorder="1" fontId="8" applyFont="1" fillId="7" applyFill="1" applyAlignment="1">
      <alignment horizontal="left"/>
    </xf>
    <xf xfId="0" numFmtId="0" borderId="2" applyBorder="1" fontId="8" applyFont="1" fillId="7" applyFill="1" applyAlignment="1">
      <alignment horizontal="left"/>
    </xf>
    <xf xfId="0" numFmtId="3" applyNumberFormat="1" borderId="2" applyBorder="1" fontId="8" applyFont="1" fillId="4" applyFill="1" applyAlignment="1">
      <alignment horizontal="center"/>
    </xf>
    <xf xfId="0" numFmtId="0" borderId="2" applyBorder="1" fontId="9" applyFont="1" fillId="18" applyFill="1" applyAlignment="1">
      <alignment horizontal="left"/>
    </xf>
    <xf xfId="0" numFmtId="4" applyNumberFormat="1" borderId="18" applyBorder="1" fontId="2" applyFont="1" fillId="0" applyAlignment="1">
      <alignment horizontal="right"/>
    </xf>
    <xf xfId="0" numFmtId="4" applyNumberFormat="1" borderId="5" applyBorder="1" fontId="2" applyFont="1" fillId="12" applyFill="1" applyAlignment="1">
      <alignment horizontal="right"/>
    </xf>
    <xf xfId="0" numFmtId="4" applyNumberFormat="1" borderId="5" applyBorder="1" fontId="2" applyFont="1" fillId="0" applyAlignment="1">
      <alignment horizontal="center"/>
    </xf>
    <xf xfId="0" numFmtId="164" applyNumberFormat="1" borderId="5" applyBorder="1" fontId="8" applyFont="1" fillId="0" applyAlignment="1">
      <alignment horizontal="right"/>
    </xf>
    <xf xfId="0" numFmtId="4" applyNumberFormat="1" borderId="5" applyBorder="1" fontId="8" applyFont="1" fillId="0" applyAlignment="1">
      <alignment horizontal="right"/>
    </xf>
    <xf xfId="0" numFmtId="4" applyNumberFormat="1" borderId="5" applyBorder="1" fontId="9" applyFont="1" fillId="0" applyAlignment="1">
      <alignment horizontal="right"/>
    </xf>
    <xf xfId="0" numFmtId="4" applyNumberFormat="1" borderId="10" applyBorder="1" fontId="9" applyFont="1" fillId="0" applyAlignment="1">
      <alignment horizontal="right"/>
    </xf>
    <xf xfId="0" numFmtId="164" applyNumberFormat="1" borderId="5" applyBorder="1" fontId="9" applyFont="1" fillId="0" applyAlignment="1">
      <alignment horizontal="right"/>
    </xf>
    <xf xfId="0" numFmtId="0" borderId="2" applyBorder="1" fontId="9" applyFont="1" fillId="5" applyFill="1" applyAlignment="1">
      <alignment horizontal="left"/>
    </xf>
    <xf xfId="0" numFmtId="14" applyNumberFormat="1" borderId="2" applyBorder="1" fontId="2" applyFont="1" fillId="19" applyFill="1" applyAlignment="1">
      <alignment horizontal="left"/>
    </xf>
    <xf xfId="0" numFmtId="0" borderId="2" applyBorder="1" fontId="2" applyFont="1" fillId="19" applyFill="1" applyAlignment="1">
      <alignment horizontal="left"/>
    </xf>
    <xf xfId="0" numFmtId="3" applyNumberFormat="1" borderId="2" applyBorder="1" fontId="1" applyFont="1" fillId="14" applyFill="1" applyAlignment="1">
      <alignment horizontal="right"/>
    </xf>
    <xf xfId="0" numFmtId="4" applyNumberFormat="1" borderId="18" applyBorder="1" fontId="10" applyFont="1" fillId="12" applyFill="1" applyAlignment="1">
      <alignment horizontal="right"/>
    </xf>
    <xf xfId="0" numFmtId="4" applyNumberFormat="1" borderId="5" applyBorder="1" fontId="1" applyFont="1" fillId="12" applyFill="1" applyAlignment="1">
      <alignment horizontal="right"/>
    </xf>
    <xf xfId="0" numFmtId="4" applyNumberFormat="1" borderId="19" applyBorder="1" fontId="2" applyFont="1" fillId="12" applyFill="1" applyAlignment="1">
      <alignment horizontal="right"/>
    </xf>
    <xf xfId="0" numFmtId="4" applyNumberFormat="1" borderId="12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5" applyBorder="1" fontId="5" applyFont="1" fillId="11" applyFill="1" applyAlignment="1">
      <alignment horizontal="right" wrapText="1"/>
    </xf>
    <xf xfId="0" numFmtId="4" applyNumberFormat="1" borderId="5" applyBorder="1" fontId="10" applyFont="1" fillId="0" applyAlignment="1">
      <alignment horizontal="right"/>
    </xf>
    <xf xfId="0" numFmtId="14" applyNumberFormat="1" borderId="5" applyBorder="1" fontId="11" applyFont="1" fillId="16" applyFill="1" applyAlignment="1">
      <alignment horizontal="left"/>
    </xf>
    <xf xfId="0" numFmtId="0" borderId="2" applyBorder="1" fontId="12" applyFont="1" fillId="16" applyFill="1" applyAlignment="1">
      <alignment horizontal="center"/>
    </xf>
    <xf xfId="0" numFmtId="3" applyNumberFormat="1" borderId="2" applyBorder="1" fontId="12" applyFont="1" fillId="13" applyFill="1" applyAlignment="1">
      <alignment horizontal="center"/>
    </xf>
    <xf xfId="0" numFmtId="0" borderId="2" applyBorder="1" fontId="12" applyFont="1" fillId="20" applyFill="1" applyAlignment="1">
      <alignment horizontal="left"/>
    </xf>
    <xf xfId="0" numFmtId="0" borderId="5" applyBorder="1" fontId="6" applyFont="1" fillId="14" applyFill="1" applyAlignment="1">
      <alignment horizontal="left"/>
    </xf>
    <xf xfId="0" numFmtId="4" applyNumberFormat="1" borderId="18" applyBorder="1" fontId="12" applyFont="1" fillId="0" applyAlignment="1">
      <alignment horizontal="right"/>
    </xf>
    <xf xfId="0" numFmtId="4" applyNumberFormat="1" borderId="5" applyBorder="1" fontId="13" applyFont="1" fillId="0" applyAlignment="1">
      <alignment horizontal="right"/>
    </xf>
    <xf xfId="0" numFmtId="4" applyNumberFormat="1" borderId="19" applyBorder="1" fontId="13" applyFont="1" fillId="12" applyFill="1" applyAlignment="1">
      <alignment horizontal="right"/>
    </xf>
    <xf xfId="0" numFmtId="3" applyNumberFormat="1" borderId="5" applyBorder="1" fontId="13" applyFont="1" fillId="0" applyAlignment="1">
      <alignment horizontal="right"/>
    </xf>
    <xf xfId="0" numFmtId="4" applyNumberFormat="1" borderId="5" applyBorder="1" fontId="12" applyFont="1" fillId="0" applyAlignment="1">
      <alignment horizontal="right"/>
    </xf>
    <xf xfId="0" numFmtId="3" applyNumberFormat="1" borderId="5" applyBorder="1" fontId="12" applyFont="1" fillId="12" applyFill="1" applyAlignment="1">
      <alignment horizontal="right"/>
    </xf>
    <xf xfId="0" numFmtId="4" applyNumberFormat="1" borderId="5" applyBorder="1" fontId="12" applyFont="1" fillId="12" applyFill="1" applyAlignment="1">
      <alignment horizontal="right"/>
    </xf>
    <xf xfId="0" numFmtId="3" applyNumberFormat="1" borderId="5" applyBorder="1" fontId="12" applyFont="1" fillId="0" applyAlignment="1">
      <alignment horizontal="right"/>
    </xf>
    <xf xfId="0" numFmtId="4" applyNumberFormat="1" borderId="12" applyBorder="1" fontId="13" applyFont="1" fillId="0" applyAlignment="1">
      <alignment horizontal="right"/>
    </xf>
    <xf xfId="0" numFmtId="164" applyNumberFormat="1" borderId="5" applyBorder="1" fontId="12" applyFont="1" fillId="13" applyFill="1" applyAlignment="1">
      <alignment horizontal="right"/>
    </xf>
    <xf xfId="0" numFmtId="4" applyNumberFormat="1" borderId="10" applyBorder="1" fontId="13" applyFont="1" fillId="0" applyAlignment="1">
      <alignment horizontal="right"/>
    </xf>
    <xf xfId="0" numFmtId="164" applyNumberFormat="1" borderId="5" applyBorder="1" fontId="13" applyFont="1" fillId="13" applyFill="1" applyAlignment="1">
      <alignment horizontal="right"/>
    </xf>
    <xf xfId="0" numFmtId="4" applyNumberFormat="1" borderId="1" applyBorder="1" fontId="13" applyFont="1" fillId="0" applyAlignment="1">
      <alignment horizontal="left"/>
    </xf>
    <xf xfId="0" numFmtId="166" applyNumberFormat="1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0" borderId="2" applyBorder="1" fontId="2" applyFont="1" fillId="20" applyFill="1" applyAlignment="1">
      <alignment horizontal="left"/>
    </xf>
    <xf xfId="0" numFmtId="3" applyNumberFormat="1" borderId="5" applyBorder="1" fontId="1" applyFont="1" fillId="12" applyFill="1" applyAlignment="1">
      <alignment horizontal="right"/>
    </xf>
    <xf xfId="0" numFmtId="164" applyNumberFormat="1" borderId="5" applyBorder="1" fontId="2" applyFont="1" fillId="0" applyAlignment="1">
      <alignment horizontal="right"/>
    </xf>
    <xf xfId="0" numFmtId="4" applyNumberFormat="1" borderId="13" applyBorder="1" fontId="10" applyFont="1" fillId="0" applyAlignment="1">
      <alignment horizontal="right"/>
    </xf>
    <xf xfId="0" numFmtId="4" applyNumberFormat="1" borderId="15" applyBorder="1" fontId="2" applyFont="1" fillId="0" applyAlignment="1">
      <alignment horizontal="right"/>
    </xf>
    <xf xfId="0" numFmtId="4" applyNumberFormat="1" borderId="14" applyBorder="1" fontId="2" applyFont="1" fillId="5" applyFill="1" applyAlignment="1">
      <alignment horizontal="right"/>
    </xf>
    <xf xfId="0" numFmtId="3" applyNumberFormat="1" borderId="14" applyBorder="1" fontId="2" applyFont="1" fillId="12" applyFill="1" applyAlignment="1">
      <alignment horizontal="right"/>
    </xf>
    <xf xfId="0" numFmtId="4" applyNumberFormat="1" borderId="16" applyBorder="1" fontId="2" applyFont="1" fillId="5" applyFill="1" applyAlignment="1">
      <alignment horizontal="right"/>
    </xf>
    <xf xfId="0" numFmtId="14" applyNumberFormat="1" borderId="5" applyBorder="1" fontId="2" applyFont="1" fillId="3" applyFill="1" applyAlignment="1">
      <alignment horizontal="left"/>
    </xf>
    <xf xfId="0" numFmtId="3" applyNumberFormat="1" borderId="20" applyBorder="1" fontId="2" applyFont="1" fillId="15" applyFill="1" applyAlignment="1">
      <alignment horizontal="center"/>
    </xf>
    <xf xfId="0" numFmtId="0" borderId="2" applyBorder="1" fontId="8" applyFont="1" fillId="3" applyFill="1" applyAlignment="1">
      <alignment horizontal="left"/>
    </xf>
    <xf xfId="0" numFmtId="0" borderId="5" applyBorder="1" fontId="6" applyFont="1" fillId="21" applyFill="1" applyAlignment="1">
      <alignment horizontal="left"/>
    </xf>
    <xf xfId="0" numFmtId="4" applyNumberFormat="1" borderId="21" applyBorder="1" fontId="2" applyFont="1" fillId="0" applyAlignment="1">
      <alignment horizontal="right"/>
    </xf>
    <xf xfId="0" numFmtId="4" applyNumberFormat="1" borderId="21" applyBorder="1" fontId="1" applyFont="1" fillId="0" applyAlignment="1">
      <alignment horizontal="right"/>
    </xf>
    <xf xfId="0" numFmtId="4" applyNumberFormat="1" borderId="17" applyBorder="1" fontId="1" applyFont="1" fillId="0" applyAlignment="1">
      <alignment horizontal="right"/>
    </xf>
    <xf xfId="0" numFmtId="4" applyNumberFormat="1" borderId="21" applyBorder="1" fontId="9" applyFont="1" fillId="0" applyAlignment="1">
      <alignment horizontal="right"/>
    </xf>
    <xf xfId="0" numFmtId="3" applyNumberFormat="1" borderId="21" applyBorder="1" fontId="9" applyFont="1" fillId="0" applyAlignment="1">
      <alignment horizontal="right"/>
    </xf>
    <xf xfId="0" numFmtId="3" applyNumberFormat="1" borderId="21" applyBorder="1" fontId="8" applyFont="1" fillId="0" applyAlignment="1">
      <alignment horizontal="right"/>
    </xf>
    <xf xfId="0" numFmtId="3" applyNumberFormat="1" borderId="22" applyBorder="1" fontId="14" applyFont="1" fillId="22" applyFill="1" applyAlignment="1">
      <alignment horizontal="right"/>
    </xf>
    <xf xfId="0" numFmtId="4" applyNumberFormat="1" borderId="22" applyBorder="1" fontId="2" applyFont="1" fillId="12" applyFill="1" applyAlignment="1">
      <alignment horizontal="right"/>
    </xf>
    <xf xfId="0" numFmtId="3" applyNumberFormat="1" borderId="21" applyBorder="1" fontId="2" applyFont="1" fillId="0" applyAlignment="1">
      <alignment horizontal="right"/>
    </xf>
    <xf xfId="0" numFmtId="0" borderId="23" applyBorder="1" fontId="2" applyFont="1" fillId="3" applyFill="1" applyAlignment="1">
      <alignment horizontal="left"/>
    </xf>
    <xf xfId="0" numFmtId="3" applyNumberFormat="1" borderId="5" applyBorder="1" fontId="2" applyFont="1" fillId="0" applyAlignment="1">
      <alignment horizontal="center"/>
    </xf>
    <xf xfId="0" numFmtId="0" borderId="23" applyBorder="1" fontId="2" applyFont="1" fillId="19" applyFill="1" applyAlignment="1">
      <alignment horizontal="left"/>
    </xf>
    <xf xfId="0" numFmtId="4" applyNumberFormat="1" borderId="5" applyBorder="1" fontId="10" applyFont="1" fillId="12" applyFill="1" applyAlignment="1">
      <alignment horizontal="right"/>
    </xf>
    <xf xfId="0" numFmtId="4" applyNumberFormat="1" borderId="19" applyBorder="1" fontId="1" applyFont="1" fillId="12" applyFill="1" applyAlignment="1">
      <alignment horizontal="right"/>
    </xf>
    <xf xfId="0" numFmtId="4" applyNumberFormat="1" borderId="5" applyBorder="1" fontId="3" applyFont="1" fillId="0" applyAlignment="1">
      <alignment horizontal="right"/>
    </xf>
    <xf xfId="0" numFmtId="3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7" applyFill="1" applyAlignment="1">
      <alignment horizontal="center"/>
    </xf>
    <xf xfId="0" numFmtId="3" applyNumberFormat="1" borderId="2" applyBorder="1" fontId="2" applyFont="1" fillId="7" applyFill="1" applyAlignment="1">
      <alignment horizontal="left"/>
    </xf>
    <xf xfId="0" numFmtId="14" applyNumberFormat="1" borderId="24" applyBorder="1" fontId="2" applyFont="1" fillId="3" applyFill="1" applyAlignment="1">
      <alignment horizontal="left"/>
    </xf>
    <xf xfId="0" numFmtId="3" applyNumberFormat="1" borderId="5" applyBorder="1" fontId="9" applyFont="1" fillId="0" applyAlignment="1">
      <alignment horizontal="right"/>
    </xf>
    <xf xfId="0" numFmtId="164" applyNumberFormat="1" borderId="21" applyBorder="1" fontId="2" applyFont="1" fillId="0" applyAlignment="1">
      <alignment horizontal="right"/>
    </xf>
    <xf xfId="0" numFmtId="4" applyNumberFormat="1" borderId="19" applyBorder="1" fontId="2" applyFont="1" fillId="5" applyFill="1" applyAlignment="1">
      <alignment horizontal="right"/>
    </xf>
    <xf xfId="0" numFmtId="164" applyNumberFormat="1" borderId="25" applyBorder="1" fontId="2" applyFont="1" fillId="0" applyAlignment="1">
      <alignment horizontal="right"/>
    </xf>
    <xf xfId="0" numFmtId="0" borderId="26" applyBorder="1" fontId="2" applyFont="1" fillId="3" applyFill="1" applyAlignment="1">
      <alignment horizontal="left"/>
    </xf>
    <xf xfId="0" numFmtId="4" applyNumberFormat="1" borderId="27" applyBorder="1" fontId="2" applyFont="1" fillId="0" applyAlignment="1">
      <alignment horizontal="right"/>
    </xf>
    <xf xfId="0" numFmtId="14" applyNumberFormat="1" borderId="28" applyBorder="1" fontId="2" applyFont="1" fillId="3" applyFill="1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2" applyBorder="1" fontId="2" applyFont="1" fillId="23" applyFill="1" applyAlignment="1">
      <alignment horizontal="left"/>
    </xf>
    <xf xfId="0" numFmtId="0" borderId="2" applyBorder="1" fontId="15" applyFont="1" fillId="5" applyFill="1" applyAlignment="1">
      <alignment horizontal="left"/>
    </xf>
    <xf xfId="0" numFmtId="164" applyNumberFormat="1" borderId="5" applyBorder="1" fontId="16" applyFont="1" fillId="0" applyAlignment="1">
      <alignment horizontal="right"/>
    </xf>
    <xf xfId="0" numFmtId="14" applyNumberFormat="1" borderId="29" applyBorder="1" fontId="2" applyFont="1" fillId="3" applyFill="1" applyAlignment="1">
      <alignment horizontal="left"/>
    </xf>
    <xf xfId="0" numFmtId="3" applyNumberFormat="1" borderId="4" applyBorder="1" fontId="2" applyFont="1" fillId="13" applyFill="1" applyAlignment="1">
      <alignment horizontal="center"/>
    </xf>
    <xf xfId="0" numFmtId="0" borderId="1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164" applyNumberFormat="1" borderId="3" applyBorder="1" fontId="2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24" applyBorder="1" fontId="2" applyFont="1" fillId="4" applyFill="1" applyAlignment="1">
      <alignment horizontal="center"/>
    </xf>
    <xf xfId="0" numFmtId="0" borderId="24" applyBorder="1" fontId="2" applyFont="1" fillId="24" applyFill="1" applyAlignment="1">
      <alignment horizontal="left"/>
    </xf>
    <xf xfId="0" numFmtId="0" borderId="5" applyBorder="1" fontId="17" applyFont="1" fillId="10" applyFill="1" applyAlignment="1">
      <alignment horizontal="left"/>
    </xf>
    <xf xfId="0" numFmtId="164" applyNumberFormat="1" borderId="5" applyBorder="1" fontId="10" applyFont="1" fillId="0" applyAlignment="1">
      <alignment horizontal="right"/>
    </xf>
    <xf xfId="0" numFmtId="3" applyNumberFormat="1" borderId="5" applyBorder="1" fontId="2" applyFont="1" fillId="13" applyFill="1" applyAlignment="1">
      <alignment horizontal="center"/>
    </xf>
    <xf xfId="0" numFmtId="0" borderId="2" applyBorder="1" fontId="2" applyFont="1" fillId="24" applyFill="1" applyAlignment="1">
      <alignment horizontal="left"/>
    </xf>
    <xf xfId="0" numFmtId="3" applyNumberFormat="1" borderId="5" applyBorder="1" fontId="2" applyFont="1" fillId="15" applyFill="1" applyAlignment="1">
      <alignment horizontal="center"/>
    </xf>
    <xf xfId="0" numFmtId="3" applyNumberFormat="1" borderId="30" applyBorder="1" fontId="2" applyFont="1" fillId="14" applyFill="1" applyAlignment="1">
      <alignment horizontal="center"/>
    </xf>
    <xf xfId="0" numFmtId="3" applyNumberFormat="1" borderId="31" applyBorder="1" fontId="2" applyFont="1" fillId="15" applyFill="1" applyAlignment="1">
      <alignment horizontal="center"/>
    </xf>
    <xf xfId="0" numFmtId="0" borderId="30" applyBorder="1" fontId="2" applyFont="1" fillId="24" applyFill="1" applyAlignment="1">
      <alignment horizontal="left"/>
    </xf>
    <xf xfId="0" numFmtId="4" applyNumberFormat="1" borderId="31" applyBorder="1" fontId="2" applyFont="1" fillId="0" applyAlignment="1">
      <alignment horizontal="right"/>
    </xf>
    <xf xfId="0" numFmtId="4" applyNumberFormat="1" borderId="31" applyBorder="1" fontId="1" applyFont="1" fillId="0" applyAlignment="1">
      <alignment horizontal="right"/>
    </xf>
    <xf xfId="0" numFmtId="4" applyNumberFormat="1" borderId="31" applyBorder="1" fontId="3" applyFont="1" fillId="0" applyAlignment="1">
      <alignment horizontal="right"/>
    </xf>
    <xf xfId="0" numFmtId="3" applyNumberFormat="1" borderId="31" applyBorder="1" fontId="2" applyFont="1" fillId="0" applyAlignment="1">
      <alignment horizontal="right"/>
    </xf>
    <xf xfId="0" numFmtId="164" applyNumberFormat="1" borderId="31" applyBorder="1" fontId="2" applyFont="1" fillId="0" applyAlignment="1">
      <alignment horizontal="right"/>
    </xf>
    <xf xfId="0" numFmtId="164" applyNumberFormat="1" borderId="31" applyBorder="1" fontId="1" applyFont="1" fillId="0" applyAlignment="1">
      <alignment horizontal="right"/>
    </xf>
    <xf xfId="0" numFmtId="4" applyNumberFormat="1" borderId="32" applyBorder="1" fontId="1" applyFont="1" fillId="0" applyAlignment="1">
      <alignment horizontal="right"/>
    </xf>
    <xf xfId="0" numFmtId="3" applyNumberFormat="1" borderId="22" applyBorder="1" fontId="2" applyFont="1" fillId="15" applyFill="1" applyAlignment="1">
      <alignment horizontal="center"/>
    </xf>
    <xf xfId="0" numFmtId="4" applyNumberFormat="1" borderId="21" applyBorder="1" fontId="3" applyFont="1" fillId="0" applyAlignment="1">
      <alignment horizontal="right"/>
    </xf>
    <xf xfId="0" numFmtId="3" applyNumberFormat="1" borderId="21" applyBorder="1" fontId="1" applyFont="1" fillId="0" applyAlignment="1">
      <alignment horizontal="right"/>
    </xf>
    <xf xfId="0" numFmtId="164" applyNumberFormat="1" borderId="21" applyBorder="1" fontId="1" applyFont="1" fillId="0" applyAlignment="1">
      <alignment horizontal="right"/>
    </xf>
    <xf xfId="0" numFmtId="3" applyNumberFormat="1" borderId="33" applyBorder="1" fontId="2" applyFont="1" fillId="4" applyFill="1" applyAlignment="1">
      <alignment horizontal="center"/>
    </xf>
    <xf xfId="0" numFmtId="3" applyNumberFormat="1" borderId="34" applyBorder="1" fontId="2" applyFont="1" fillId="8" applyFill="1" applyAlignment="1">
      <alignment horizontal="center"/>
    </xf>
    <xf xfId="0" numFmtId="4" applyNumberFormat="1" borderId="27" applyBorder="1" fontId="1" applyFont="1" fillId="0" applyAlignment="1">
      <alignment horizontal="right"/>
    </xf>
    <xf xfId="0" numFmtId="4" applyNumberFormat="1" borderId="27" applyBorder="1" fontId="3" applyFont="1" fillId="0" applyAlignment="1">
      <alignment horizontal="right"/>
    </xf>
    <xf xfId="0" numFmtId="3" applyNumberFormat="1" borderId="27" applyBorder="1" fontId="1" applyFont="1" fillId="0" applyAlignment="1">
      <alignment horizontal="right"/>
    </xf>
    <xf xfId="0" numFmtId="3" applyNumberFormat="1" borderId="27" applyBorder="1" fontId="2" applyFont="1" fillId="0" applyAlignment="1">
      <alignment horizontal="right"/>
    </xf>
    <xf xfId="0" numFmtId="3" applyNumberFormat="1" borderId="35" applyBorder="1" fontId="2" applyFont="1" fillId="12" applyFill="1" applyAlignment="1">
      <alignment horizontal="center"/>
    </xf>
    <xf xfId="0" numFmtId="4" applyNumberFormat="1" borderId="27" applyBorder="1" fontId="2" applyFont="1" fillId="0" applyAlignment="1">
      <alignment horizontal="center"/>
    </xf>
    <xf xfId="0" numFmtId="3" applyNumberFormat="1" borderId="35" applyBorder="1" fontId="2" applyFont="1" fillId="12" applyFill="1" applyAlignment="1">
      <alignment horizontal="right"/>
    </xf>
    <xf xfId="0" numFmtId="164" applyNumberFormat="1" borderId="36" applyBorder="1" fontId="2" applyFont="1" fillId="0" applyAlignment="1">
      <alignment horizontal="right"/>
    </xf>
    <xf xfId="0" numFmtId="4" applyNumberFormat="1" borderId="36" applyBorder="1" fontId="2" applyFont="1" fillId="0" applyAlignment="1">
      <alignment horizontal="right"/>
    </xf>
    <xf xfId="0" numFmtId="4" applyNumberFormat="1" borderId="36" applyBorder="1" fontId="1" applyFont="1" fillId="0" applyAlignment="1">
      <alignment horizontal="right"/>
    </xf>
    <xf xfId="0" numFmtId="164" applyNumberFormat="1" borderId="36" applyBorder="1" fontId="1" applyFont="1" fillId="0" applyAlignment="1">
      <alignment horizontal="right"/>
    </xf>
    <xf xfId="0" numFmtId="3" applyNumberFormat="1" borderId="12" applyBorder="1" fontId="2" applyFont="1" fillId="15" applyFill="1" applyAlignment="1">
      <alignment horizontal="center"/>
    </xf>
    <xf xfId="0" numFmtId="3" applyNumberFormat="1" borderId="7" applyBorder="1" fontId="1" applyFont="1" fillId="0" applyAlignment="1">
      <alignment horizontal="right"/>
    </xf>
    <xf xfId="0" numFmtId="3" applyNumberFormat="1" borderId="37" applyBorder="1" fontId="2" applyFont="1" fillId="8" applyFill="1" applyAlignment="1">
      <alignment horizontal="center"/>
    </xf>
    <xf xfId="0" numFmtId="0" borderId="2" applyBorder="1" fontId="1" applyFont="1" fillId="9" applyFill="1" applyAlignment="1">
      <alignment horizontal="left"/>
    </xf>
    <xf xfId="0" numFmtId="3" applyNumberFormat="1" borderId="12" applyBorder="1" fontId="2" applyFont="1" fillId="8" applyFill="1" applyAlignment="1">
      <alignment horizontal="center"/>
    </xf>
    <xf xfId="0" numFmtId="0" borderId="2" applyBorder="1" fontId="2" applyFont="1" fillId="25" applyFill="1" applyAlignment="1">
      <alignment horizontal="left"/>
    </xf>
    <xf xfId="0" numFmtId="4" applyNumberFormat="1" borderId="38" applyBorder="1" fontId="2" applyFont="1" fillId="0" applyAlignment="1">
      <alignment horizontal="right"/>
    </xf>
    <xf xfId="0" numFmtId="4" applyNumberFormat="1" borderId="14" applyBorder="1" fontId="2" applyFont="1" fillId="0" applyAlignment="1">
      <alignment horizontal="center"/>
    </xf>
    <xf xfId="0" numFmtId="3" applyNumberFormat="1" borderId="14" applyBorder="1" fontId="2" applyFont="1" fillId="0" applyAlignment="1">
      <alignment horizontal="center"/>
    </xf>
    <xf xfId="0" numFmtId="3" applyNumberFormat="1" borderId="12" applyBorder="1" fontId="2" applyFont="1" fillId="13" applyFill="1" applyAlignment="1">
      <alignment horizontal="center"/>
    </xf>
    <xf xfId="0" numFmtId="0" borderId="2" applyBorder="1" fontId="18" applyFont="1" fillId="26" applyFill="1" applyAlignment="1">
      <alignment horizontal="left"/>
    </xf>
    <xf xfId="0" numFmtId="3" applyNumberFormat="1" borderId="22" applyBorder="1" fontId="2" applyFont="1" fillId="12" applyFill="1" applyAlignment="1">
      <alignment horizontal="right"/>
    </xf>
    <xf xfId="0" numFmtId="4" applyNumberFormat="1" borderId="1" applyBorder="1" fontId="16" applyFont="1" fillId="0" applyAlignment="1">
      <alignment horizontal="left"/>
    </xf>
    <xf xfId="0" numFmtId="166" applyNumberFormat="1" borderId="1" applyBorder="1" fontId="16" applyFont="1" fillId="0" applyAlignment="1">
      <alignment horizontal="left"/>
    </xf>
    <xf xfId="0" numFmtId="3" applyNumberFormat="1" borderId="1" applyBorder="1" fontId="16" applyFont="1" fillId="0" applyAlignment="1">
      <alignment horizontal="left"/>
    </xf>
    <xf xfId="0" numFmtId="14" applyNumberFormat="1" borderId="5" applyBorder="1" fontId="2" applyFont="1" fillId="16" applyFill="1" applyAlignment="1">
      <alignment horizontal="left"/>
    </xf>
    <xf xfId="0" numFmtId="0" borderId="2" applyBorder="1" fontId="1" applyFont="1" fillId="16" applyFill="1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164" applyNumberFormat="1" borderId="5" applyBorder="1" fontId="3" applyFont="1" fillId="0" applyAlignment="1">
      <alignment horizontal="left"/>
    </xf>
    <xf xfId="0" numFmtId="0" borderId="7" applyBorder="1" fontId="17" applyFont="1" fillId="10" applyFill="1" applyAlignment="1">
      <alignment horizontal="left"/>
    </xf>
    <xf xfId="0" numFmtId="4" applyNumberFormat="1" borderId="7" applyBorder="1" fontId="10" applyFont="1" fillId="0" applyAlignment="1">
      <alignment horizontal="right"/>
    </xf>
    <xf xfId="0" numFmtId="4" applyNumberFormat="1" borderId="39" applyBorder="1" fontId="2" applyFont="1" fillId="0" applyAlignment="1">
      <alignment horizontal="right"/>
    </xf>
    <xf xfId="0" numFmtId="3" applyNumberFormat="1" borderId="5" applyBorder="1" fontId="2" applyFont="1" fillId="4" applyFill="1" applyAlignment="1">
      <alignment horizontal="center"/>
    </xf>
    <xf xfId="0" numFmtId="3" applyNumberFormat="1" borderId="5" applyBorder="1" fontId="2" applyFont="1" fillId="8" applyFill="1" applyAlignment="1">
      <alignment horizontal="center"/>
    </xf>
    <xf xfId="0" numFmtId="0" borderId="2" applyBorder="1" fontId="2" applyFont="1" fillId="27" applyFill="1" applyAlignment="1">
      <alignment horizontal="left"/>
    </xf>
    <xf xfId="0" numFmtId="4" applyNumberFormat="1" borderId="40" applyBorder="1" fontId="3" applyFont="1" fillId="0" applyAlignment="1">
      <alignment horizontal="right"/>
    </xf>
    <xf xfId="0" numFmtId="4" applyNumberFormat="1" borderId="41" applyBorder="1" fontId="1" applyFont="1" fillId="0" applyAlignment="1">
      <alignment horizontal="right"/>
    </xf>
    <xf xfId="0" numFmtId="3" applyNumberFormat="1" borderId="20" applyBorder="1" fontId="2" applyFont="1" fillId="8" applyFill="1" applyAlignment="1">
      <alignment horizontal="center"/>
    </xf>
    <xf xfId="0" numFmtId="4" applyNumberFormat="1" borderId="42" applyBorder="1" fontId="2" applyFont="1" fillId="0" applyAlignment="1">
      <alignment horizontal="right"/>
    </xf>
    <xf xfId="0" numFmtId="4" applyNumberFormat="1" borderId="5" applyBorder="1" fontId="2" applyFont="1" fillId="12" applyFill="1" applyAlignment="1">
      <alignment horizontal="center"/>
    </xf>
    <xf xfId="0" numFmtId="14" applyNumberFormat="1" borderId="2" applyBorder="1" fontId="2" applyFont="1" fillId="28" applyFill="1" applyAlignment="1">
      <alignment horizontal="left"/>
    </xf>
    <xf xfId="0" numFmtId="0" borderId="2" applyBorder="1" fontId="2" applyFont="1" fillId="28" applyFill="1" applyAlignment="1">
      <alignment horizontal="left"/>
    </xf>
    <xf xfId="0" numFmtId="3" applyNumberFormat="1" borderId="13" applyBorder="1" fontId="2" applyFont="1" fillId="12" applyFill="1" applyAlignment="1">
      <alignment horizontal="right"/>
    </xf>
    <xf xfId="0" numFmtId="4" applyNumberFormat="1" borderId="14" applyBorder="1" fontId="2" applyFont="1" fillId="12" applyFill="1" applyAlignment="1">
      <alignment horizontal="right"/>
    </xf>
    <xf xfId="0" numFmtId="3" applyNumberFormat="1" borderId="43" applyBorder="1" fontId="2" applyFont="1" fillId="12" applyFill="1" applyAlignment="1">
      <alignment horizontal="right"/>
    </xf>
    <xf xfId="0" numFmtId="4" applyNumberFormat="1" borderId="43" applyBorder="1" fontId="2" applyFont="1" fillId="5" applyFill="1" applyAlignment="1">
      <alignment horizontal="right"/>
    </xf>
    <xf xfId="0" numFmtId="4" applyNumberFormat="1" borderId="14" applyBorder="1" fontId="14" applyFont="1" fillId="22" applyFill="1" applyAlignment="1">
      <alignment horizontal="right"/>
    </xf>
    <xf xfId="0" numFmtId="4" applyNumberFormat="1" borderId="44" applyBorder="1" fontId="1" applyFont="1" fillId="0" applyAlignment="1">
      <alignment horizontal="right"/>
    </xf>
    <xf xfId="0" numFmtId="3" applyNumberFormat="1" borderId="14" applyBorder="1" fontId="1" applyFont="1" fillId="0" applyAlignment="1">
      <alignment horizontal="right"/>
    </xf>
    <xf xfId="0" numFmtId="3" applyNumberFormat="1" borderId="15" applyBorder="1" fontId="2" applyFont="1" fillId="0" applyAlignment="1">
      <alignment horizontal="right"/>
    </xf>
    <xf xfId="0" numFmtId="4" applyNumberFormat="1" borderId="43" applyBorder="1" fontId="2" applyFont="1" fillId="12" applyFill="1" applyAlignment="1">
      <alignment horizontal="right"/>
    </xf>
    <xf xfId="0" numFmtId="3" applyNumberFormat="1" borderId="45" applyBorder="1" fontId="2" applyFont="1" fillId="12" applyFill="1" applyAlignment="1">
      <alignment horizontal="right"/>
    </xf>
    <xf xfId="0" numFmtId="4" applyNumberFormat="1" borderId="16" applyBorder="1" fontId="2" applyFont="1" fillId="12" applyFill="1" applyAlignment="1">
      <alignment horizontal="right"/>
    </xf>
    <xf xfId="0" numFmtId="4" applyNumberFormat="1" borderId="46" applyBorder="1" fontId="2" applyFont="1" fillId="5" applyFill="1" applyAlignment="1">
      <alignment horizontal="right"/>
    </xf>
    <xf xfId="0" numFmtId="4" applyNumberFormat="1" borderId="5" applyBorder="1" fontId="2" applyFont="1" fillId="5" applyFill="1" applyAlignment="1">
      <alignment horizontal="right"/>
    </xf>
    <xf xfId="0" numFmtId="164" applyNumberFormat="1" borderId="5" applyBorder="1" fontId="2" applyFont="1" fillId="5" applyFill="1" applyAlignment="1">
      <alignment horizontal="right"/>
    </xf>
    <xf xfId="0" numFmtId="4" applyNumberFormat="1" borderId="2" applyBorder="1" fontId="2" applyFont="1" fillId="5" applyFill="1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5" applyNumberFormat="1" borderId="5" applyBorder="1" fontId="19" applyFont="1" fillId="8" applyFill="1" applyAlignment="1">
      <alignment horizontal="right"/>
    </xf>
    <xf xfId="0" numFmtId="0" borderId="2" applyBorder="1" fontId="1" applyFont="1" fillId="29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4" applyNumberFormat="1" borderId="22" applyBorder="1" fontId="2" applyFont="1" fillId="5" applyFill="1" applyAlignment="1">
      <alignment horizontal="right"/>
    </xf>
    <xf xfId="0" numFmtId="4" applyNumberFormat="1" borderId="21" applyBorder="1" fontId="2" applyFont="1" fillId="0" applyAlignment="1">
      <alignment horizontal="left"/>
    </xf>
    <xf xfId="0" numFmtId="0" borderId="2" applyBorder="1" fontId="2" applyFont="1" fillId="29" applyFill="1" applyAlignment="1">
      <alignment horizontal="left"/>
    </xf>
    <xf xfId="0" numFmtId="3" applyNumberFormat="1" borderId="4" applyBorder="1" fontId="2" applyFont="1" fillId="12" applyFill="1" applyAlignment="1">
      <alignment horizontal="right"/>
    </xf>
    <xf xfId="0" numFmtId="4" applyNumberFormat="1" borderId="47" applyBorder="1" fontId="1" applyFont="1" fillId="0" applyAlignment="1">
      <alignment horizontal="right"/>
    </xf>
    <xf xfId="0" numFmtId="0" borderId="7" applyBorder="1" fontId="6" applyFont="1" fillId="21" applyFill="1" applyAlignment="1">
      <alignment horizontal="left"/>
    </xf>
    <xf xfId="0" numFmtId="4" applyNumberFormat="1" borderId="7" applyBorder="1" fontId="20" applyFont="1" fillId="0" applyAlignment="1">
      <alignment horizontal="right"/>
    </xf>
    <xf xfId="0" numFmtId="4" applyNumberFormat="1" borderId="5" applyBorder="1" fontId="21" applyFont="1" fillId="0" applyAlignment="1">
      <alignment horizontal="right"/>
    </xf>
    <xf xfId="0" numFmtId="164" applyNumberFormat="1" borderId="2" applyBorder="1" fontId="1" applyFont="1" fillId="4" applyFill="1" applyAlignment="1">
      <alignment horizontal="right"/>
    </xf>
    <xf xfId="0" numFmtId="164" applyNumberFormat="1" borderId="5" applyBorder="1" fontId="1" applyFont="1" fillId="30" applyFill="1" applyAlignment="1">
      <alignment horizontal="right"/>
    </xf>
    <xf xfId="0" numFmtId="0" borderId="2" applyBorder="1" fontId="1" applyFont="1" fillId="30" applyFill="1" applyAlignment="1">
      <alignment horizontal="left"/>
    </xf>
    <xf xfId="0" numFmtId="4" applyNumberFormat="1" borderId="32" applyBorder="1" fontId="3" applyFont="1" fillId="0" applyAlignment="1">
      <alignment horizontal="righ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20" applyFill="1" applyAlignment="1">
      <alignment horizontal="right"/>
    </xf>
    <xf xfId="0" numFmtId="164" applyNumberFormat="1" borderId="5" applyBorder="1" fontId="3" applyFont="1" fillId="0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4" applyNumberFormat="1" borderId="4" applyBorder="1" fontId="2" applyFont="1" fillId="12" applyFill="1" applyAlignment="1">
      <alignment horizontal="right"/>
    </xf>
    <xf xfId="0" numFmtId="0" borderId="2" applyBorder="1" fontId="16" applyFont="1" fillId="5" applyFill="1" applyAlignment="1">
      <alignment horizontal="left"/>
    </xf>
    <xf xfId="0" numFmtId="4" applyNumberFormat="1" borderId="19" applyBorder="1" fontId="1" applyFont="1" fillId="20" applyFill="1" applyAlignment="1">
      <alignment horizontal="right"/>
    </xf>
    <xf xfId="0" numFmtId="4" applyNumberFormat="1" borderId="5" applyBorder="1" fontId="14" applyFont="1" fillId="22" applyFill="1" applyAlignment="1">
      <alignment horizontal="right"/>
    </xf>
    <xf xfId="0" numFmtId="3" applyNumberFormat="1" borderId="2" applyBorder="1" fontId="1" applyFont="1" fillId="28" applyFill="1" applyAlignment="1">
      <alignment horizontal="right"/>
    </xf>
    <xf xfId="0" numFmtId="164" applyNumberFormat="1" borderId="19" applyBorder="1" fontId="2" applyFont="1" fillId="5" applyFill="1" applyAlignment="1">
      <alignment horizontal="right"/>
    </xf>
    <xf xfId="0" numFmtId="3" applyNumberFormat="1" borderId="11" applyBorder="1" fontId="2" applyFont="1" fillId="15" applyFill="1" applyAlignment="1">
      <alignment horizontal="center"/>
    </xf>
    <xf xfId="0" numFmtId="0" borderId="2" applyBorder="1" fontId="2" applyFont="1" fillId="31" applyFill="1" applyAlignment="1">
      <alignment horizontal="left"/>
    </xf>
    <xf xfId="0" numFmtId="14" applyNumberFormat="1" borderId="48" applyBorder="1" fontId="2" applyFont="1" fillId="3" applyFill="1" applyAlignment="1">
      <alignment horizontal="left"/>
    </xf>
    <xf xfId="0" numFmtId="0" borderId="48" applyBorder="1" fontId="2" applyFont="1" fillId="3" applyFill="1" applyAlignment="1">
      <alignment horizontal="left"/>
    </xf>
    <xf xfId="0" numFmtId="4" applyNumberFormat="1" borderId="7" applyBorder="1" fontId="2" applyFont="1" fillId="5" applyFill="1" applyAlignment="1">
      <alignment horizontal="right"/>
    </xf>
    <xf xfId="0" numFmtId="4" applyNumberFormat="1" borderId="5" applyBorder="1" fontId="2" applyFont="1" fillId="27" applyFill="1" applyAlignment="1">
      <alignment horizontal="right"/>
    </xf>
    <xf xfId="0" numFmtId="3" applyNumberFormat="1" borderId="5" applyBorder="1" fontId="2" applyFont="1" fillId="5" applyFill="1" applyAlignment="1">
      <alignment horizontal="right"/>
    </xf>
    <xf xfId="0" numFmtId="3" applyNumberFormat="1" borderId="20" applyBorder="1" fontId="1" applyFont="1" fillId="15" applyFill="1" applyAlignment="1">
      <alignment horizontal="left"/>
    </xf>
    <xf xfId="0" numFmtId="14" applyNumberFormat="1" borderId="2" applyBorder="1" fontId="12" applyFont="1" fillId="19" applyFill="1" applyAlignment="1">
      <alignment horizontal="left"/>
    </xf>
    <xf xfId="0" numFmtId="0" borderId="2" applyBorder="1" fontId="12" applyFont="1" fillId="19" applyFill="1" applyAlignment="1">
      <alignment horizontal="left"/>
    </xf>
    <xf xfId="0" numFmtId="3" applyNumberFormat="1" borderId="5" applyBorder="1" fontId="2" applyFont="1" fillId="14" applyFill="1" applyAlignment="1">
      <alignment horizontal="center"/>
    </xf>
    <xf xfId="0" numFmtId="164" applyNumberFormat="1" borderId="2" applyBorder="1" fontId="2" applyFont="1" fillId="5" applyFill="1" applyAlignment="1">
      <alignment horizontal="right"/>
    </xf>
    <xf xfId="0" numFmtId="14" applyNumberFormat="1" borderId="2" applyBorder="1" fontId="22" applyFont="1" fillId="32" applyFill="1" applyAlignment="1">
      <alignment horizontal="left"/>
    </xf>
    <xf xfId="0" numFmtId="0" borderId="2" applyBorder="1" fontId="1" applyFont="1" fillId="32" applyFill="1" applyAlignment="1">
      <alignment horizontal="left"/>
    </xf>
    <xf xfId="0" numFmtId="3" applyNumberFormat="1" borderId="2" applyBorder="1" fontId="1" applyFont="1" fillId="32" applyFill="1" applyAlignment="1">
      <alignment horizontal="center"/>
    </xf>
    <xf xfId="0" numFmtId="165" applyNumberFormat="1" borderId="2" applyBorder="1" fontId="23" applyFont="1" fillId="32" applyFill="1" applyAlignment="1">
      <alignment horizontal="right"/>
    </xf>
    <xf xfId="0" numFmtId="0" borderId="2" applyBorder="1" fontId="23" applyFont="1" fillId="32" applyFill="1" applyAlignment="1">
      <alignment horizontal="right"/>
    </xf>
    <xf xfId="0" numFmtId="3" applyNumberFormat="1" borderId="2" applyBorder="1" fontId="1" applyFont="1" fillId="32" applyFill="1" applyAlignment="1">
      <alignment horizontal="right"/>
    </xf>
    <xf xfId="0" numFmtId="4" applyNumberFormat="1" borderId="2" applyBorder="1" fontId="23" applyFont="1" fillId="32" applyFill="1" applyAlignment="1">
      <alignment horizontal="right"/>
    </xf>
    <xf xfId="0" numFmtId="4" applyNumberFormat="1" borderId="2" applyBorder="1" fontId="1" applyFont="1" fillId="32" applyFill="1" applyAlignment="1">
      <alignment horizontal="right"/>
    </xf>
    <xf xfId="0" numFmtId="4" applyNumberFormat="1" borderId="2" applyBorder="1" fontId="6" applyFont="1" fillId="32" applyFill="1" applyAlignment="1">
      <alignment horizontal="left"/>
    </xf>
    <xf xfId="0" numFmtId="3" applyNumberFormat="1" borderId="2" applyBorder="1" fontId="6" applyFont="1" fillId="32" applyFill="1" applyAlignment="1">
      <alignment horizontal="left"/>
    </xf>
    <xf xfId="0" numFmtId="4" applyNumberFormat="1" borderId="2" applyBorder="1" fontId="6" applyFont="1" fillId="32" applyFill="1" applyAlignment="1">
      <alignment horizontal="right"/>
    </xf>
    <xf xfId="0" numFmtId="164" applyNumberFormat="1" borderId="2" applyBorder="1" fontId="23" applyFont="1" fillId="32" applyFill="1" applyAlignment="1">
      <alignment horizontal="right"/>
    </xf>
    <xf xfId="0" numFmtId="166" applyNumberFormat="1" borderId="2" applyBorder="1" fontId="1" applyFont="1" fillId="32" applyFill="1" applyAlignment="1">
      <alignment horizontal="right"/>
    </xf>
    <xf xfId="0" numFmtId="3" applyNumberFormat="1" borderId="21" applyBorder="1" fontId="1" applyFont="1" fillId="0" applyAlignment="1">
      <alignment horizontal="left"/>
    </xf>
    <xf xfId="0" numFmtId="165" applyNumberFormat="1" borderId="21" applyBorder="1" fontId="1" applyFont="1" fillId="0" applyAlignment="1">
      <alignment horizontal="right"/>
    </xf>
    <xf xfId="0" numFmtId="0" borderId="22" applyBorder="1" fontId="1" applyFont="1" fillId="3" applyFill="1" applyAlignment="1">
      <alignment horizontal="right"/>
    </xf>
    <xf xfId="0" numFmtId="4" applyNumberFormat="1" borderId="1" applyBorder="1" fontId="24" applyFont="1" fillId="0" applyAlignment="1">
      <alignment horizontal="left"/>
    </xf>
    <xf xfId="0" numFmtId="166" applyNumberFormat="1" borderId="1" applyBorder="1" fontId="3" applyFont="1" fillId="0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164" applyNumberFormat="1" borderId="4" applyBorder="1" fontId="1" applyFont="1" fillId="33" applyFill="1" applyAlignment="1">
      <alignment horizontal="center"/>
    </xf>
    <xf xfId="0" numFmtId="0" borderId="2" applyBorder="1" fontId="1" applyFont="1" fillId="5" applyFill="1" applyAlignment="1">
      <alignment horizontal="right"/>
    </xf>
    <xf xfId="0" numFmtId="0" borderId="2" applyBorder="1" fontId="1" applyFont="1" fillId="6" applyFill="1" applyAlignment="1">
      <alignment horizontal="right"/>
    </xf>
    <xf xfId="0" numFmtId="0" borderId="2" applyBorder="1" fontId="2" applyFont="1" fillId="7" applyFill="1" applyAlignment="1">
      <alignment horizontal="right"/>
    </xf>
    <xf xfId="0" numFmtId="4" applyNumberFormat="1" borderId="2" applyBorder="1" fontId="1" applyFont="1" fillId="5" applyFill="1" applyAlignment="1">
      <alignment horizontal="right"/>
    </xf>
    <xf xfId="0" numFmtId="4" applyNumberFormat="1" borderId="5" applyBorder="1" fontId="2" applyFont="1" fillId="34" applyFill="1" applyAlignment="1">
      <alignment horizontal="right"/>
    </xf>
    <xf xfId="0" numFmtId="3" applyNumberFormat="1" borderId="20" applyBorder="1" fontId="2" applyFont="1" fillId="14" applyFill="1" applyAlignment="1">
      <alignment horizontal="center"/>
    </xf>
    <xf xfId="0" numFmtId="4" applyNumberFormat="1" borderId="5" applyBorder="1" fontId="8" applyFont="1" fillId="12" applyFill="1" applyAlignment="1">
      <alignment horizontal="right"/>
    </xf>
    <xf xfId="0" numFmtId="3" applyNumberFormat="1" borderId="20" applyBorder="1" fontId="2" applyFont="1" fillId="4" applyFill="1" applyAlignment="1">
      <alignment horizontal="center"/>
    </xf>
    <xf xfId="0" numFmtId="3" applyNumberFormat="1" borderId="31" applyBorder="1" fontId="2" applyFont="1" fillId="14" applyFill="1" applyAlignment="1">
      <alignment horizontal="center"/>
    </xf>
    <xf xfId="0" numFmtId="3" applyNumberFormat="1" borderId="22" applyBorder="1" fontId="2" applyFont="1" fillId="14" applyFill="1" applyAlignment="1">
      <alignment horizontal="center"/>
    </xf>
    <xf xfId="0" numFmtId="4" applyNumberFormat="1" borderId="22" applyBorder="1" fontId="1" applyFont="1" fillId="3" applyFill="1" applyAlignment="1">
      <alignment horizontal="right"/>
    </xf>
    <xf xfId="0" numFmtId="3" applyNumberFormat="1" borderId="34" applyBorder="1" fontId="2" applyFont="1" fillId="4" applyFill="1" applyAlignment="1">
      <alignment horizontal="center"/>
    </xf>
    <xf xfId="0" numFmtId="4" applyNumberFormat="1" borderId="34" applyBorder="1" fontId="1" applyFont="1" fillId="3" applyFill="1" applyAlignment="1">
      <alignment horizontal="right"/>
    </xf>
    <xf xfId="0" numFmtId="4" applyNumberFormat="1" borderId="36" applyBorder="1" fontId="3" applyFont="1" fillId="0" applyAlignment="1">
      <alignment horizontal="right"/>
    </xf>
    <xf xfId="0" numFmtId="3" applyNumberFormat="1" borderId="36" applyBorder="1" fontId="1" applyFont="1" fillId="0" applyAlignment="1">
      <alignment horizontal="right"/>
    </xf>
    <xf xfId="0" numFmtId="3" applyNumberFormat="1" borderId="36" applyBorder="1" fontId="2" applyFont="1" fillId="0" applyAlignment="1">
      <alignment horizontal="right"/>
    </xf>
    <xf xfId="0" numFmtId="4" applyNumberFormat="1" borderId="34" applyBorder="1" fontId="2" applyFont="1" fillId="12" applyFill="1" applyAlignment="1">
      <alignment horizontal="center"/>
    </xf>
    <xf xfId="0" numFmtId="4" applyNumberFormat="1" borderId="36" applyBorder="1" fontId="2" applyFont="1" fillId="0" applyAlignment="1">
      <alignment horizontal="center"/>
    </xf>
    <xf xfId="0" numFmtId="4" applyNumberFormat="1" borderId="34" applyBorder="1" fontId="2" applyFont="1" fillId="12" applyFill="1" applyAlignment="1">
      <alignment horizontal="right"/>
    </xf>
    <xf xfId="0" numFmtId="3" applyNumberFormat="1" borderId="12" applyBorder="1" fontId="2" applyFont="1" fillId="14" applyFill="1" applyAlignment="1">
      <alignment horizontal="center"/>
    </xf>
    <xf xfId="0" numFmtId="3" applyNumberFormat="1" borderId="37" applyBorder="1" fontId="2" applyFont="1" fillId="4" applyFill="1" applyAlignment="1">
      <alignment horizontal="center"/>
    </xf>
    <xf xfId="0" numFmtId="3" applyNumberFormat="1" borderId="12" applyBorder="1" fontId="2" applyFont="1" fillId="4" applyFill="1" applyAlignment="1">
      <alignment horizontal="center"/>
    </xf>
    <xf xfId="0" numFmtId="4" applyNumberFormat="1" borderId="5" applyBorder="1" fontId="1" applyFont="1" fillId="3" applyFill="1" applyAlignment="1">
      <alignment horizontal="right"/>
    </xf>
    <xf xfId="0" numFmtId="3" applyNumberFormat="1" borderId="46" applyBorder="1" fontId="2" applyFont="1" fillId="12" applyFill="1" applyAlignment="1">
      <alignment horizontal="right"/>
    </xf>
    <xf xfId="0" numFmtId="4" applyNumberFormat="1" borderId="46" applyBorder="1" fontId="2" applyFont="1" fillId="12" applyFill="1" applyAlignment="1">
      <alignment horizontal="right"/>
    </xf>
    <xf xfId="0" numFmtId="3" applyNumberFormat="1" borderId="20" applyBorder="1" fontId="2" applyFont="1" fillId="11" applyFill="1" applyAlignment="1">
      <alignment horizontal="center"/>
    </xf>
    <xf xfId="0" numFmtId="3" applyNumberFormat="1" borderId="11" applyBorder="1" fontId="2" applyFont="1" fillId="14" applyFill="1" applyAlignment="1">
      <alignment horizontal="center"/>
    </xf>
    <xf xfId="0" numFmtId="3" applyNumberFormat="1" borderId="2" applyBorder="1" fontId="1" applyFont="1" fillId="2" applyFill="1" applyAlignment="1">
      <alignment horizontal="left"/>
    </xf>
    <xf xfId="0" numFmtId="14" applyNumberFormat="1" borderId="2" applyBorder="1" fontId="25" applyFont="1" fillId="32" applyFill="1" applyAlignment="1">
      <alignment horizontal="left"/>
    </xf>
    <xf xfId="0" numFmtId="165" applyNumberFormat="1" borderId="2" applyBorder="1" fontId="26" applyFont="1" fillId="32" applyFill="1" applyAlignment="1">
      <alignment horizontal="right"/>
    </xf>
    <xf xfId="0" numFmtId="0" borderId="2" applyBorder="1" fontId="26" applyFont="1" fillId="32" applyFill="1" applyAlignment="1">
      <alignment horizontal="right"/>
    </xf>
    <xf xfId="0" numFmtId="4" applyNumberFormat="1" borderId="2" applyBorder="1" fontId="26" applyFont="1" fillId="32" applyFill="1" applyAlignment="1">
      <alignment horizontal="right"/>
    </xf>
    <xf xfId="0" numFmtId="4" applyNumberFormat="1" borderId="2" applyBorder="1" fontId="27" applyFont="1" fillId="32" applyFill="1" applyAlignment="1">
      <alignment horizontal="left"/>
    </xf>
    <xf xfId="0" numFmtId="166" applyNumberFormat="1" borderId="2" applyBorder="1" fontId="26" applyFont="1" fillId="32" applyFill="1" applyAlignment="1">
      <alignment horizontal="right"/>
    </xf>
    <xf xfId="0" numFmtId="4" applyNumberFormat="1" borderId="2" applyBorder="1" fontId="28" applyFont="1" fillId="32" applyFill="1" applyAlignment="1">
      <alignment horizontal="left"/>
    </xf>
    <xf xfId="0" numFmtId="164" applyNumberFormat="1" borderId="2" applyBorder="1" fontId="26" applyFont="1" fillId="32" applyFill="1" applyAlignment="1">
      <alignment horizontal="right"/>
    </xf>
    <xf xfId="0" numFmtId="0" borderId="2" applyBorder="1" fontId="26" applyFont="1" fillId="32" applyFill="1" applyAlignment="1">
      <alignment horizontal="left"/>
    </xf>
    <xf xfId="0" numFmtId="4" applyNumberFormat="1" borderId="2" applyBorder="1" fontId="26" applyFont="1" fillId="32" applyFill="1" applyAlignment="1">
      <alignment horizontal="left"/>
    </xf>
    <xf xfId="0" numFmtId="166" applyNumberFormat="1" borderId="2" applyBorder="1" fontId="26" applyFont="1" fillId="32" applyFill="1" applyAlignment="1">
      <alignment horizontal="left"/>
    </xf>
    <xf xfId="0" numFmtId="3" applyNumberFormat="1" borderId="2" applyBorder="1" fontId="3" applyFont="1" fillId="32" applyFill="1" applyAlignment="1">
      <alignment horizontal="left"/>
    </xf>
    <xf xfId="0" numFmtId="3" applyNumberFormat="1" borderId="4" applyBorder="1" fontId="1" applyFont="1" fillId="33" applyFill="1" applyAlignment="1">
      <alignment horizontal="center"/>
    </xf>
    <xf xfId="0" numFmtId="4" applyNumberFormat="1" borderId="4" applyBorder="1" fontId="1" applyFont="1" fillId="33" applyFill="1" applyAlignment="1">
      <alignment horizontal="center"/>
    </xf>
    <xf xfId="0" numFmtId="4" applyNumberFormat="1" borderId="2" applyBorder="1" fontId="1" applyFont="1" fillId="35" applyFill="1" applyAlignment="1">
      <alignment horizontal="left"/>
    </xf>
    <xf xfId="0" numFmtId="4" applyNumberFormat="1" borderId="2" applyBorder="1" fontId="1" applyFont="1" fillId="20" applyFill="1" applyAlignment="1">
      <alignment horizontal="left"/>
    </xf>
    <xf xfId="0" numFmtId="164" applyNumberFormat="1" borderId="4" applyBorder="1" fontId="1" applyFont="1" fillId="3" applyFill="1" applyAlignment="1">
      <alignment horizontal="left"/>
    </xf>
    <xf xfId="0" numFmtId="4" applyNumberFormat="1" borderId="2" applyBorder="1" fontId="1" applyFont="1" fillId="5" applyFill="1" applyAlignment="1">
      <alignment horizontal="left"/>
    </xf>
    <xf xfId="0" numFmtId="4" applyNumberFormat="1" borderId="2" applyBorder="1" fontId="1" applyFont="1" fillId="24" applyFill="1" applyAlignment="1">
      <alignment horizontal="left"/>
    </xf>
    <xf xfId="0" numFmtId="4" applyNumberFormat="1" borderId="2" applyBorder="1" fontId="1" applyFont="1" fillId="18" applyFill="1" applyAlignment="1">
      <alignment horizontal="left"/>
    </xf>
    <xf xfId="0" numFmtId="4" applyNumberFormat="1" borderId="4" applyBorder="1" fontId="1" applyFont="1" fillId="31" applyFill="1" applyAlignment="1">
      <alignment horizontal="left"/>
    </xf>
    <xf xfId="0" numFmtId="166" applyNumberFormat="1" borderId="2" applyBorder="1" fontId="1" applyFont="1" fillId="36" applyFill="1" applyAlignment="1">
      <alignment horizontal="left"/>
    </xf>
    <xf xfId="0" numFmtId="164" applyNumberFormat="1" borderId="2" applyBorder="1" fontId="1" applyFont="1" fillId="5" applyFill="1" applyAlignment="1">
      <alignment horizontal="right"/>
    </xf>
    <xf xfId="0" numFmtId="164" applyNumberFormat="1" borderId="2" applyBorder="1" fontId="1" applyFont="1" fillId="6" applyFill="1" applyAlignment="1">
      <alignment horizontal="right"/>
    </xf>
    <xf xfId="0" numFmtId="164" applyNumberFormat="1" borderId="2" applyBorder="1" fontId="2" applyFont="1" fillId="7" applyFill="1" applyAlignment="1">
      <alignment horizontal="right"/>
    </xf>
    <xf xfId="0" numFmtId="164" applyNumberFormat="1" borderId="2" applyBorder="1" fontId="1" applyFont="1" fillId="35" applyFill="1" applyAlignment="1">
      <alignment horizontal="right"/>
    </xf>
    <xf xfId="0" numFmtId="164" applyNumberFormat="1" borderId="2" applyBorder="1" fontId="1" applyFont="1" fillId="20" applyFill="1" applyAlignment="1">
      <alignment horizontal="right"/>
    </xf>
    <xf xfId="0" numFmtId="4" applyNumberFormat="1" borderId="2" applyBorder="1" fontId="1" applyFont="1" fillId="24" applyFill="1" applyAlignment="1">
      <alignment horizontal="right"/>
    </xf>
    <xf xfId="0" numFmtId="4" applyNumberFormat="1" borderId="2" applyBorder="1" fontId="1" applyFont="1" fillId="18" applyFill="1" applyAlignment="1">
      <alignment horizontal="right"/>
    </xf>
    <xf xfId="0" numFmtId="4" applyNumberFormat="1" borderId="5" applyBorder="1" fontId="1" applyFont="1" fillId="31" applyFill="1" applyAlignment="1">
      <alignment horizontal="right"/>
    </xf>
    <xf xfId="0" numFmtId="4" applyNumberFormat="1" borderId="2" applyBorder="1" fontId="1" applyFont="1" fillId="36" applyFill="1" applyAlignment="1">
      <alignment horizontal="right"/>
    </xf>
    <xf xfId="0" numFmtId="4" applyNumberFormat="1" borderId="5" applyBorder="1" fontId="2" applyFont="1" fillId="31" applyFill="1" applyAlignment="1">
      <alignment horizontal="right"/>
    </xf>
    <xf xfId="0" numFmtId="3" applyNumberFormat="1" borderId="2" applyBorder="1" fontId="9" applyFont="1" fillId="11" applyFill="1" applyAlignment="1">
      <alignment horizontal="right"/>
    </xf>
    <xf xfId="0" numFmtId="164" applyNumberFormat="1" borderId="5" applyBorder="1" fontId="13" applyFont="1" fillId="0" applyAlignment="1">
      <alignment horizontal="right"/>
    </xf>
    <xf xfId="0" numFmtId="4" applyNumberFormat="1" borderId="5" applyBorder="1" fontId="13" applyFont="1" fillId="31" applyFill="1" applyAlignment="1">
      <alignment horizontal="right"/>
    </xf>
    <xf xfId="0" numFmtId="3" applyNumberFormat="1" borderId="2" applyBorder="1" fontId="1" applyFont="1" fillId="36" applyFill="1" applyAlignment="1">
      <alignment horizontal="right"/>
    </xf>
    <xf xfId="0" numFmtId="4" applyNumberFormat="1" borderId="4" applyBorder="1" fontId="1" applyFont="1" fillId="31" applyFill="1" applyAlignment="1">
      <alignment horizontal="right"/>
    </xf>
    <xf xfId="0" numFmtId="4" applyNumberFormat="1" borderId="31" applyBorder="1" fontId="1" applyFont="1" fillId="31" applyFill="1" applyAlignment="1">
      <alignment horizontal="right"/>
    </xf>
    <xf xfId="0" numFmtId="164" applyNumberFormat="1" borderId="46" applyBorder="1" fontId="2" applyFont="1" fillId="5" applyFill="1" applyAlignment="1">
      <alignment horizontal="right"/>
    </xf>
    <xf xfId="0" numFmtId="4" applyNumberFormat="1" borderId="46" applyBorder="1" fontId="2" applyFont="1" fillId="31" applyFill="1" applyAlignment="1">
      <alignment horizontal="right"/>
    </xf>
    <xf xfId="0" numFmtId="165" applyNumberFormat="1" borderId="5" applyBorder="1" fontId="19" applyFont="1" fillId="0" applyAlignment="1">
      <alignment horizontal="right"/>
    </xf>
    <xf xfId="0" numFmtId="164" applyNumberFormat="1" borderId="32" applyBorder="1" fontId="1" applyFont="1" fillId="0" applyAlignment="1">
      <alignment horizontal="right"/>
    </xf>
    <xf xfId="0" numFmtId="4" applyNumberFormat="1" borderId="46" applyBorder="1" fontId="1" applyFont="1" fillId="31" applyFill="1" applyAlignment="1">
      <alignment horizontal="right"/>
    </xf>
    <xf xfId="0" numFmtId="165" applyNumberFormat="1" borderId="5" applyBorder="1" fontId="1" applyFont="1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9" applyFont="1" fillId="5" applyFill="1" applyAlignment="1">
      <alignment horizontal="left"/>
    </xf>
    <xf xfId="0" numFmtId="3" applyNumberFormat="1" borderId="2" applyBorder="1" fontId="29" applyFont="1" fillId="5" applyFill="1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2" applyBorder="1" fontId="29" applyFont="1" fillId="6" applyFill="1" applyAlignment="1">
      <alignment horizontal="left"/>
    </xf>
    <xf xfId="0" numFmtId="3" applyNumberFormat="1" borderId="2" applyBorder="1" fontId="29" applyFont="1" fillId="6" applyFill="1" applyAlignment="1">
      <alignment horizontal="right"/>
    </xf>
    <xf xfId="0" numFmtId="3" applyNumberFormat="1" borderId="1" applyBorder="1" fontId="29" applyFont="1" fillId="0" applyAlignment="1">
      <alignment horizontal="right"/>
    </xf>
    <xf xfId="0" numFmtId="0" borderId="2" applyBorder="1" fontId="29" applyFont="1" fillId="37" applyFill="1" applyAlignment="1">
      <alignment horizontal="left"/>
    </xf>
    <xf xfId="0" numFmtId="3" applyNumberFormat="1" borderId="2" applyBorder="1" fontId="29" applyFont="1" fillId="37" applyFill="1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49" applyBorder="1" fontId="30" applyFont="1" fillId="0" applyAlignment="1">
      <alignment horizontal="center"/>
    </xf>
    <xf xfId="0" numFmtId="4" applyNumberFormat="1" borderId="49" applyBorder="1" fontId="30" applyFont="1" fillId="0" applyAlignment="1">
      <alignment horizontal="center"/>
    </xf>
    <xf xfId="0" numFmtId="0" borderId="49" applyBorder="1" fontId="30" applyFont="1" fillId="0" applyAlignment="1">
      <alignment horizontal="center"/>
    </xf>
    <xf xfId="0" numFmtId="4" applyNumberFormat="1" borderId="1" applyBorder="1" fontId="29" applyFont="1" fillId="0" applyAlignment="1">
      <alignment horizontal="right"/>
    </xf>
    <xf xfId="0" numFmtId="3" applyNumberFormat="1" borderId="0" fontId="0" fillId="0" applyAlignment="1">
      <alignment horizontal="right"/>
    </xf>
    <xf xfId="0" numFmtId="167" applyNumberFormat="1" borderId="1" applyBorder="1" fontId="29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5" applyBorder="1" fontId="31" applyFont="1" fillId="0" applyAlignment="1">
      <alignment horizontal="center"/>
    </xf>
    <xf xfId="0" numFmtId="4" applyNumberFormat="1" borderId="5" applyBorder="1" fontId="31" applyFont="1" fillId="0" applyAlignment="1">
      <alignment horizontal="center"/>
    </xf>
    <xf xfId="0" numFmtId="0" borderId="5" applyBorder="1" fontId="3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67" applyNumberFormat="1" borderId="5" applyBorder="1" fontId="1" applyFont="1" fillId="0" applyAlignment="1">
      <alignment horizontal="center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  <xf xfId="0" numFmtId="4" applyNumberFormat="1" borderId="2" applyBorder="1" fontId="1" applyFont="1" fillId="19" applyFill="1" applyAlignment="1">
      <alignment horizontal="left"/>
    </xf>
    <xf xfId="0" numFmtId="4" applyNumberFormat="1" borderId="2" applyBorder="1" fontId="1" applyFont="1" fillId="7" applyFill="1" applyAlignment="1">
      <alignment horizontal="left"/>
    </xf>
    <xf xfId="0" numFmtId="4" applyNumberFormat="1" borderId="2" applyBorder="1" fontId="1" applyFont="1" fillId="38" applyFill="1" applyAlignment="1">
      <alignment horizontal="left"/>
    </xf>
    <xf xfId="0" numFmtId="4" applyNumberFormat="1" borderId="2" applyBorder="1" fontId="1" applyFont="1" fillId="39" applyFill="1" applyAlignment="1">
      <alignment horizontal="left"/>
    </xf>
    <xf xfId="0" numFmtId="4" applyNumberFormat="1" borderId="4" applyBorder="1" fontId="1" applyFont="1" fillId="39" applyFill="1" applyAlignment="1">
      <alignment horizontal="left"/>
    </xf>
    <xf xfId="0" numFmtId="166" applyNumberFormat="1" borderId="2" applyBorder="1" fontId="1" applyFont="1" fillId="19" applyFill="1" applyAlignment="1">
      <alignment horizontal="left"/>
    </xf>
    <xf xfId="0" numFmtId="4" applyNumberFormat="1" borderId="2" applyBorder="1" fontId="1" applyFont="1" fillId="19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38" applyFill="1" applyAlignment="1">
      <alignment horizontal="right"/>
    </xf>
    <xf xfId="0" numFmtId="166" applyNumberFormat="1" borderId="2" applyBorder="1" fontId="1" applyFont="1" fillId="39" applyFill="1" applyAlignment="1">
      <alignment horizontal="right"/>
    </xf>
    <xf xfId="0" numFmtId="4" applyNumberFormat="1" borderId="2" applyBorder="1" fontId="1" applyFont="1" fillId="39" applyFill="1" applyAlignment="1">
      <alignment horizontal="right"/>
    </xf>
    <xf xfId="0" numFmtId="166" applyNumberFormat="1" borderId="2" applyBorder="1" fontId="1" applyFont="1" fillId="24" applyFill="1" applyAlignment="1">
      <alignment horizontal="right"/>
    </xf>
    <xf xfId="0" numFmtId="4" applyNumberFormat="1" borderId="2" applyBorder="1" fontId="1" applyFont="1" fillId="16" applyFill="1" applyAlignment="1">
      <alignment horizontal="right"/>
    </xf>
    <xf xfId="0" numFmtId="166" applyNumberFormat="1" borderId="2" applyBorder="1" fontId="1" applyFont="1" fillId="3" applyFill="1" applyAlignment="1">
      <alignment horizontal="right"/>
    </xf>
    <xf xfId="0" numFmtId="4" applyNumberFormat="1" borderId="2" applyBorder="1" fontId="3" applyFont="1" fillId="8" applyFill="1" applyAlignment="1">
      <alignment horizontal="right"/>
    </xf>
    <xf xfId="0" numFmtId="3" applyNumberFormat="1" borderId="2" applyBorder="1" fontId="1" applyFont="1" fillId="19" applyFill="1" applyAlignment="1">
      <alignment horizontal="right"/>
    </xf>
    <xf xfId="0" numFmtId="3" applyNumberFormat="1" borderId="2" applyBorder="1" fontId="1" applyFont="1" fillId="7" applyFill="1" applyAlignment="1">
      <alignment horizontal="right"/>
    </xf>
    <xf xfId="0" numFmtId="3" applyNumberFormat="1" borderId="2" applyBorder="1" fontId="1" applyFont="1" fillId="38" applyFill="1" applyAlignment="1">
      <alignment horizontal="right"/>
    </xf>
    <xf xfId="0" numFmtId="3" applyNumberFormat="1" borderId="2" applyBorder="1" fontId="1" applyFont="1" fillId="24" applyFill="1" applyAlignment="1">
      <alignment horizontal="right"/>
    </xf>
    <xf xfId="0" numFmtId="14" applyNumberFormat="1" borderId="1" applyBorder="1" fontId="1" applyFont="1" fillId="0" applyAlignment="1">
      <alignment horizontal="right"/>
    </xf>
    <xf xfId="0" numFmtId="14" applyNumberFormat="1" borderId="2" applyBorder="1" fontId="2" applyFont="1" fillId="7" applyFill="1" applyAlignment="1">
      <alignment horizontal="right"/>
    </xf>
    <xf xfId="0" numFmtId="14" applyNumberFormat="1" borderId="2" applyBorder="1" fontId="2" applyFont="1" fillId="3" applyFill="1" applyAlignment="1">
      <alignment horizontal="right"/>
    </xf>
    <xf xfId="0" numFmtId="14" applyNumberFormat="1" borderId="2" applyBorder="1" fontId="2" applyFont="1" fillId="16" applyFill="1" applyAlignment="1">
      <alignment horizontal="right"/>
    </xf>
    <xf xfId="0" numFmtId="14" applyNumberFormat="1" borderId="2" applyBorder="1" fontId="8" applyFont="1" fillId="7" applyFill="1" applyAlignment="1">
      <alignment horizontal="right"/>
    </xf>
    <xf xfId="0" numFmtId="14" applyNumberFormat="1" borderId="2" applyBorder="1" fontId="2" applyFont="1" fillId="19" applyFill="1" applyAlignment="1">
      <alignment horizontal="right"/>
    </xf>
    <xf xfId="0" numFmtId="14" applyNumberFormat="1" borderId="2" applyBorder="1" fontId="11" applyFont="1" fillId="16" applyFill="1" applyAlignment="1">
      <alignment horizontal="right"/>
    </xf>
    <xf xfId="0" numFmtId="14" applyNumberFormat="1" borderId="2" applyBorder="1" fontId="2" applyFont="1" fillId="28" applyFill="1" applyAlignment="1">
      <alignment horizontal="right"/>
    </xf>
    <xf xfId="0" numFmtId="1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67"/>
  <sheetViews>
    <sheetView workbookViewId="0" tabSelected="1"/>
  </sheetViews>
  <sheetFormatPr defaultRowHeight="15" x14ac:dyDescent="0.25"/>
  <cols>
    <col min="1" max="1" style="401" width="13.576428571428572" customWidth="1" bestFit="1"/>
    <col min="2" max="2" style="406" width="27.005" customWidth="1" bestFit="1"/>
    <col min="3" max="3" style="406" width="13.576428571428572" customWidth="1" bestFit="1"/>
    <col min="4" max="4" style="406" width="13.576428571428572" customWidth="1" bestFit="1"/>
    <col min="5" max="5" style="406" width="13.576428571428572" customWidth="1" bestFit="1"/>
    <col min="6" max="6" style="406" width="36.005" customWidth="1" bestFit="1"/>
    <col min="7" max="7" style="462" width="21.290714285714284" customWidth="1" bestFit="1"/>
    <col min="8" max="8" style="406" width="13.576428571428572" customWidth="1" bestFit="1"/>
    <col min="9" max="9" style="401" width="13.576428571428572" customWidth="1" bestFit="1"/>
    <col min="10" max="10" style="401" width="13.576428571428572" customWidth="1" bestFit="1"/>
    <col min="11" max="11" style="402" width="13.576428571428572" customWidth="1" bestFit="1"/>
    <col min="12" max="12" style="402" width="13.576428571428572" customWidth="1" bestFit="1"/>
    <col min="13" max="13" style="402" width="13.576428571428572" customWidth="1" bestFit="1"/>
    <col min="14" max="14" style="402" width="13.576428571428572" customWidth="1" bestFit="1"/>
    <col min="15" max="15" style="402" width="13.576428571428572" customWidth="1" bestFit="1"/>
    <col min="16" max="16" style="401" width="13.576428571428572" customWidth="1" bestFit="1"/>
    <col min="17" max="17" style="401" width="13.576428571428572" customWidth="1" bestFit="1"/>
    <col min="18" max="18" style="401" width="13.576428571428572" customWidth="1" bestFit="1"/>
    <col min="19" max="19" style="402" width="13.576428571428572" customWidth="1" bestFit="1"/>
    <col min="20" max="20" style="402" width="13.576428571428572" customWidth="1" bestFit="1"/>
    <col min="21" max="21" style="402" width="13.576428571428572" customWidth="1" bestFit="1"/>
    <col min="22" max="22" style="402" width="13.576428571428572" customWidth="1" bestFit="1"/>
    <col min="23" max="23" style="402" width="13.576428571428572" customWidth="1" bestFit="1"/>
    <col min="24" max="24" style="402" width="13.576428571428572" customWidth="1" bestFit="1"/>
    <col min="25" max="25" style="402" width="13.576428571428572" customWidth="1" bestFit="1"/>
    <col min="26" max="26" style="402" width="13.576428571428572" customWidth="1" bestFit="1"/>
    <col min="27" max="27" style="401" width="13.576428571428572" customWidth="1" bestFit="1"/>
    <col min="28" max="28" style="402" width="13.576428571428572" customWidth="1" bestFit="1"/>
    <col min="29" max="29" style="402" width="13.576428571428572" customWidth="1" bestFit="1"/>
    <col min="30" max="30" style="401" width="13.576428571428572" customWidth="1" bestFit="1"/>
    <col min="31" max="31" style="401" width="13.576428571428572" customWidth="1" bestFit="1"/>
    <col min="32" max="32" style="402" width="13.576428571428572" customWidth="1" bestFit="1"/>
    <col min="33" max="33" style="402" width="13.576428571428572" customWidth="1" bestFit="1"/>
    <col min="34" max="34" style="402" width="13.576428571428572" customWidth="1" bestFit="1"/>
    <col min="35" max="35" style="402" width="13.576428571428572" customWidth="1" bestFit="1"/>
  </cols>
  <sheetData>
    <row x14ac:dyDescent="0.25" r="1" customHeight="1" ht="19.5">
      <c r="A1" s="430" t="s">
        <v>328</v>
      </c>
      <c r="B1" s="431" t="s">
        <v>251</v>
      </c>
      <c r="C1" s="431" t="s">
        <v>223</v>
      </c>
      <c r="D1" s="29" t="s">
        <v>252</v>
      </c>
      <c r="E1" s="29" t="s">
        <v>368</v>
      </c>
      <c r="F1" s="431" t="s">
        <v>369</v>
      </c>
      <c r="G1" s="454" t="s">
        <v>0</v>
      </c>
      <c r="H1" s="431" t="s">
        <v>1</v>
      </c>
      <c r="I1" s="430" t="s">
        <v>2</v>
      </c>
      <c r="J1" s="430" t="s">
        <v>3</v>
      </c>
      <c r="K1" s="26" t="s">
        <v>6</v>
      </c>
      <c r="L1" s="26" t="s">
        <v>7</v>
      </c>
      <c r="M1" s="26" t="s">
        <v>8</v>
      </c>
      <c r="N1" s="26" t="s">
        <v>9</v>
      </c>
      <c r="O1" s="26" t="s">
        <v>171</v>
      </c>
      <c r="P1" s="430" t="s">
        <v>206</v>
      </c>
      <c r="Q1" s="430" t="s">
        <v>207</v>
      </c>
      <c r="R1" s="430" t="s">
        <v>208</v>
      </c>
      <c r="S1" s="26" t="s">
        <v>209</v>
      </c>
      <c r="T1" s="26" t="s">
        <v>210</v>
      </c>
      <c r="U1" s="26" t="s">
        <v>211</v>
      </c>
      <c r="V1" s="26" t="s">
        <v>172</v>
      </c>
      <c r="W1" s="26" t="s">
        <v>212</v>
      </c>
      <c r="X1" s="26" t="s">
        <v>213</v>
      </c>
      <c r="Y1" s="26" t="s">
        <v>214</v>
      </c>
      <c r="Z1" s="26" t="s">
        <v>215</v>
      </c>
      <c r="AA1" s="430" t="s">
        <v>173</v>
      </c>
      <c r="AB1" s="26" t="s">
        <v>174</v>
      </c>
      <c r="AC1" s="26" t="s">
        <v>216</v>
      </c>
      <c r="AD1" s="430" t="s">
        <v>217</v>
      </c>
      <c r="AE1" s="430" t="s">
        <v>26</v>
      </c>
      <c r="AF1" s="26" t="s">
        <v>176</v>
      </c>
      <c r="AG1" s="26" t="s">
        <v>29</v>
      </c>
      <c r="AH1" s="26" t="s">
        <v>10</v>
      </c>
      <c r="AI1" s="17" t="s">
        <v>27</v>
      </c>
    </row>
    <row x14ac:dyDescent="0.25" r="2" customHeight="1" ht="18.75">
      <c r="A2" s="6">
        <v>1</v>
      </c>
      <c r="B2" s="29" t="s">
        <v>242</v>
      </c>
      <c r="C2" s="29" t="s">
        <v>370</v>
      </c>
      <c r="D2" s="29" t="s">
        <v>221</v>
      </c>
      <c r="E2" s="29" t="s">
        <v>371</v>
      </c>
      <c r="F2" s="29" t="s">
        <v>336</v>
      </c>
      <c r="G2" s="455">
        <v>25569.042155069445</v>
      </c>
      <c r="H2" s="29" t="s">
        <v>38</v>
      </c>
      <c r="I2" s="6">
        <v>2</v>
      </c>
      <c r="J2" s="6">
        <v>66</v>
      </c>
      <c r="K2" s="6">
        <v>23</v>
      </c>
      <c r="L2" s="28">
        <v>8.3</v>
      </c>
      <c r="M2" s="28">
        <v>-3.669110817603941</v>
      </c>
      <c r="N2" s="28">
        <v>-0.216</v>
      </c>
      <c r="O2" s="28">
        <v>0.00523732</v>
      </c>
      <c r="P2" s="28">
        <v>0.00004995970991136181</v>
      </c>
      <c r="Q2" s="28">
        <v>0.00002580807603940452</v>
      </c>
      <c r="R2" s="28">
        <v>0.000003211991434689508</v>
      </c>
      <c r="S2" s="28">
        <v>4.07709414381023e-7</v>
      </c>
      <c r="T2" s="28">
        <v>0.000005910298882376497</v>
      </c>
      <c r="U2" s="28">
        <v>1.109331606835568e-7</v>
      </c>
      <c r="V2" s="28">
        <v>2.110823648640298e-8</v>
      </c>
      <c r="W2" s="28">
        <v>0.002079255296011136</v>
      </c>
      <c r="X2" s="28">
        <v>0.0001104915852473272</v>
      </c>
      <c r="Y2" s="28">
        <v>0.0003678255502982925</v>
      </c>
      <c r="Z2" s="28">
        <v>0.0006981386296721394</v>
      </c>
      <c r="AA2" s="6">
        <v>0</v>
      </c>
      <c r="AB2" s="6">
        <v>0</v>
      </c>
      <c r="AC2" s="28">
        <v>0.001974727103489126</v>
      </c>
      <c r="AD2" s="28">
        <v>0.0004791796793670623</v>
      </c>
      <c r="AE2" s="28">
        <v>0.000003870967741935484</v>
      </c>
      <c r="AF2" s="28">
        <v>0.0003605564369157347</v>
      </c>
      <c r="AG2" s="28">
        <v>4.375e-7</v>
      </c>
      <c r="AH2" s="28">
        <v>690.4</v>
      </c>
      <c r="AI2" s="40">
        <v>10.4</v>
      </c>
    </row>
    <row x14ac:dyDescent="0.25" r="3" customHeight="1" ht="18.75">
      <c r="A3" s="6">
        <v>2</v>
      </c>
      <c r="B3" s="29" t="s">
        <v>242</v>
      </c>
      <c r="C3" s="29" t="s">
        <v>370</v>
      </c>
      <c r="D3" s="29" t="s">
        <v>221</v>
      </c>
      <c r="E3" s="29" t="s">
        <v>371</v>
      </c>
      <c r="F3" s="29" t="s">
        <v>42</v>
      </c>
      <c r="G3" s="456">
        <v>25569.04215890046</v>
      </c>
      <c r="H3" s="29" t="s">
        <v>41</v>
      </c>
      <c r="I3" s="6">
        <v>2</v>
      </c>
      <c r="J3" s="6">
        <v>42</v>
      </c>
      <c r="K3" s="28">
        <v>22.81</v>
      </c>
      <c r="L3" s="28">
        <v>9.56</v>
      </c>
      <c r="M3" s="28">
        <v>-0.6999589095608649</v>
      </c>
      <c r="N3" s="28">
        <v>-0.041</v>
      </c>
      <c r="O3" s="28">
        <v>0.00373114</v>
      </c>
      <c r="P3" s="6">
        <v>0</v>
      </c>
      <c r="Q3" s="28">
        <v>7.525257293928808e-7</v>
      </c>
      <c r="R3" s="6">
        <v>0</v>
      </c>
      <c r="S3" s="28">
        <v>4.773906597479615e-8</v>
      </c>
      <c r="T3" s="28">
        <v>1.268702901452547e-7</v>
      </c>
      <c r="U3" s="28">
        <v>5.378835636276898e-8</v>
      </c>
      <c r="V3" s="6">
        <v>0</v>
      </c>
      <c r="W3" s="28">
        <v>0.002341554656574883</v>
      </c>
      <c r="X3" s="28">
        <v>0.0001084454447797841</v>
      </c>
      <c r="Y3" s="28">
        <v>0.000198724542275252</v>
      </c>
      <c r="Z3" s="28">
        <v>0.00005913468735964869</v>
      </c>
      <c r="AA3" s="6">
        <v>0</v>
      </c>
      <c r="AB3" s="6">
        <v>0</v>
      </c>
      <c r="AC3" s="28">
        <v>0.00328322003779652</v>
      </c>
      <c r="AD3" s="28">
        <v>0.000006246096189881324</v>
      </c>
      <c r="AE3" s="28">
        <v>0.000008064516129032258</v>
      </c>
      <c r="AF3" s="28">
        <v>0.0002497672772088998</v>
      </c>
      <c r="AG3" s="28">
        <v>8.562500000000001e-7</v>
      </c>
      <c r="AH3" s="28">
        <v>477.35</v>
      </c>
      <c r="AI3" s="60">
        <v>14.96</v>
      </c>
    </row>
    <row x14ac:dyDescent="0.25" r="4" customHeight="1" ht="18.75">
      <c r="A4" s="6">
        <v>3</v>
      </c>
      <c r="B4" s="29" t="s">
        <v>242</v>
      </c>
      <c r="C4" s="29" t="s">
        <v>372</v>
      </c>
      <c r="D4" s="29" t="s">
        <v>221</v>
      </c>
      <c r="E4" s="29" t="s">
        <v>371</v>
      </c>
      <c r="F4" s="29" t="s">
        <v>44</v>
      </c>
      <c r="G4" s="455">
        <v>25569.042155069445</v>
      </c>
      <c r="H4" s="29" t="s">
        <v>43</v>
      </c>
      <c r="I4" s="6">
        <v>3</v>
      </c>
      <c r="J4" s="6">
        <v>64</v>
      </c>
      <c r="K4" s="28">
        <v>18.8</v>
      </c>
      <c r="L4" s="28">
        <v>7.91</v>
      </c>
      <c r="M4" s="28">
        <v>-0.7869666604337653</v>
      </c>
      <c r="N4" s="28">
        <v>-0.046</v>
      </c>
      <c r="O4" s="28">
        <v>0.00553758</v>
      </c>
      <c r="P4" s="28">
        <v>0.0000222043155161608</v>
      </c>
      <c r="Q4" s="28">
        <v>0.00001369086960626947</v>
      </c>
      <c r="R4" s="28">
        <v>0.00004083817681248089</v>
      </c>
      <c r="S4" s="28">
        <v>0.000006226834692364715</v>
      </c>
      <c r="T4" s="28">
        <v>0.00001227383596053733</v>
      </c>
      <c r="U4" s="28">
        <v>7.789685311706677e-7</v>
      </c>
      <c r="V4" s="28">
        <v>2.560899244861722e-7</v>
      </c>
      <c r="W4" s="28">
        <v>0.002022706511809996</v>
      </c>
      <c r="X4" s="28">
        <v>0.0001051204665200266</v>
      </c>
      <c r="Y4" s="28">
        <v>0.0003814030034972228</v>
      </c>
      <c r="Z4" s="28">
        <v>0.0008318778382154798</v>
      </c>
      <c r="AA4" s="6">
        <v>0</v>
      </c>
      <c r="AB4" s="6">
        <v>0</v>
      </c>
      <c r="AC4" s="28">
        <v>0.001971906467717824</v>
      </c>
      <c r="AD4" s="28">
        <v>0.0004790755777638976</v>
      </c>
      <c r="AE4" s="28">
        <v>0.000003387096774193548</v>
      </c>
      <c r="AF4" s="28">
        <v>0.0004398788530371963</v>
      </c>
      <c r="AG4" s="28">
        <v>0.00001034375</v>
      </c>
      <c r="AH4" s="6">
        <v>651</v>
      </c>
      <c r="AI4" s="72">
        <v>14.84</v>
      </c>
    </row>
    <row x14ac:dyDescent="0.25" r="5" customHeight="1" ht="18.75">
      <c r="A5" s="6">
        <v>4</v>
      </c>
      <c r="B5" s="29" t="s">
        <v>235</v>
      </c>
      <c r="C5" s="29" t="s">
        <v>370</v>
      </c>
      <c r="D5" s="29" t="s">
        <v>222</v>
      </c>
      <c r="E5" s="29" t="s">
        <v>373</v>
      </c>
      <c r="F5" s="29" t="s">
        <v>47</v>
      </c>
      <c r="G5" s="457">
        <v>25569.04215077546</v>
      </c>
      <c r="H5" s="29" t="s">
        <v>46</v>
      </c>
      <c r="I5" s="6">
        <v>1</v>
      </c>
      <c r="J5" s="6">
        <v>24</v>
      </c>
      <c r="K5" s="28">
        <v>13.7</v>
      </c>
      <c r="L5" s="28">
        <v>8.6</v>
      </c>
      <c r="M5" s="28">
        <v>-0.5738386526426581</v>
      </c>
      <c r="N5" s="28">
        <v>-0.032</v>
      </c>
      <c r="O5" s="28">
        <v>0.00349981</v>
      </c>
      <c r="P5" s="28">
        <v>0.000032232070910556</v>
      </c>
      <c r="Q5" s="28">
        <v>0.000004720989519403266</v>
      </c>
      <c r="R5" s="28">
        <v>0.00001070663811563169</v>
      </c>
      <c r="S5" s="28">
        <v>0.000003706449221645663</v>
      </c>
      <c r="T5" s="28">
        <v>0.000001456186974407514</v>
      </c>
      <c r="U5" s="28">
        <v>0.0000010222684136098</v>
      </c>
      <c r="V5" s="28">
        <v>1.029921272817906e-7</v>
      </c>
      <c r="W5" s="28">
        <v>0.0009569794249423637</v>
      </c>
      <c r="X5" s="28">
        <v>0.00007417259194843726</v>
      </c>
      <c r="Y5" s="28">
        <v>0.000263320304464102</v>
      </c>
      <c r="Z5" s="28">
        <v>0.0008483457258346225</v>
      </c>
      <c r="AA5" s="6">
        <v>0</v>
      </c>
      <c r="AB5" s="28">
        <v>1.562836986725263e-8</v>
      </c>
      <c r="AC5" s="28">
        <v>0.0002820635771302852</v>
      </c>
      <c r="AD5" s="28">
        <v>0.00001041016031646887</v>
      </c>
      <c r="AE5" s="28">
        <v>1.612903225806452e-8</v>
      </c>
      <c r="AF5" s="28">
        <v>0.00008194464475357606</v>
      </c>
      <c r="AG5" s="28">
        <v>0.00000125</v>
      </c>
      <c r="AH5" s="28">
        <v>270.9808311179516</v>
      </c>
      <c r="AI5" s="40">
        <v>13.4</v>
      </c>
    </row>
    <row x14ac:dyDescent="0.25" r="6" customHeight="1" ht="18.75">
      <c r="A6" s="6">
        <v>5</v>
      </c>
      <c r="B6" s="29" t="s">
        <v>235</v>
      </c>
      <c r="C6" s="29" t="s">
        <v>370</v>
      </c>
      <c r="D6" s="29" t="s">
        <v>222</v>
      </c>
      <c r="E6" s="29" t="s">
        <v>373</v>
      </c>
      <c r="F6" s="29" t="s">
        <v>50</v>
      </c>
      <c r="G6" s="458">
        <v>25569.04215653935</v>
      </c>
      <c r="H6" s="29" t="s">
        <v>49</v>
      </c>
      <c r="I6" s="6">
        <v>2</v>
      </c>
      <c r="J6" s="6">
        <v>25</v>
      </c>
      <c r="K6" s="28">
        <v>18.81</v>
      </c>
      <c r="L6" s="28">
        <v>9.27</v>
      </c>
      <c r="M6" s="28">
        <v>-4.864311468813193</v>
      </c>
      <c r="N6" s="28">
        <v>-0.281</v>
      </c>
      <c r="O6" s="28">
        <v>0.00183727</v>
      </c>
      <c r="P6" s="28">
        <v>0.0000016116035455278</v>
      </c>
      <c r="Q6" s="6">
        <v>0</v>
      </c>
      <c r="R6" s="6">
        <v>0</v>
      </c>
      <c r="S6" s="6">
        <v>0</v>
      </c>
      <c r="T6" s="28">
        <v>1.820233718009393e-7</v>
      </c>
      <c r="U6" s="28">
        <v>5.111342068049e-7</v>
      </c>
      <c r="V6" s="28">
        <v>5.149606364089529e-8</v>
      </c>
      <c r="W6" s="28">
        <v>0.000782983165861934</v>
      </c>
      <c r="X6" s="28">
        <v>0.0000396439715586475</v>
      </c>
      <c r="Y6" s="28">
        <v>0.0002003702941781527</v>
      </c>
      <c r="Z6" s="28">
        <v>0.0003702779579819352</v>
      </c>
      <c r="AA6" s="6">
        <v>0</v>
      </c>
      <c r="AB6" s="28">
        <v>1.041891324483509e-8</v>
      </c>
      <c r="AC6" s="28">
        <v>0.0003455278819845993</v>
      </c>
      <c r="AD6" s="28">
        <v>0.000004590880699562774</v>
      </c>
      <c r="AE6" s="28">
        <v>1.612903225806452e-8</v>
      </c>
      <c r="AF6" s="28">
        <v>0.0001032502523895058</v>
      </c>
      <c r="AG6" s="28">
        <v>6.875e-7</v>
      </c>
      <c r="AH6" s="28">
        <v>282.45</v>
      </c>
      <c r="AI6" s="60">
        <v>14.13</v>
      </c>
    </row>
    <row x14ac:dyDescent="0.25" r="7" customHeight="1" ht="18.75">
      <c r="A7" s="6">
        <v>6</v>
      </c>
      <c r="B7" s="29" t="s">
        <v>235</v>
      </c>
      <c r="C7" s="29" t="s">
        <v>370</v>
      </c>
      <c r="D7" s="29" t="s">
        <v>222</v>
      </c>
      <c r="E7" s="29" t="s">
        <v>373</v>
      </c>
      <c r="F7" s="29" t="s">
        <v>50</v>
      </c>
      <c r="G7" s="459">
        <v>25569.042163923612</v>
      </c>
      <c r="H7" s="29" t="s">
        <v>51</v>
      </c>
      <c r="I7" s="6">
        <v>1</v>
      </c>
      <c r="J7" s="6">
        <v>26</v>
      </c>
      <c r="K7" s="28">
        <v>12.9</v>
      </c>
      <c r="L7" s="28">
        <v>8.7</v>
      </c>
      <c r="M7" s="6">
        <v>-3</v>
      </c>
      <c r="N7" s="6">
        <v>-0.17</v>
      </c>
      <c r="O7" s="28">
        <v>0.0022966</v>
      </c>
      <c r="P7" s="28">
        <v>0.00001616921837228042</v>
      </c>
      <c r="Q7" s="28">
        <v>1.423110817360652e-7</v>
      </c>
      <c r="R7" s="28">
        <v>0.000002138268583664729</v>
      </c>
      <c r="S7" s="28">
        <v>0.000002581412157153447</v>
      </c>
      <c r="T7" s="28">
        <v>0.000001663941170046234</v>
      </c>
      <c r="U7" s="28">
        <v>7.134302216618677e-7</v>
      </c>
      <c r="V7" s="28">
        <v>5.85314558555144e-8</v>
      </c>
      <c r="W7" s="28">
        <v>0.0006678498412284135</v>
      </c>
      <c r="X7" s="28">
        <v>0.00007960253721417974</v>
      </c>
      <c r="Y7" s="28">
        <v>0.00015540423781115</v>
      </c>
      <c r="Z7" s="28">
        <v>0.0004770230550426668</v>
      </c>
      <c r="AA7" s="6">
        <v>0</v>
      </c>
      <c r="AB7" s="6">
        <v>0</v>
      </c>
      <c r="AC7" s="28">
        <v>0.0002820635771302852</v>
      </c>
      <c r="AD7" s="28">
        <v>0.00001041016031646887</v>
      </c>
      <c r="AE7" s="28">
        <v>8.064516129032259e-9</v>
      </c>
      <c r="AF7" s="28">
        <v>0.00008194464475357606</v>
      </c>
      <c r="AG7" s="28">
        <v>6.25e-7</v>
      </c>
      <c r="AH7" s="28">
        <v>198.5588358751924</v>
      </c>
      <c r="AI7" s="61">
        <v>10</v>
      </c>
    </row>
    <row x14ac:dyDescent="0.25" r="8" customHeight="1" ht="18.75">
      <c r="A8" s="6">
        <v>7</v>
      </c>
      <c r="B8" s="29" t="s">
        <v>235</v>
      </c>
      <c r="C8" s="29" t="s">
        <v>372</v>
      </c>
      <c r="D8" s="29" t="s">
        <v>222</v>
      </c>
      <c r="E8" s="29" t="s">
        <v>373</v>
      </c>
      <c r="F8" s="29" t="s">
        <v>52</v>
      </c>
      <c r="G8" s="460">
        <v>25569.04215077546</v>
      </c>
      <c r="H8" s="29"/>
      <c r="I8" s="6">
        <v>1</v>
      </c>
      <c r="J8" s="6">
        <v>69</v>
      </c>
      <c r="K8" s="28">
        <v>24.6</v>
      </c>
      <c r="L8" s="28">
        <v>9.3</v>
      </c>
      <c r="M8" s="28">
        <v>2.718394716189348</v>
      </c>
      <c r="N8" s="28">
        <v>0.161</v>
      </c>
      <c r="O8" s="28">
        <v>0.00108281</v>
      </c>
      <c r="P8" s="28">
        <v>0.000001790670606142</v>
      </c>
      <c r="Q8" s="28">
        <v>0.000003147326346268845</v>
      </c>
      <c r="R8" s="28">
        <v>0.000003059039461609055</v>
      </c>
      <c r="S8" s="28">
        <v>0.000003706449221645663</v>
      </c>
      <c r="T8" s="28">
        <v>1.820233718009392e-9</v>
      </c>
      <c r="U8" s="28">
        <v>1.703780689349667e-9</v>
      </c>
      <c r="V8" s="6">
        <v>0</v>
      </c>
      <c r="W8" s="28">
        <v>0.0004784897124711818</v>
      </c>
      <c r="X8" s="28">
        <v>0.00004603816051971968</v>
      </c>
      <c r="Y8" s="28">
        <v>0.00007817321538778028</v>
      </c>
      <c r="Z8" s="28">
        <v>0.0001796496831179201</v>
      </c>
      <c r="AA8" s="6">
        <v>0</v>
      </c>
      <c r="AB8" s="28">
        <v>1.041891324483509e-8</v>
      </c>
      <c r="AC8" s="28">
        <v>0.0002820635771302852</v>
      </c>
      <c r="AD8" s="28">
        <v>0.000002082032063293775</v>
      </c>
      <c r="AE8" s="6">
        <v>0</v>
      </c>
      <c r="AF8" s="28">
        <v>0.00003277785790143043</v>
      </c>
      <c r="AG8" s="28">
        <v>0.0000125</v>
      </c>
      <c r="AH8" s="28">
        <v>112.5</v>
      </c>
      <c r="AI8" s="121">
        <v>11.1</v>
      </c>
    </row>
    <row x14ac:dyDescent="0.25" r="9" customHeight="1" ht="18.75">
      <c r="A9" s="6">
        <v>8</v>
      </c>
      <c r="B9" s="29" t="s">
        <v>235</v>
      </c>
      <c r="C9" s="29" t="s">
        <v>372</v>
      </c>
      <c r="D9" s="29" t="s">
        <v>222</v>
      </c>
      <c r="E9" s="29" t="s">
        <v>373</v>
      </c>
      <c r="F9" s="29" t="s">
        <v>54</v>
      </c>
      <c r="G9" s="455">
        <v>25569.04215653935</v>
      </c>
      <c r="H9" s="29" t="s">
        <v>53</v>
      </c>
      <c r="I9" s="6">
        <v>1</v>
      </c>
      <c r="J9" s="6">
        <v>18</v>
      </c>
      <c r="K9" s="28">
        <v>48.3</v>
      </c>
      <c r="L9" s="28">
        <v>9.14</v>
      </c>
      <c r="M9" s="28">
        <v>1.459098694791686</v>
      </c>
      <c r="N9" s="28">
        <v>0.093</v>
      </c>
      <c r="O9" s="28">
        <v>0.00120666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28">
        <v>0.0003392927052068381</v>
      </c>
      <c r="X9" s="28">
        <v>0.00001841526420788787</v>
      </c>
      <c r="Y9" s="28">
        <v>0.00005924706850442296</v>
      </c>
      <c r="Z9" s="28">
        <v>0.0003702779579819352</v>
      </c>
      <c r="AA9" s="6">
        <v>0</v>
      </c>
      <c r="AB9" s="6">
        <v>0</v>
      </c>
      <c r="AC9" s="28">
        <v>0.00002377795955208304</v>
      </c>
      <c r="AD9" s="6">
        <v>0</v>
      </c>
      <c r="AE9" s="6">
        <v>0</v>
      </c>
      <c r="AF9" s="28">
        <v>0.00007211128738314694</v>
      </c>
      <c r="AG9" s="28">
        <v>5.3125e-7</v>
      </c>
      <c r="AH9" s="28">
        <v>202.02</v>
      </c>
      <c r="AI9" s="60">
        <v>11.5</v>
      </c>
    </row>
    <row x14ac:dyDescent="0.25" r="10" customHeight="1" ht="18.75">
      <c r="A10" s="6">
        <v>9</v>
      </c>
      <c r="B10" s="29" t="s">
        <v>235</v>
      </c>
      <c r="C10" s="29" t="s">
        <v>372</v>
      </c>
      <c r="D10" s="29" t="s">
        <v>222</v>
      </c>
      <c r="E10" s="29" t="s">
        <v>373</v>
      </c>
      <c r="F10" s="29" t="s">
        <v>54</v>
      </c>
      <c r="G10" s="459">
        <v>25569.042163923612</v>
      </c>
      <c r="H10" s="29" t="s">
        <v>55</v>
      </c>
      <c r="I10" s="6">
        <v>1</v>
      </c>
      <c r="J10" s="6">
        <v>21</v>
      </c>
      <c r="K10" s="28">
        <v>30.9</v>
      </c>
      <c r="L10" s="28">
        <v>9.3</v>
      </c>
      <c r="M10" s="6">
        <v>2</v>
      </c>
      <c r="N10" s="6">
        <v>0.121</v>
      </c>
      <c r="O10" s="28">
        <v>0.000821195</v>
      </c>
      <c r="P10" s="28">
        <v>0.00000161298236189453</v>
      </c>
      <c r="Q10" s="28">
        <v>1.460453844459132e-7</v>
      </c>
      <c r="R10" s="28">
        <v>6.418224227592537e-7</v>
      </c>
      <c r="S10" s="28">
        <v>0.000003620266493699036</v>
      </c>
      <c r="T10" s="28">
        <v>1.701867559794677e-7</v>
      </c>
      <c r="U10" s="28">
        <v>7.651534254510759e-7</v>
      </c>
      <c r="V10" s="28">
        <v>6.665315753263821e-8</v>
      </c>
      <c r="W10" s="28">
        <v>0.0003471246683196311</v>
      </c>
      <c r="X10" s="28">
        <v>0.00002627628372295258</v>
      </c>
      <c r="Y10" s="28">
        <v>0.00004720575190290064</v>
      </c>
      <c r="Z10" s="28">
        <v>0.0001385049154149409</v>
      </c>
      <c r="AA10" s="6">
        <v>0</v>
      </c>
      <c r="AB10" s="6">
        <v>0</v>
      </c>
      <c r="AC10" s="28">
        <v>0.0002820635771302852</v>
      </c>
      <c r="AD10" s="28">
        <v>0.000001041016031646887</v>
      </c>
      <c r="AE10" s="28">
        <v>1.612903225806452e-8</v>
      </c>
      <c r="AF10" s="28">
        <v>0.00001638892895071521</v>
      </c>
      <c r="AG10" s="28">
        <v>3.125e-7</v>
      </c>
      <c r="AH10" s="6">
        <v>150</v>
      </c>
      <c r="AI10" s="73">
        <v>7</v>
      </c>
    </row>
    <row x14ac:dyDescent="0.25" r="11" customHeight="1" ht="18.75">
      <c r="A11" s="6">
        <v>10</v>
      </c>
      <c r="B11" s="29" t="s">
        <v>235</v>
      </c>
      <c r="C11" s="29" t="s">
        <v>374</v>
      </c>
      <c r="D11" s="29" t="s">
        <v>222</v>
      </c>
      <c r="E11" s="29" t="s">
        <v>373</v>
      </c>
      <c r="F11" s="29" t="s">
        <v>337</v>
      </c>
      <c r="G11" s="456">
        <v>25569.042158333334</v>
      </c>
      <c r="H11" s="29" t="s">
        <v>56</v>
      </c>
      <c r="I11" s="6">
        <v>3</v>
      </c>
      <c r="J11" s="6">
        <v>22</v>
      </c>
      <c r="K11" s="28">
        <v>37.16</v>
      </c>
      <c r="L11" s="28">
        <v>7.33</v>
      </c>
      <c r="M11" s="28">
        <v>0.9382419378170218</v>
      </c>
      <c r="N11" s="28">
        <v>0.058</v>
      </c>
      <c r="O11" s="28">
        <v>0.0357446</v>
      </c>
      <c r="P11" s="28">
        <v>0.0000171904378189632</v>
      </c>
      <c r="Q11" s="28">
        <v>0.00003257482768388254</v>
      </c>
      <c r="R11" s="28">
        <v>6.118078923218111e-7</v>
      </c>
      <c r="S11" s="28">
        <v>0.00008524833209785026</v>
      </c>
      <c r="T11" s="28">
        <v>3.77516473115148e-7</v>
      </c>
      <c r="U11" s="28">
        <v>5.751963607244475e-8</v>
      </c>
      <c r="V11" s="28">
        <v>1.098411037460296e-8</v>
      </c>
      <c r="W11" s="28">
        <v>0.006698855974596546</v>
      </c>
      <c r="X11" s="28">
        <v>0.0002910634815080055</v>
      </c>
      <c r="Y11" s="28">
        <v>0.0003702941781526435</v>
      </c>
      <c r="Z11" s="28">
        <v>0.00249513448774889</v>
      </c>
      <c r="AA11" s="28">
        <v>0.0007702505827505828</v>
      </c>
      <c r="AB11" s="28">
        <v>0.0001025221063291772</v>
      </c>
      <c r="AC11" s="28">
        <v>0.00002820635771302852</v>
      </c>
      <c r="AD11" s="28">
        <v>0.000001041016031646887</v>
      </c>
      <c r="AE11" s="28">
        <v>0.000001612903225806452</v>
      </c>
      <c r="AF11" s="28">
        <v>0.002510783915249571</v>
      </c>
      <c r="AG11" s="28">
        <v>9.65e-7</v>
      </c>
      <c r="AH11" s="28">
        <v>3286.16</v>
      </c>
      <c r="AI11" s="153">
        <v>1389</v>
      </c>
    </row>
    <row x14ac:dyDescent="0.25" r="12" customHeight="1" ht="18.75">
      <c r="A12" s="6">
        <v>11</v>
      </c>
      <c r="B12" s="29" t="s">
        <v>241</v>
      </c>
      <c r="C12" s="29" t="s">
        <v>370</v>
      </c>
      <c r="D12" s="29" t="s">
        <v>222</v>
      </c>
      <c r="E12" s="29" t="s">
        <v>373</v>
      </c>
      <c r="F12" s="29" t="s">
        <v>60</v>
      </c>
      <c r="G12" s="456">
        <v>25569.042158333334</v>
      </c>
      <c r="H12" s="29" t="s">
        <v>59</v>
      </c>
      <c r="I12" s="6">
        <v>2</v>
      </c>
      <c r="J12" s="6">
        <v>23</v>
      </c>
      <c r="K12" s="28">
        <v>6.67</v>
      </c>
      <c r="L12" s="28">
        <v>9.3</v>
      </c>
      <c r="M12" s="28">
        <v>-3.708799552974201</v>
      </c>
      <c r="N12" s="28">
        <v>-0.206</v>
      </c>
      <c r="O12" s="28">
        <v>0.00133361</v>
      </c>
      <c r="P12" s="28">
        <v>5.372011818426001e-7</v>
      </c>
      <c r="Q12" s="28">
        <v>2.815283416737481e-7</v>
      </c>
      <c r="R12" s="6">
        <v>0</v>
      </c>
      <c r="S12" s="28">
        <v>0.000001482579688658265</v>
      </c>
      <c r="T12" s="28">
        <v>3.993592777312607e-7</v>
      </c>
      <c r="U12" s="28">
        <v>6.375547339546454e-9</v>
      </c>
      <c r="V12" s="28">
        <v>1.291006315477245e-9</v>
      </c>
      <c r="W12" s="28">
        <v>0.0005332985340815173</v>
      </c>
      <c r="X12" s="28">
        <v>0.00006445342472760755</v>
      </c>
      <c r="Y12" s="28">
        <v>0.0001123225673729685</v>
      </c>
      <c r="Z12" s="28">
        <v>0.0001566944458306303</v>
      </c>
      <c r="AA12" s="28">
        <v>9.712509712509713e-8</v>
      </c>
      <c r="AB12" s="6">
        <v>0</v>
      </c>
      <c r="AC12" s="28">
        <v>0.0006007954192875074</v>
      </c>
      <c r="AD12" s="6">
        <v>0</v>
      </c>
      <c r="AE12" s="6">
        <v>0</v>
      </c>
      <c r="AF12" s="28">
        <v>0.0002604200810268647</v>
      </c>
      <c r="AG12" s="28">
        <v>0.0000014971875</v>
      </c>
      <c r="AH12" s="28">
        <v>124.55</v>
      </c>
      <c r="AI12" s="60">
        <v>5.107</v>
      </c>
    </row>
    <row x14ac:dyDescent="0.25" r="13" customHeight="1" ht="18.75">
      <c r="A13" s="6">
        <v>12</v>
      </c>
      <c r="B13" s="29" t="s">
        <v>241</v>
      </c>
      <c r="C13" s="29" t="s">
        <v>370</v>
      </c>
      <c r="D13" s="29" t="s">
        <v>222</v>
      </c>
      <c r="E13" s="29" t="s">
        <v>373</v>
      </c>
      <c r="F13" s="29" t="s">
        <v>62</v>
      </c>
      <c r="G13" s="459">
        <v>25569.042163923612</v>
      </c>
      <c r="H13" s="29" t="s">
        <v>61</v>
      </c>
      <c r="I13" s="6">
        <v>2</v>
      </c>
      <c r="J13" s="6">
        <v>52</v>
      </c>
      <c r="K13" s="6">
        <v>12</v>
      </c>
      <c r="L13" s="28">
        <v>9.3</v>
      </c>
      <c r="M13" s="28">
        <v>-7.077182927521522</v>
      </c>
      <c r="N13" s="28">
        <v>-0.4</v>
      </c>
      <c r="O13" s="28">
        <v>0.00180455</v>
      </c>
      <c r="P13" s="28">
        <v>0.000002378905900259647</v>
      </c>
      <c r="Q13" s="28">
        <v>8.462987442167878e-7</v>
      </c>
      <c r="R13" s="28">
        <v>2.405052003670847e-7</v>
      </c>
      <c r="S13" s="28">
        <v>0.00000434833209785026</v>
      </c>
      <c r="T13" s="28">
        <v>6.441357530306892e-7</v>
      </c>
      <c r="U13" s="28">
        <v>8.73143628371356e-7</v>
      </c>
      <c r="V13" s="28">
        <v>7.892729008144618e-8</v>
      </c>
      <c r="W13" s="28">
        <v>0.0004982586454391231</v>
      </c>
      <c r="X13" s="28">
        <v>0.00006855823827305744</v>
      </c>
      <c r="Y13" s="28">
        <v>0.0001241431804155524</v>
      </c>
      <c r="Z13" s="28">
        <v>0.0001784755828634163</v>
      </c>
      <c r="AA13" s="28">
        <v>0.00002428127428127428</v>
      </c>
      <c r="AB13" s="6">
        <v>0</v>
      </c>
      <c r="AC13" s="28">
        <v>0.0005641271542605703</v>
      </c>
      <c r="AD13" s="28">
        <v>0.000001041016031646887</v>
      </c>
      <c r="AE13" s="28">
        <v>0.000001612903225806452</v>
      </c>
      <c r="AF13" s="28">
        <v>0.0001638892895071521</v>
      </c>
      <c r="AG13" s="28">
        <v>0.0000125</v>
      </c>
      <c r="AH13" s="28">
        <v>185.5659717363929</v>
      </c>
      <c r="AI13" s="61">
        <v>12</v>
      </c>
    </row>
    <row x14ac:dyDescent="0.25" r="14" customHeight="1" ht="19.5">
      <c r="A14" s="6">
        <v>13</v>
      </c>
      <c r="B14" s="29" t="s">
        <v>241</v>
      </c>
      <c r="C14" s="29" t="s">
        <v>372</v>
      </c>
      <c r="D14" s="29" t="s">
        <v>222</v>
      </c>
      <c r="E14" s="29" t="s">
        <v>373</v>
      </c>
      <c r="F14" s="29" t="s">
        <v>64</v>
      </c>
      <c r="G14" s="456">
        <v>25569.042158333334</v>
      </c>
      <c r="H14" s="29" t="s">
        <v>63</v>
      </c>
      <c r="I14" s="6">
        <v>1</v>
      </c>
      <c r="J14" s="6">
        <v>17</v>
      </c>
      <c r="K14" s="28">
        <v>41.09</v>
      </c>
      <c r="L14" s="28">
        <v>8.62</v>
      </c>
      <c r="M14" s="28">
        <v>-3.117178397251894</v>
      </c>
      <c r="N14" s="28">
        <v>-0.194</v>
      </c>
      <c r="O14" s="28">
        <v>0.00229828</v>
      </c>
      <c r="P14" s="28">
        <v>7.162682424568001e-7</v>
      </c>
      <c r="Q14" s="28">
        <v>6.249016460516792e-7</v>
      </c>
      <c r="R14" s="6">
        <v>0</v>
      </c>
      <c r="S14" s="28">
        <v>0.000001482579688658265</v>
      </c>
      <c r="T14" s="28">
        <v>1.914885871345881e-7</v>
      </c>
      <c r="U14" s="28">
        <v>2.998654013255414e-8</v>
      </c>
      <c r="V14" s="28">
        <v>2.04078900208868e-9</v>
      </c>
      <c r="W14" s="28">
        <v>0.001040062638653269</v>
      </c>
      <c r="X14" s="28">
        <v>0.0001478336487799888</v>
      </c>
      <c r="Y14" s="28">
        <v>0.0001715696358773915</v>
      </c>
      <c r="Z14" s="28">
        <v>0.0001873846000299416</v>
      </c>
      <c r="AA14" s="6">
        <v>0</v>
      </c>
      <c r="AB14" s="6">
        <v>0</v>
      </c>
      <c r="AC14" s="28">
        <v>0.001435703607593152</v>
      </c>
      <c r="AD14" s="6">
        <v>0</v>
      </c>
      <c r="AE14" s="6">
        <v>0</v>
      </c>
      <c r="AF14" s="28">
        <v>0.0003830092695782145</v>
      </c>
      <c r="AG14" s="28">
        <v>7.4125e-7</v>
      </c>
      <c r="AH14" s="28">
        <v>492.53</v>
      </c>
      <c r="AI14" s="60">
        <v>9.144</v>
      </c>
    </row>
    <row x14ac:dyDescent="0.25" r="15" customHeight="1" ht="19.5">
      <c r="A15" s="6">
        <v>14</v>
      </c>
      <c r="B15" s="29" t="s">
        <v>241</v>
      </c>
      <c r="C15" s="29" t="s">
        <v>374</v>
      </c>
      <c r="D15" s="29" t="s">
        <v>222</v>
      </c>
      <c r="E15" s="29" t="s">
        <v>373</v>
      </c>
      <c r="F15" s="29" t="s">
        <v>66</v>
      </c>
      <c r="G15" s="459">
        <v>25569.042163923612</v>
      </c>
      <c r="H15" s="29" t="s">
        <v>65</v>
      </c>
      <c r="I15" s="6">
        <v>2</v>
      </c>
      <c r="J15" s="6">
        <v>50</v>
      </c>
      <c r="K15" s="6">
        <v>14</v>
      </c>
      <c r="L15" s="6">
        <v>9</v>
      </c>
      <c r="M15" s="6">
        <v>-3</v>
      </c>
      <c r="N15" s="6">
        <v>-0.171</v>
      </c>
      <c r="O15" s="28">
        <v>0.00519012</v>
      </c>
      <c r="P15" s="28">
        <v>0.00001506931685916376</v>
      </c>
      <c r="Q15" s="28">
        <v>0.0000354074213955245</v>
      </c>
      <c r="R15" s="28">
        <v>0.000001040685224839401</v>
      </c>
      <c r="S15" s="28">
        <v>0.0000821682727946627</v>
      </c>
      <c r="T15" s="6">
        <v>0</v>
      </c>
      <c r="U15" s="6">
        <v>0</v>
      </c>
      <c r="V15" s="6">
        <v>0</v>
      </c>
      <c r="W15" s="28">
        <v>0.0007138196528774631</v>
      </c>
      <c r="X15" s="28">
        <v>0.0001921369379507903</v>
      </c>
      <c r="Y15" s="28">
        <v>0.0003517300966879243</v>
      </c>
      <c r="Z15" s="28">
        <v>0.001616834672388842</v>
      </c>
      <c r="AA15" s="28">
        <v>0.00002428127428127428</v>
      </c>
      <c r="AB15" s="28">
        <v>0.00008528922382222001</v>
      </c>
      <c r="AC15" s="28">
        <v>0.000987222519955998</v>
      </c>
      <c r="AD15" s="28">
        <v>0.000001041016031646887</v>
      </c>
      <c r="AE15" s="28">
        <v>0.000001612903225806452</v>
      </c>
      <c r="AF15" s="28">
        <v>0.0001966671474085826</v>
      </c>
      <c r="AG15" s="28">
        <v>3.125e-7</v>
      </c>
      <c r="AH15" s="28">
        <v>482.4401846928781</v>
      </c>
      <c r="AI15" s="62">
        <v>120</v>
      </c>
    </row>
    <row x14ac:dyDescent="0.25" r="16" customHeight="1" ht="19.5">
      <c r="A16" s="6">
        <v>15</v>
      </c>
      <c r="B16" s="29" t="s">
        <v>239</v>
      </c>
      <c r="C16" s="29" t="s">
        <v>372</v>
      </c>
      <c r="D16" s="29" t="s">
        <v>222</v>
      </c>
      <c r="E16" s="29" t="s">
        <v>373</v>
      </c>
      <c r="F16" s="29" t="s">
        <v>68</v>
      </c>
      <c r="G16" s="456">
        <v>25569.04215841435</v>
      </c>
      <c r="H16" s="29" t="s">
        <v>67</v>
      </c>
      <c r="I16" s="6">
        <v>3</v>
      </c>
      <c r="J16" s="6">
        <v>14</v>
      </c>
      <c r="K16" s="28">
        <v>32.84</v>
      </c>
      <c r="L16" s="28">
        <v>6.44</v>
      </c>
      <c r="M16" s="28">
        <v>-1.222272874743378</v>
      </c>
      <c r="N16" s="28">
        <v>-0.074</v>
      </c>
      <c r="O16" s="28">
        <v>0.0665581</v>
      </c>
      <c r="P16" s="28">
        <v>0.002198585370221148</v>
      </c>
      <c r="Q16" s="28">
        <v>0.00000388222704812262</v>
      </c>
      <c r="R16" s="28">
        <v>0.000002141327623126339</v>
      </c>
      <c r="S16" s="28">
        <v>0.00004151223128243144</v>
      </c>
      <c r="T16" s="28">
        <v>0.00001929447741089956</v>
      </c>
      <c r="U16" s="28">
        <v>1.037602439813947e-7</v>
      </c>
      <c r="V16" s="28">
        <v>2.10979372736748e-9</v>
      </c>
      <c r="W16" s="28">
        <v>0.007963808778111271</v>
      </c>
      <c r="X16" s="28">
        <v>0.0001033300936109264</v>
      </c>
      <c r="Y16" s="28">
        <v>0.0001382431598436536</v>
      </c>
      <c r="Z16" s="28">
        <v>0.0006936473875941914</v>
      </c>
      <c r="AA16" s="28">
        <v>0.0003720862470862471</v>
      </c>
      <c r="AB16" s="28">
        <v>0.00004521808348258427</v>
      </c>
      <c r="AC16" s="28">
        <v>0.00005641271542605703</v>
      </c>
      <c r="AD16" s="28">
        <v>0.000003123048094940662</v>
      </c>
      <c r="AE16" s="28">
        <v>0.000001612903225806452</v>
      </c>
      <c r="AF16" s="28">
        <v>0.0006073737069135058</v>
      </c>
      <c r="AG16" s="28">
        <v>7.249999999999999e-7</v>
      </c>
      <c r="AH16" s="28">
        <v>2055.75</v>
      </c>
      <c r="AI16" s="62">
        <v>2952</v>
      </c>
    </row>
    <row x14ac:dyDescent="0.25" r="17" customHeight="1" ht="19.5">
      <c r="A17" s="6">
        <v>16</v>
      </c>
      <c r="B17" s="29" t="s">
        <v>239</v>
      </c>
      <c r="C17" s="29" t="s">
        <v>372</v>
      </c>
      <c r="D17" s="29" t="s">
        <v>222</v>
      </c>
      <c r="E17" s="29" t="s">
        <v>373</v>
      </c>
      <c r="F17" s="29" t="s">
        <v>70</v>
      </c>
      <c r="G17" s="456">
        <v>25569.04215841435</v>
      </c>
      <c r="H17" s="29" t="s">
        <v>69</v>
      </c>
      <c r="I17" s="6">
        <v>3</v>
      </c>
      <c r="J17" s="6">
        <v>15</v>
      </c>
      <c r="K17" s="28">
        <v>37.8</v>
      </c>
      <c r="L17" s="28">
        <v>6.9</v>
      </c>
      <c r="M17" s="28">
        <v>-2.222399889275363</v>
      </c>
      <c r="N17" s="28">
        <v>-0.137</v>
      </c>
      <c r="O17" s="28">
        <v>0.0672824</v>
      </c>
      <c r="P17" s="28">
        <v>0.001895245769540693</v>
      </c>
      <c r="Q17" s="6">
        <v>0</v>
      </c>
      <c r="R17" s="28">
        <v>0.000001529519730804528</v>
      </c>
      <c r="S17" s="28">
        <v>0.0000318754633061527</v>
      </c>
      <c r="T17" s="28">
        <v>0.00001729222032108923</v>
      </c>
      <c r="U17" s="28">
        <v>1.414137972160224e-8</v>
      </c>
      <c r="V17" s="28">
        <v>1.132913400099696e-9</v>
      </c>
      <c r="W17" s="28">
        <v>0.007464004523902736</v>
      </c>
      <c r="X17" s="28">
        <v>0.0001053762340784695</v>
      </c>
      <c r="Y17" s="28">
        <v>0.0001361859699650278</v>
      </c>
      <c r="Z17" s="28">
        <v>0.0006789260941164729</v>
      </c>
      <c r="AA17" s="28">
        <v>0.0002991938616938617</v>
      </c>
      <c r="AB17" s="28">
        <v>0.00003250700932388547</v>
      </c>
      <c r="AC17" s="28">
        <v>0.00005641271542605703</v>
      </c>
      <c r="AD17" s="28">
        <v>0.000003123048094940662</v>
      </c>
      <c r="AE17" s="28">
        <v>0.000001612903225806452</v>
      </c>
      <c r="AF17" s="28">
        <v>0.0005310012980031728</v>
      </c>
      <c r="AG17" s="28">
        <v>5e-7</v>
      </c>
      <c r="AH17" s="28">
        <v>2168.9</v>
      </c>
      <c r="AI17" s="62">
        <v>2968</v>
      </c>
    </row>
    <row x14ac:dyDescent="0.25" r="18" customHeight="1" ht="19.5">
      <c r="A18" s="6">
        <v>17</v>
      </c>
      <c r="B18" s="29" t="s">
        <v>239</v>
      </c>
      <c r="C18" s="29" t="s">
        <v>372</v>
      </c>
      <c r="D18" s="29" t="s">
        <v>222</v>
      </c>
      <c r="E18" s="29" t="s">
        <v>373</v>
      </c>
      <c r="F18" s="29" t="s">
        <v>72</v>
      </c>
      <c r="G18" s="456">
        <v>25569.04215841435</v>
      </c>
      <c r="H18" s="29" t="s">
        <v>71</v>
      </c>
      <c r="I18" s="6">
        <v>3</v>
      </c>
      <c r="J18" s="6">
        <v>16</v>
      </c>
      <c r="K18" s="28">
        <v>15.65</v>
      </c>
      <c r="L18" s="28">
        <v>8.85</v>
      </c>
      <c r="M18" s="28">
        <v>-3.61088786702294</v>
      </c>
      <c r="N18" s="28">
        <v>-0.207</v>
      </c>
      <c r="O18" s="28">
        <v>0.0119821</v>
      </c>
      <c r="P18" s="28">
        <v>0.0000159369683946638</v>
      </c>
      <c r="Q18" s="28">
        <v>2.344758127970289e-7</v>
      </c>
      <c r="R18" s="6">
        <v>0</v>
      </c>
      <c r="S18" s="28">
        <v>0.000103409933283914</v>
      </c>
      <c r="T18" s="28">
        <v>0.000001255597218682879</v>
      </c>
      <c r="U18" s="28">
        <v>5.615661152096502e-9</v>
      </c>
      <c r="V18" s="28">
        <v>4.118140209362396e-10</v>
      </c>
      <c r="W18" s="28">
        <v>0.006904606550959154</v>
      </c>
      <c r="X18" s="28">
        <v>0.0001583201186761471</v>
      </c>
      <c r="Y18" s="28">
        <v>0.0001851470890763217</v>
      </c>
      <c r="Z18" s="28">
        <v>0.0005174908927591197</v>
      </c>
      <c r="AA18" s="28">
        <v>0.0009352661227661228</v>
      </c>
      <c r="AB18" s="28">
        <v>0.0001093985890707684</v>
      </c>
      <c r="AC18" s="28">
        <v>0.00005641271542605703</v>
      </c>
      <c r="AD18" s="28">
        <v>0.000003123048094940662</v>
      </c>
      <c r="AE18" s="28">
        <v>0.000001612903225806452</v>
      </c>
      <c r="AF18" s="28">
        <v>0.0002977868390344954</v>
      </c>
      <c r="AG18" s="28">
        <v>0.000001088125</v>
      </c>
      <c r="AH18" s="28">
        <v>1068.19</v>
      </c>
      <c r="AI18" s="60">
        <v>130.3</v>
      </c>
    </row>
    <row x14ac:dyDescent="0.25" r="19" customHeight="1" ht="19.5">
      <c r="A19" s="6">
        <v>18</v>
      </c>
      <c r="B19" s="29" t="s">
        <v>239</v>
      </c>
      <c r="C19" s="29" t="s">
        <v>372</v>
      </c>
      <c r="D19" s="29" t="s">
        <v>222</v>
      </c>
      <c r="E19" s="29" t="s">
        <v>373</v>
      </c>
      <c r="F19" s="29" t="s">
        <v>74</v>
      </c>
      <c r="G19" s="456">
        <v>25569.04215841435</v>
      </c>
      <c r="H19" s="29" t="s">
        <v>73</v>
      </c>
      <c r="I19" s="6">
        <v>3</v>
      </c>
      <c r="J19" s="6">
        <v>13</v>
      </c>
      <c r="K19" s="28">
        <v>29.49</v>
      </c>
      <c r="L19" s="28">
        <v>5.47</v>
      </c>
      <c r="M19" s="28">
        <v>2.448533281931838</v>
      </c>
      <c r="N19" s="28">
        <v>0.147</v>
      </c>
      <c r="O19" s="28">
        <v>0.0260405</v>
      </c>
      <c r="P19" s="28">
        <v>0.002854149879129734</v>
      </c>
      <c r="Q19" s="28">
        <v>0.00000424889056746294</v>
      </c>
      <c r="R19" s="28">
        <v>0.00003961456102783726</v>
      </c>
      <c r="S19" s="28">
        <v>0.000005559673832468495</v>
      </c>
      <c r="T19" s="28">
        <v>0.0000152899632312789</v>
      </c>
      <c r="U19" s="28">
        <v>0.00001783858381749101</v>
      </c>
      <c r="V19" s="28">
        <v>7.31759064337122e-8</v>
      </c>
      <c r="W19" s="28">
        <v>0.004900169646352604</v>
      </c>
      <c r="X19" s="28">
        <v>0.00009386669394853957</v>
      </c>
      <c r="Y19" s="28">
        <v>0.00007899609133923061</v>
      </c>
      <c r="Z19" s="28">
        <v>0.0003418334248215979</v>
      </c>
      <c r="AA19" s="28">
        <v>0.00004322066822066822</v>
      </c>
      <c r="AB19" s="28">
        <v>0.000004167565297934035</v>
      </c>
      <c r="AC19" s="28">
        <v>0.00005641271542605703</v>
      </c>
      <c r="AD19" s="28">
        <v>0.000003123048094940662</v>
      </c>
      <c r="AE19" s="28">
        <v>0.000001612903225806452</v>
      </c>
      <c r="AF19" s="28">
        <v>0.0001729032004300455</v>
      </c>
      <c r="AG19" s="28">
        <v>0.0000017725</v>
      </c>
      <c r="AH19" s="28">
        <v>1440.73</v>
      </c>
      <c r="AI19" s="62">
        <v>1251</v>
      </c>
    </row>
    <row x14ac:dyDescent="0.25" r="20" customHeight="1" ht="19.5">
      <c r="A20" s="6">
        <v>19</v>
      </c>
      <c r="B20" s="29" t="s">
        <v>239</v>
      </c>
      <c r="C20" s="29" t="s">
        <v>372</v>
      </c>
      <c r="D20" s="29" t="s">
        <v>222</v>
      </c>
      <c r="E20" s="29" t="s">
        <v>373</v>
      </c>
      <c r="F20" s="29" t="s">
        <v>76</v>
      </c>
      <c r="G20" s="456">
        <v>25569.04215841435</v>
      </c>
      <c r="H20" s="29" t="s">
        <v>75</v>
      </c>
      <c r="I20" s="6">
        <v>3</v>
      </c>
      <c r="J20" s="6">
        <v>11</v>
      </c>
      <c r="K20" s="28">
        <v>34.17</v>
      </c>
      <c r="L20" s="28">
        <v>7.36</v>
      </c>
      <c r="M20" s="28">
        <v>4.572981362304653</v>
      </c>
      <c r="N20" s="28">
        <v>0.279</v>
      </c>
      <c r="O20" s="28">
        <v>0.00606312</v>
      </c>
      <c r="P20" s="28">
        <v>1.790670606142e-7</v>
      </c>
      <c r="Q20" s="28">
        <v>0.00003493532244358418</v>
      </c>
      <c r="R20" s="28">
        <v>0.00002324869990822882</v>
      </c>
      <c r="S20" s="28">
        <v>0.000008895478131949593</v>
      </c>
      <c r="T20" s="28">
        <v>0.00001146747242345917</v>
      </c>
      <c r="U20" s="28">
        <v>0.000015577666842724</v>
      </c>
      <c r="V20" s="28">
        <v>2.193732311102139e-9</v>
      </c>
      <c r="W20" s="28">
        <v>0.003087998608029927</v>
      </c>
      <c r="X20" s="28">
        <v>0.0004250856821320784</v>
      </c>
      <c r="Y20" s="28">
        <v>0.0006183912775149146</v>
      </c>
      <c r="Z20" s="28">
        <v>0.001007535306153002</v>
      </c>
      <c r="AA20" s="28">
        <v>0.00007891414141414142</v>
      </c>
      <c r="AB20" s="28">
        <v>0.00001260688502625045</v>
      </c>
      <c r="AC20" s="28">
        <v>0.00005641271542605703</v>
      </c>
      <c r="AD20" s="28">
        <v>0.000003123048094940662</v>
      </c>
      <c r="AE20" s="28">
        <v>0.000001612903225806452</v>
      </c>
      <c r="AF20" s="28">
        <v>0.001060363703111274</v>
      </c>
      <c r="AG20" s="28">
        <v>0.0001707065625</v>
      </c>
      <c r="AH20" s="28">
        <v>1120.32</v>
      </c>
      <c r="AI20" s="60">
        <v>110.4</v>
      </c>
    </row>
    <row x14ac:dyDescent="0.25" r="21" customHeight="1" ht="19.5">
      <c r="A21" s="6">
        <v>20</v>
      </c>
      <c r="B21" s="29" t="s">
        <v>239</v>
      </c>
      <c r="C21" s="29" t="s">
        <v>372</v>
      </c>
      <c r="D21" s="29" t="s">
        <v>222</v>
      </c>
      <c r="E21" s="29" t="s">
        <v>373</v>
      </c>
      <c r="F21" s="29" t="s">
        <v>78</v>
      </c>
      <c r="G21" s="456">
        <v>25569.04215841435</v>
      </c>
      <c r="H21" s="29" t="s">
        <v>77</v>
      </c>
      <c r="I21" s="6">
        <v>3</v>
      </c>
      <c r="J21" s="6">
        <v>12</v>
      </c>
      <c r="K21" s="28">
        <v>34.93</v>
      </c>
      <c r="L21" s="28">
        <v>8.19</v>
      </c>
      <c r="M21" s="28">
        <v>4.287986811812159</v>
      </c>
      <c r="N21" s="28">
        <v>0.262</v>
      </c>
      <c r="O21" s="28">
        <v>0.00607783</v>
      </c>
      <c r="P21" s="28">
        <v>5.372011818426001e-7</v>
      </c>
      <c r="Q21" s="28">
        <v>0.00001070090957731407</v>
      </c>
      <c r="R21" s="28">
        <v>0.000003364943407769961</v>
      </c>
      <c r="S21" s="28">
        <v>0.000008524833209785027</v>
      </c>
      <c r="T21" s="28">
        <v>0.000001077942407805162</v>
      </c>
      <c r="U21" s="28">
        <v>0.00000414359463649839</v>
      </c>
      <c r="V21" s="28">
        <v>1.722543328787948e-8</v>
      </c>
      <c r="W21" s="28">
        <v>0.003036234720953499</v>
      </c>
      <c r="X21" s="28">
        <v>0.0003061537674561359</v>
      </c>
      <c r="Y21" s="28">
        <v>0.0004069121579921827</v>
      </c>
      <c r="Z21" s="28">
        <v>0.001199910175158441</v>
      </c>
      <c r="AA21" s="28">
        <v>0.0000707070707070707</v>
      </c>
      <c r="AB21" s="28">
        <v>0.000008230941463419718</v>
      </c>
      <c r="AC21" s="28">
        <v>0.00005641271542605703</v>
      </c>
      <c r="AD21" s="28">
        <v>0.000003123048094940662</v>
      </c>
      <c r="AE21" s="28">
        <v>0.000001612903225806452</v>
      </c>
      <c r="AF21" s="28">
        <v>0.001093305450302212</v>
      </c>
      <c r="AG21" s="28">
        <v>0.000204970625</v>
      </c>
      <c r="AH21" s="28">
        <v>1175.75</v>
      </c>
      <c r="AI21" s="60">
        <v>9.373</v>
      </c>
    </row>
    <row x14ac:dyDescent="0.25" r="22" customHeight="1" ht="19.5">
      <c r="A22" s="6">
        <v>21</v>
      </c>
      <c r="B22" s="29" t="s">
        <v>236</v>
      </c>
      <c r="C22" s="29" t="s">
        <v>370</v>
      </c>
      <c r="D22" s="29" t="s">
        <v>222</v>
      </c>
      <c r="E22" s="29" t="s">
        <v>375</v>
      </c>
      <c r="F22" s="29" t="s">
        <v>80</v>
      </c>
      <c r="G22" s="459">
        <v>25569.04216335648</v>
      </c>
      <c r="H22" s="29" t="s">
        <v>79</v>
      </c>
      <c r="I22" s="6">
        <v>3</v>
      </c>
      <c r="J22" s="6">
        <v>40</v>
      </c>
      <c r="K22" s="28">
        <v>13.3</v>
      </c>
      <c r="L22" s="28">
        <v>7.6</v>
      </c>
      <c r="M22" s="28">
        <v>-2.189541962911209</v>
      </c>
      <c r="N22" s="28">
        <v>-0.124</v>
      </c>
      <c r="O22" s="28">
        <v>0.0191396</v>
      </c>
      <c r="P22" s="28">
        <v>0.009648133225893096</v>
      </c>
      <c r="Q22" s="6">
        <v>0</v>
      </c>
      <c r="R22" s="6">
        <v>0</v>
      </c>
      <c r="S22" s="28">
        <v>0.00002335063009636768</v>
      </c>
      <c r="T22" s="28">
        <v>6.389020350212966e-8</v>
      </c>
      <c r="U22" s="6">
        <v>0</v>
      </c>
      <c r="V22" s="6">
        <v>0</v>
      </c>
      <c r="W22" s="28">
        <v>0.005844969333159337</v>
      </c>
      <c r="X22" s="28">
        <v>0.005197708322676351</v>
      </c>
      <c r="Y22" s="28">
        <v>0.00004937255708701913</v>
      </c>
      <c r="Z22" s="28">
        <v>0.0006262787564249713</v>
      </c>
      <c r="AA22" s="6">
        <v>0</v>
      </c>
      <c r="AB22" s="28">
        <v>0.0001210677719049837</v>
      </c>
      <c r="AC22" s="28">
        <v>0.00005641271542605703</v>
      </c>
      <c r="AD22" s="28">
        <v>0.000003123048094940662</v>
      </c>
      <c r="AE22" s="28">
        <v>0.000001612903225806452</v>
      </c>
      <c r="AF22" s="28">
        <v>0.0001048891452845774</v>
      </c>
      <c r="AG22" s="28">
        <v>0.00000115625</v>
      </c>
      <c r="AH22" s="6">
        <v>1834</v>
      </c>
      <c r="AI22" s="62">
        <v>1359</v>
      </c>
    </row>
    <row x14ac:dyDescent="0.25" r="23" customHeight="1" ht="19.5">
      <c r="A23" s="6">
        <v>22</v>
      </c>
      <c r="B23" s="29" t="s">
        <v>236</v>
      </c>
      <c r="C23" s="29" t="s">
        <v>372</v>
      </c>
      <c r="D23" s="29" t="s">
        <v>222</v>
      </c>
      <c r="E23" s="29" t="s">
        <v>376</v>
      </c>
      <c r="F23" s="29" t="s">
        <v>82</v>
      </c>
      <c r="G23" s="456">
        <v>25569.042161041667</v>
      </c>
      <c r="H23" s="29" t="s">
        <v>81</v>
      </c>
      <c r="I23" s="6">
        <v>1</v>
      </c>
      <c r="J23" s="6">
        <v>28</v>
      </c>
      <c r="K23" s="28">
        <v>62.75</v>
      </c>
      <c r="L23" s="28">
        <v>8.71</v>
      </c>
      <c r="M23" s="28">
        <v>2.260001875991266</v>
      </c>
      <c r="N23" s="28">
        <v>0.151</v>
      </c>
      <c r="O23" s="28">
        <v>0.00105768</v>
      </c>
      <c r="P23" s="6">
        <v>0</v>
      </c>
      <c r="Q23" s="28">
        <v>2.904982217606144e-7</v>
      </c>
      <c r="R23" s="6">
        <v>0</v>
      </c>
      <c r="S23" s="6">
        <v>0</v>
      </c>
      <c r="T23" s="28">
        <v>6.893225090101569e-8</v>
      </c>
      <c r="U23" s="28">
        <v>3.668239824169833e-8</v>
      </c>
      <c r="V23" s="28">
        <v>1.366190568392952e-8</v>
      </c>
      <c r="W23" s="28">
        <v>0.000391491582930967</v>
      </c>
      <c r="X23" s="28">
        <v>0.00004859583610414855</v>
      </c>
      <c r="Y23" s="28">
        <v>0.000056778440650072</v>
      </c>
      <c r="Z23" s="28">
        <v>0.0001554468785867558</v>
      </c>
      <c r="AA23" s="6">
        <v>0</v>
      </c>
      <c r="AB23" s="28">
        <v>5.209456622417543e-7</v>
      </c>
      <c r="AC23" s="28">
        <v>0.0005469212760556229</v>
      </c>
      <c r="AD23" s="28">
        <v>0.000008952737872163232</v>
      </c>
      <c r="AE23" s="28">
        <v>0.0000112258064516129</v>
      </c>
      <c r="AF23" s="28">
        <v>0.00009766162761731195</v>
      </c>
      <c r="AG23" s="28">
        <v>4.375e-7</v>
      </c>
      <c r="AH23" s="28">
        <v>305.31</v>
      </c>
      <c r="AI23" s="181">
        <v>3.232</v>
      </c>
    </row>
    <row x14ac:dyDescent="0.25" r="24" customHeight="1" ht="19.5">
      <c r="A24" s="6">
        <v>23</v>
      </c>
      <c r="B24" s="29" t="s">
        <v>199</v>
      </c>
      <c r="C24" s="29" t="s">
        <v>370</v>
      </c>
      <c r="D24" s="29" t="s">
        <v>220</v>
      </c>
      <c r="E24" s="29" t="s">
        <v>377</v>
      </c>
      <c r="F24" s="29" t="s">
        <v>84</v>
      </c>
      <c r="G24" s="455">
        <v>25569.04215587963</v>
      </c>
      <c r="H24" s="29" t="s">
        <v>83</v>
      </c>
      <c r="I24" s="6">
        <v>2</v>
      </c>
      <c r="J24" s="6">
        <v>10</v>
      </c>
      <c r="K24" s="28">
        <v>11.11</v>
      </c>
      <c r="L24" s="28">
        <v>8.9</v>
      </c>
      <c r="M24" s="28">
        <v>5.137543739821185</v>
      </c>
      <c r="N24" s="28">
        <v>0.29</v>
      </c>
      <c r="O24" s="28">
        <v>0.00289915</v>
      </c>
      <c r="P24" s="6">
        <v>0</v>
      </c>
      <c r="Q24" s="28">
        <v>0.000004091524250149498</v>
      </c>
      <c r="R24" s="28">
        <v>7.647598654022638e-7</v>
      </c>
      <c r="S24" s="28">
        <v>0.000001482579688658265</v>
      </c>
      <c r="T24" s="28">
        <v>4.894608467727256e-7</v>
      </c>
      <c r="U24" s="28">
        <v>7.61930724277171e-8</v>
      </c>
      <c r="V24" s="28">
        <v>5.46888195866308e-9</v>
      </c>
      <c r="W24" s="28">
        <v>0.002992735656183392</v>
      </c>
      <c r="X24" s="28">
        <v>0.00005166504680546319</v>
      </c>
      <c r="Y24" s="28">
        <v>0.000131660152232051</v>
      </c>
      <c r="Z24" s="28">
        <v>0.00014596536753331</v>
      </c>
      <c r="AA24" s="28">
        <v>0.0000203962703962704</v>
      </c>
      <c r="AB24" s="28">
        <v>0.000004063376165485683</v>
      </c>
      <c r="AC24" s="28">
        <v>0.0005421261952444081</v>
      </c>
      <c r="AD24" s="28">
        <v>0.00001863418696647928</v>
      </c>
      <c r="AE24" s="28">
        <v>0.00000435483870967742</v>
      </c>
      <c r="AF24" s="28">
        <v>0.000701446159090611</v>
      </c>
      <c r="AG24" s="28">
        <v>8.75e-7</v>
      </c>
      <c r="AH24" s="28">
        <v>397.26</v>
      </c>
      <c r="AI24" s="60">
        <v>3.1</v>
      </c>
    </row>
    <row x14ac:dyDescent="0.25" r="25" customHeight="1" ht="19.5">
      <c r="A25" s="6">
        <v>24</v>
      </c>
      <c r="B25" s="29" t="s">
        <v>199</v>
      </c>
      <c r="C25" s="29" t="s">
        <v>372</v>
      </c>
      <c r="D25" s="29" t="s">
        <v>220</v>
      </c>
      <c r="E25" s="29" t="s">
        <v>377</v>
      </c>
      <c r="F25" s="29" t="s">
        <v>86</v>
      </c>
      <c r="G25" s="455">
        <v>25569.04215587963</v>
      </c>
      <c r="H25" s="29" t="s">
        <v>85</v>
      </c>
      <c r="I25" s="6">
        <v>1</v>
      </c>
      <c r="J25" s="6">
        <v>5</v>
      </c>
      <c r="K25" s="28">
        <v>63.9</v>
      </c>
      <c r="L25" s="28">
        <v>8.5</v>
      </c>
      <c r="M25" s="28">
        <v>1.545352972199233</v>
      </c>
      <c r="N25" s="28">
        <v>0.104</v>
      </c>
      <c r="O25" s="28">
        <v>0.00115783</v>
      </c>
      <c r="P25" s="6">
        <v>0</v>
      </c>
      <c r="Q25" s="28">
        <v>6.294652692537689e-8</v>
      </c>
      <c r="R25" s="28">
        <v>6.118078923218111e-7</v>
      </c>
      <c r="S25" s="28">
        <v>5.845070422535211e-8</v>
      </c>
      <c r="T25" s="28">
        <v>2.712148239833995e-7</v>
      </c>
      <c r="U25" s="28">
        <v>3.233775748385668e-8</v>
      </c>
      <c r="V25" s="28">
        <v>1.100985840642341e-8</v>
      </c>
      <c r="W25" s="28">
        <v>0.0005002392448562356</v>
      </c>
      <c r="X25" s="28">
        <v>0.00002301908025985984</v>
      </c>
      <c r="Y25" s="28">
        <v>0.0001686895700473154</v>
      </c>
      <c r="Z25" s="28">
        <v>0.0001150256998852238</v>
      </c>
      <c r="AA25" s="28">
        <v>4.856254856254856e-7</v>
      </c>
      <c r="AB25" s="28">
        <v>4.167565297934034e-7</v>
      </c>
      <c r="AC25" s="28">
        <v>0.0003319888302823456</v>
      </c>
      <c r="AD25" s="28">
        <v>0.000005205080158234436</v>
      </c>
      <c r="AE25" s="28">
        <v>0.000003225806451612904</v>
      </c>
      <c r="AF25" s="28">
        <v>0.0001868337900381534</v>
      </c>
      <c r="AG25" s="28">
        <v>5.624999999999999e-7</v>
      </c>
      <c r="AH25" s="28">
        <v>369.98</v>
      </c>
      <c r="AI25" s="60">
        <v>4.8</v>
      </c>
    </row>
    <row x14ac:dyDescent="0.25" r="26" customHeight="1" ht="19.5">
      <c r="A26" s="6">
        <v>25</v>
      </c>
      <c r="B26" s="29" t="s">
        <v>199</v>
      </c>
      <c r="C26" s="29" t="s">
        <v>372</v>
      </c>
      <c r="D26" s="29" t="s">
        <v>220</v>
      </c>
      <c r="E26" s="29" t="s">
        <v>377</v>
      </c>
      <c r="F26" s="29" t="s">
        <v>88</v>
      </c>
      <c r="G26" s="455">
        <v>25569.04215587963</v>
      </c>
      <c r="H26" s="29" t="s">
        <v>87</v>
      </c>
      <c r="I26" s="6">
        <v>1</v>
      </c>
      <c r="J26" s="6">
        <v>4</v>
      </c>
      <c r="K26" s="28">
        <v>43.57</v>
      </c>
      <c r="L26" s="28">
        <v>8.4</v>
      </c>
      <c r="M26" s="28">
        <v>0.9804900487909768</v>
      </c>
      <c r="N26" s="28">
        <v>0.062</v>
      </c>
      <c r="O26" s="28">
        <v>0.00103971</v>
      </c>
      <c r="P26" s="6">
        <v>0</v>
      </c>
      <c r="Q26" s="28">
        <v>2.620149183268813e-7</v>
      </c>
      <c r="R26" s="28">
        <v>6.11807892321811e-8</v>
      </c>
      <c r="S26" s="28">
        <v>1.482579688658265e-7</v>
      </c>
      <c r="T26" s="28">
        <v>2.992464232407441e-7</v>
      </c>
      <c r="U26" s="28">
        <v>4.29863867922921e-8</v>
      </c>
      <c r="V26" s="28">
        <v>1.591743327140073e-8</v>
      </c>
      <c r="W26" s="28">
        <v>0.0002827439210056984</v>
      </c>
      <c r="X26" s="28">
        <v>0.00001662489129878766</v>
      </c>
      <c r="Y26" s="28">
        <v>0.0001390660357951039</v>
      </c>
      <c r="Z26" s="28">
        <v>0.0001831428714007685</v>
      </c>
      <c r="AA26" s="6">
        <v>0</v>
      </c>
      <c r="AB26" s="28">
        <v>1.041891324483509e-8</v>
      </c>
      <c r="AC26" s="28">
        <v>0.0002250867345499676</v>
      </c>
      <c r="AD26" s="28">
        <v>0.000001977930460129086</v>
      </c>
      <c r="AE26" s="28">
        <v>0.000003064516129032258</v>
      </c>
      <c r="AF26" s="28">
        <v>0.0002179727550445123</v>
      </c>
      <c r="AG26" s="28">
        <v>3.75e-7</v>
      </c>
      <c r="AH26" s="6">
        <v>265</v>
      </c>
      <c r="AI26" s="60">
        <v>2.5</v>
      </c>
    </row>
    <row x14ac:dyDescent="0.25" r="27" customHeight="1" ht="19.5">
      <c r="A27" s="6">
        <v>26</v>
      </c>
      <c r="B27" s="29" t="s">
        <v>199</v>
      </c>
      <c r="C27" s="29" t="s">
        <v>370</v>
      </c>
      <c r="D27" s="29" t="s">
        <v>220</v>
      </c>
      <c r="E27" s="29" t="s">
        <v>377</v>
      </c>
      <c r="F27" s="29" t="s">
        <v>90</v>
      </c>
      <c r="G27" s="455">
        <v>25569.042155891202</v>
      </c>
      <c r="H27" s="29" t="s">
        <v>89</v>
      </c>
      <c r="I27" s="6">
        <v>3</v>
      </c>
      <c r="J27" s="6">
        <v>9</v>
      </c>
      <c r="K27" s="28">
        <v>10.51</v>
      </c>
      <c r="L27" s="28">
        <v>8.3</v>
      </c>
      <c r="M27" s="28">
        <v>-2.496590872247936</v>
      </c>
      <c r="N27" s="28">
        <v>-0.141</v>
      </c>
      <c r="O27" s="28">
        <v>0.00249925</v>
      </c>
      <c r="P27" s="28">
        <v>0.0000200555107887904</v>
      </c>
      <c r="Q27" s="28">
        <v>5.98936203694961e-7</v>
      </c>
      <c r="R27" s="28">
        <v>7.647598654022638e-7</v>
      </c>
      <c r="S27" s="28">
        <v>6.300963676797627e-8</v>
      </c>
      <c r="T27" s="28">
        <v>0.000002031380829298482</v>
      </c>
      <c r="U27" s="28">
        <v>2.978208644983218e-8</v>
      </c>
      <c r="V27" s="28">
        <v>4.846294549244655e-9</v>
      </c>
      <c r="W27" s="28">
        <v>0.001979207447039889</v>
      </c>
      <c r="X27" s="28">
        <v>0.00005371118727300629</v>
      </c>
      <c r="Y27" s="28">
        <v>0.0001464719193581568</v>
      </c>
      <c r="Z27" s="28">
        <v>0.0002911821947202954</v>
      </c>
      <c r="AA27" s="6">
        <v>0</v>
      </c>
      <c r="AB27" s="28">
        <v>1.041891324483509e-8</v>
      </c>
      <c r="AC27" s="6">
        <v>0</v>
      </c>
      <c r="AD27" s="6">
        <v>0</v>
      </c>
      <c r="AE27" s="28">
        <v>0.000003387096774193548</v>
      </c>
      <c r="AF27" s="28">
        <v>0.0006145848356518205</v>
      </c>
      <c r="AG27" s="28">
        <v>7.1875e-7</v>
      </c>
      <c r="AH27" s="28">
        <v>326.61</v>
      </c>
      <c r="AI27" s="60">
        <v>3.5</v>
      </c>
    </row>
    <row x14ac:dyDescent="0.25" r="28" customHeight="1" ht="19.5">
      <c r="A28" s="6">
        <v>27</v>
      </c>
      <c r="B28" s="29" t="s">
        <v>199</v>
      </c>
      <c r="C28" s="29" t="s">
        <v>370</v>
      </c>
      <c r="D28" s="29" t="s">
        <v>220</v>
      </c>
      <c r="E28" s="29" t="s">
        <v>377</v>
      </c>
      <c r="F28" s="29" t="s">
        <v>92</v>
      </c>
      <c r="G28" s="455">
        <v>25569.042155891202</v>
      </c>
      <c r="H28" s="29" t="s">
        <v>91</v>
      </c>
      <c r="I28" s="6">
        <v>3</v>
      </c>
      <c r="J28" s="6">
        <v>8</v>
      </c>
      <c r="K28" s="28">
        <v>10.03</v>
      </c>
      <c r="L28" s="28">
        <v>8.3</v>
      </c>
      <c r="M28" s="28">
        <v>-2.563981762285869</v>
      </c>
      <c r="N28" s="28">
        <v>-0.144</v>
      </c>
      <c r="O28" s="28">
        <v>0.00321434</v>
      </c>
      <c r="P28" s="28">
        <v>0.0000213089802130898</v>
      </c>
      <c r="Q28" s="28">
        <v>2.204702105561326e-7</v>
      </c>
      <c r="R28" s="28">
        <v>6.11807892321811e-8</v>
      </c>
      <c r="S28" s="28">
        <v>1.482579688658265e-7</v>
      </c>
      <c r="T28" s="28">
        <v>2.985183297535403e-7</v>
      </c>
      <c r="U28" s="28">
        <v>3.443340773175677e-8</v>
      </c>
      <c r="V28" s="28">
        <v>5.443133926842632e-9</v>
      </c>
      <c r="W28" s="28">
        <v>0.003314628735482187</v>
      </c>
      <c r="X28" s="28">
        <v>0.0000555015601821065</v>
      </c>
      <c r="Y28" s="28">
        <v>0.0001152026332030446</v>
      </c>
      <c r="Z28" s="28">
        <v>0.0002352911821947203</v>
      </c>
      <c r="AA28" s="6">
        <v>0</v>
      </c>
      <c r="AB28" s="28">
        <v>1.041891324483509e-8</v>
      </c>
      <c r="AC28" s="28">
        <v>0.0006693368685301667</v>
      </c>
      <c r="AD28" s="28">
        <v>0.000002186133666458463</v>
      </c>
      <c r="AE28" s="28">
        <v>0.000003548387096774194</v>
      </c>
      <c r="AF28" s="28">
        <v>0.0008538631983322626</v>
      </c>
      <c r="AG28" s="28">
        <v>8.125e-7</v>
      </c>
      <c r="AH28" s="28">
        <v>436.24</v>
      </c>
      <c r="AI28" s="60">
        <v>4.6</v>
      </c>
    </row>
    <row x14ac:dyDescent="0.25" r="29" customHeight="1" ht="19.5">
      <c r="A29" s="6">
        <v>28</v>
      </c>
      <c r="B29" s="29" t="s">
        <v>199</v>
      </c>
      <c r="C29" s="29" t="s">
        <v>372</v>
      </c>
      <c r="D29" s="29" t="s">
        <v>220</v>
      </c>
      <c r="E29" s="29" t="s">
        <v>377</v>
      </c>
      <c r="F29" s="29" t="s">
        <v>94</v>
      </c>
      <c r="G29" s="455">
        <v>25569.042155891202</v>
      </c>
      <c r="H29" s="29" t="s">
        <v>93</v>
      </c>
      <c r="I29" s="6">
        <v>1</v>
      </c>
      <c r="J29" s="6">
        <v>3</v>
      </c>
      <c r="K29" s="28">
        <v>38.06</v>
      </c>
      <c r="L29" s="28">
        <v>8.5</v>
      </c>
      <c r="M29" s="28">
        <v>-2.030454185722711</v>
      </c>
      <c r="N29" s="28">
        <v>-0.125</v>
      </c>
      <c r="O29" s="28">
        <v>0.0011988</v>
      </c>
      <c r="P29" s="28">
        <v>1.790670606142e-7</v>
      </c>
      <c r="Q29" s="28">
        <v>6.441003367639191e-7</v>
      </c>
      <c r="R29" s="28">
        <v>6.11807892321811e-8</v>
      </c>
      <c r="S29" s="28">
        <v>0.000003420311341734618</v>
      </c>
      <c r="T29" s="28">
        <v>0.00000152317157523026</v>
      </c>
      <c r="U29" s="28">
        <v>1.940606205169271e-8</v>
      </c>
      <c r="V29" s="28">
        <v>8.007637896159217e-9</v>
      </c>
      <c r="W29" s="28">
        <v>0.0008569315759711166</v>
      </c>
      <c r="X29" s="28">
        <v>0.00001892679932477365</v>
      </c>
      <c r="Y29" s="28">
        <v>0.0001509977370911335</v>
      </c>
      <c r="Z29" s="28">
        <v>0.0001275013723239683</v>
      </c>
      <c r="AA29" s="6">
        <v>0</v>
      </c>
      <c r="AB29" s="28">
        <v>2.083782648967017e-7</v>
      </c>
      <c r="AC29" s="28">
        <v>0.00004315572730093363</v>
      </c>
      <c r="AD29" s="28">
        <v>0.000001977930460129086</v>
      </c>
      <c r="AE29" s="28">
        <v>0.000002903225806451613</v>
      </c>
      <c r="AF29" s="28">
        <v>0.0002868062566375162</v>
      </c>
      <c r="AG29" s="28">
        <v>3.125e-8</v>
      </c>
      <c r="AH29" s="28">
        <v>315.4</v>
      </c>
      <c r="AI29" s="60">
        <v>3.6</v>
      </c>
    </row>
    <row x14ac:dyDescent="0.25" r="30" customHeight="1" ht="19.5">
      <c r="A30" s="6">
        <v>29</v>
      </c>
      <c r="B30" s="29" t="s">
        <v>199</v>
      </c>
      <c r="C30" s="29" t="s">
        <v>372</v>
      </c>
      <c r="D30" s="29" t="s">
        <v>220</v>
      </c>
      <c r="E30" s="29" t="s">
        <v>377</v>
      </c>
      <c r="F30" s="29" t="s">
        <v>96</v>
      </c>
      <c r="G30" s="455">
        <v>25569.042155891202</v>
      </c>
      <c r="H30" s="29" t="s">
        <v>95</v>
      </c>
      <c r="I30" s="6">
        <v>1</v>
      </c>
      <c r="J30" s="6">
        <v>2</v>
      </c>
      <c r="K30" s="28">
        <v>39.62</v>
      </c>
      <c r="L30" s="28">
        <v>8.8</v>
      </c>
      <c r="M30" s="28">
        <v>1.87776865472361</v>
      </c>
      <c r="N30" s="28">
        <v>0.117</v>
      </c>
      <c r="O30" s="28">
        <v>0.00226692</v>
      </c>
      <c r="P30" s="6">
        <v>0</v>
      </c>
      <c r="Q30" s="28">
        <v>2.453340886916564e-7</v>
      </c>
      <c r="R30" s="28">
        <v>6.11807892321811e-8</v>
      </c>
      <c r="S30" s="28">
        <v>1.482579688658265e-7</v>
      </c>
      <c r="T30" s="28">
        <v>3.045251010229714e-7</v>
      </c>
      <c r="U30" s="28">
        <v>5.440171741093486e-8</v>
      </c>
      <c r="V30" s="28">
        <v>8.002488289795129e-9</v>
      </c>
      <c r="W30" s="28">
        <v>0.001848710252729566</v>
      </c>
      <c r="X30" s="28">
        <v>0.00006803417054580798</v>
      </c>
      <c r="Y30" s="28">
        <v>0.0001563464307755606</v>
      </c>
      <c r="Z30" s="28">
        <v>0.00006811717151554469</v>
      </c>
      <c r="AA30" s="28">
        <v>0.000002428127428127428</v>
      </c>
      <c r="AB30" s="28">
        <v>8.335130595868068e-7</v>
      </c>
      <c r="AC30" s="28">
        <v>0.000821933263757651</v>
      </c>
      <c r="AD30" s="28">
        <v>0.00001134707474495107</v>
      </c>
      <c r="AE30" s="28">
        <v>0.000003225806451612904</v>
      </c>
      <c r="AF30" s="28">
        <v>0.0005588624772193887</v>
      </c>
      <c r="AG30" s="28">
        <v>5.3125e-7</v>
      </c>
      <c r="AH30" s="28">
        <v>537.91</v>
      </c>
      <c r="AI30" s="60">
        <v>9.8</v>
      </c>
    </row>
    <row x14ac:dyDescent="0.25" r="31" customHeight="1" ht="19.5">
      <c r="A31" s="6">
        <v>30</v>
      </c>
      <c r="B31" s="29" t="s">
        <v>199</v>
      </c>
      <c r="C31" s="29" t="s">
        <v>370</v>
      </c>
      <c r="D31" s="29" t="s">
        <v>220</v>
      </c>
      <c r="E31" s="29" t="s">
        <v>377</v>
      </c>
      <c r="F31" s="29" t="s">
        <v>98</v>
      </c>
      <c r="G31" s="455">
        <v>25569.042155891202</v>
      </c>
      <c r="H31" s="29" t="s">
        <v>97</v>
      </c>
      <c r="I31" s="6">
        <v>2</v>
      </c>
      <c r="J31" s="6">
        <v>7</v>
      </c>
      <c r="K31" s="28">
        <v>11.06</v>
      </c>
      <c r="L31" s="28">
        <v>9.6</v>
      </c>
      <c r="M31" s="28">
        <v>-4.058905899666592</v>
      </c>
      <c r="N31" s="28">
        <v>-0.229</v>
      </c>
      <c r="O31" s="28">
        <v>0.00434409</v>
      </c>
      <c r="P31" s="28">
        <v>0.000006804548303339601</v>
      </c>
      <c r="Q31" s="28">
        <v>6.324552292827242e-7</v>
      </c>
      <c r="R31" s="28">
        <v>6.11807892321811e-8</v>
      </c>
      <c r="S31" s="28">
        <v>0.000009636767976278725</v>
      </c>
      <c r="T31" s="28">
        <v>0.000001274163602606575</v>
      </c>
      <c r="U31" s="28">
        <v>2.647675191249382e-8</v>
      </c>
      <c r="V31" s="28">
        <v>6.081685115989734e-9</v>
      </c>
      <c r="W31" s="28">
        <v>0.003349427987298273</v>
      </c>
      <c r="X31" s="28">
        <v>0.00006470919228605044</v>
      </c>
      <c r="Y31" s="28">
        <v>0.0002880065830076116</v>
      </c>
      <c r="Z31" s="28">
        <v>0.00008982484155896004</v>
      </c>
      <c r="AA31" s="28">
        <v>0.0001097513597513598</v>
      </c>
      <c r="AB31" s="28">
        <v>0.00006772293609142806</v>
      </c>
      <c r="AC31" s="28">
        <v>0.000827856598877387</v>
      </c>
      <c r="AD31" s="28">
        <v>0.0002058088694565896</v>
      </c>
      <c r="AE31" s="28">
        <v>0.000008548387096774194</v>
      </c>
      <c r="AF31" s="28">
        <v>0.0004015287592925227</v>
      </c>
      <c r="AG31" s="28">
        <v>8.4375e-7</v>
      </c>
      <c r="AH31" s="28">
        <v>484.95</v>
      </c>
      <c r="AI31" s="62">
        <v>8</v>
      </c>
    </row>
    <row x14ac:dyDescent="0.25" r="32" customHeight="1" ht="18.75">
      <c r="A32" s="6">
        <v>31</v>
      </c>
      <c r="B32" s="29" t="s">
        <v>199</v>
      </c>
      <c r="C32" s="29" t="s">
        <v>372</v>
      </c>
      <c r="D32" s="29" t="s">
        <v>220</v>
      </c>
      <c r="E32" s="29" t="s">
        <v>377</v>
      </c>
      <c r="F32" s="29" t="s">
        <v>100</v>
      </c>
      <c r="G32" s="455">
        <v>25569.042155891202</v>
      </c>
      <c r="H32" s="29" t="s">
        <v>99</v>
      </c>
      <c r="I32" s="6">
        <v>3</v>
      </c>
      <c r="J32" s="6">
        <v>1</v>
      </c>
      <c r="K32" s="28">
        <v>52.96</v>
      </c>
      <c r="L32" s="28">
        <v>8.4</v>
      </c>
      <c r="M32" s="28">
        <v>-5.101961598097724</v>
      </c>
      <c r="N32" s="28">
        <v>-0.33</v>
      </c>
      <c r="O32" s="28">
        <v>0.0159996</v>
      </c>
      <c r="P32" s="28">
        <v>0.0003463156952278628</v>
      </c>
      <c r="Q32" s="28">
        <v>3.734302709847984e-7</v>
      </c>
      <c r="R32" s="28">
        <v>6.11807892321811e-8</v>
      </c>
      <c r="S32" s="28">
        <v>1.482579688658265e-7</v>
      </c>
      <c r="T32" s="28">
        <v>0.00000332556700280316</v>
      </c>
      <c r="U32" s="28">
        <v>1.367624759340978e-7</v>
      </c>
      <c r="V32" s="28">
        <v>2.49807404721983e-7</v>
      </c>
      <c r="W32" s="28">
        <v>0.002157553612597329</v>
      </c>
      <c r="X32" s="28">
        <v>0.004406875031970945</v>
      </c>
      <c r="Y32" s="28">
        <v>0.0001954330384694507</v>
      </c>
      <c r="Z32" s="28">
        <v>0.0003418334248215979</v>
      </c>
      <c r="AA32" s="28">
        <v>0.00005001942501942503</v>
      </c>
      <c r="AB32" s="28">
        <v>0.00005834591417107648</v>
      </c>
      <c r="AC32" s="28">
        <v>0.0007460581615096043</v>
      </c>
      <c r="AD32" s="28">
        <v>0.000004268165729752238</v>
      </c>
      <c r="AE32" s="28">
        <v>0.00003596774193548387</v>
      </c>
      <c r="AF32" s="28">
        <v>0.0005867236564356046</v>
      </c>
      <c r="AG32" s="28">
        <v>2.5e-7</v>
      </c>
      <c r="AH32" s="6">
        <v>2399</v>
      </c>
      <c r="AI32" s="200">
        <v>566</v>
      </c>
    </row>
    <row x14ac:dyDescent="0.25" r="33" customHeight="1" ht="18.75">
      <c r="A33" s="6">
        <v>32</v>
      </c>
      <c r="B33" s="29" t="s">
        <v>199</v>
      </c>
      <c r="C33" s="29" t="s">
        <v>370</v>
      </c>
      <c r="D33" s="29" t="s">
        <v>220</v>
      </c>
      <c r="E33" s="29" t="s">
        <v>377</v>
      </c>
      <c r="F33" s="29" t="s">
        <v>102</v>
      </c>
      <c r="G33" s="455">
        <v>25569.042155891202</v>
      </c>
      <c r="H33" s="29" t="s">
        <v>101</v>
      </c>
      <c r="I33" s="6">
        <v>2</v>
      </c>
      <c r="J33" s="6">
        <v>6</v>
      </c>
      <c r="K33" s="28">
        <v>8.42</v>
      </c>
      <c r="L33" s="28">
        <v>9.6</v>
      </c>
      <c r="M33" s="28">
        <v>-2.872239962034857</v>
      </c>
      <c r="N33" s="28">
        <v>-0.16</v>
      </c>
      <c r="O33" s="28">
        <v>0.00381999</v>
      </c>
      <c r="P33" s="28">
        <v>0.0000010744023636852</v>
      </c>
      <c r="Q33" s="28">
        <v>3.350328895603184e-8</v>
      </c>
      <c r="R33" s="28">
        <v>6.11807892321811e-8</v>
      </c>
      <c r="S33" s="28">
        <v>0.00001260192735359526</v>
      </c>
      <c r="T33" s="28">
        <v>1.738141177327169e-7</v>
      </c>
      <c r="U33" s="28">
        <v>1.933791082411872e-8</v>
      </c>
      <c r="V33" s="28">
        <v>6.812929219690446e-9</v>
      </c>
      <c r="W33" s="28">
        <v>0.001957457914654835</v>
      </c>
      <c r="X33" s="28">
        <v>0.001084454447797841</v>
      </c>
      <c r="Y33" s="28">
        <v>0.0002003702941781527</v>
      </c>
      <c r="Z33" s="28">
        <v>0.00005339587803782624</v>
      </c>
      <c r="AA33" s="28">
        <v>0.0001398601398601399</v>
      </c>
      <c r="AB33" s="28">
        <v>0.00007126536659467198</v>
      </c>
      <c r="AC33" s="28">
        <v>0.0008222153273347812</v>
      </c>
      <c r="AD33" s="28">
        <v>0.000002186133666458463</v>
      </c>
      <c r="AE33" s="28">
        <v>0.00002129032258064516</v>
      </c>
      <c r="AF33" s="28">
        <v>0.0006211404072321065</v>
      </c>
      <c r="AG33" s="28">
        <v>0.00000109375</v>
      </c>
      <c r="AH33" s="6">
        <v>440</v>
      </c>
      <c r="AI33" s="60">
        <v>1.6</v>
      </c>
    </row>
    <row x14ac:dyDescent="0.25" r="34" customHeight="1" ht="18.75">
      <c r="A34" s="6">
        <v>33</v>
      </c>
      <c r="B34" s="29" t="s">
        <v>234</v>
      </c>
      <c r="C34" s="29" t="s">
        <v>372</v>
      </c>
      <c r="D34" s="29" t="s">
        <v>222</v>
      </c>
      <c r="E34" s="29" t="s">
        <v>378</v>
      </c>
      <c r="F34" s="29" t="s">
        <v>104</v>
      </c>
      <c r="G34" s="456">
        <v>25569.04215872685</v>
      </c>
      <c r="H34" s="29" t="s">
        <v>103</v>
      </c>
      <c r="I34" s="6">
        <v>3</v>
      </c>
      <c r="J34" s="6">
        <v>29</v>
      </c>
      <c r="K34" s="28">
        <v>50.39</v>
      </c>
      <c r="L34" s="28">
        <v>8.59</v>
      </c>
      <c r="M34" s="28">
        <v>-2.794254530081242</v>
      </c>
      <c r="N34" s="28">
        <v>-0.179</v>
      </c>
      <c r="O34" s="28">
        <v>0.00784259</v>
      </c>
      <c r="P34" s="28">
        <v>0.0000012534694242994</v>
      </c>
      <c r="Q34" s="6">
        <v>0</v>
      </c>
      <c r="R34" s="6">
        <v>0</v>
      </c>
      <c r="S34" s="28">
        <v>0.0000701630837657524</v>
      </c>
      <c r="T34" s="28">
        <v>1.103425679857294e-7</v>
      </c>
      <c r="U34" s="28">
        <v>2.482408464382465e-8</v>
      </c>
      <c r="V34" s="28">
        <v>5.767559127780273e-9</v>
      </c>
      <c r="W34" s="28">
        <v>0.006651876984644829</v>
      </c>
      <c r="X34" s="28">
        <v>0.00009565706685763978</v>
      </c>
      <c r="Y34" s="28">
        <v>0.0000152232051018309</v>
      </c>
      <c r="Z34" s="28">
        <v>0.00005464344528170068</v>
      </c>
      <c r="AA34" s="6">
        <v>0</v>
      </c>
      <c r="AB34" s="6">
        <v>0</v>
      </c>
      <c r="AC34" s="28">
        <v>0.002741657969706372</v>
      </c>
      <c r="AD34" s="28">
        <v>0.00000416406412658755</v>
      </c>
      <c r="AE34" s="28">
        <v>0.000008064516129032258</v>
      </c>
      <c r="AF34" s="28">
        <v>0.000904013320921451</v>
      </c>
      <c r="AG34" s="28">
        <v>7.421875e-7</v>
      </c>
      <c r="AH34" s="28">
        <v>2381.5</v>
      </c>
      <c r="AI34" s="145">
        <v>115.9</v>
      </c>
    </row>
    <row x14ac:dyDescent="0.25" r="35" customHeight="1" ht="18.75">
      <c r="A35" s="6">
        <v>34</v>
      </c>
      <c r="B35" s="29" t="s">
        <v>234</v>
      </c>
      <c r="C35" s="29" t="s">
        <v>370</v>
      </c>
      <c r="D35" s="29" t="s">
        <v>222</v>
      </c>
      <c r="E35" s="29" t="s">
        <v>378</v>
      </c>
      <c r="F35" s="29" t="s">
        <v>106</v>
      </c>
      <c r="G35" s="456">
        <v>25569.04215872685</v>
      </c>
      <c r="H35" s="29" t="s">
        <v>105</v>
      </c>
      <c r="I35" s="6">
        <v>2</v>
      </c>
      <c r="J35" s="6">
        <v>30</v>
      </c>
      <c r="K35" s="28">
        <v>7.96</v>
      </c>
      <c r="L35" s="28">
        <v>8.91</v>
      </c>
      <c r="M35" s="28">
        <v>-3.481528519290428</v>
      </c>
      <c r="N35" s="28">
        <v>-0.194</v>
      </c>
      <c r="O35" s="28">
        <v>0.00443498</v>
      </c>
      <c r="P35" s="28">
        <v>0.0000175485719401916</v>
      </c>
      <c r="Q35" s="28">
        <v>4.458187769489819e-8</v>
      </c>
      <c r="R35" s="6">
        <v>0</v>
      </c>
      <c r="S35" s="28">
        <v>3.706449221645663e-7</v>
      </c>
      <c r="T35" s="28">
        <v>7.022461684080235e-7</v>
      </c>
      <c r="U35" s="28">
        <v>6.03819876305522e-8</v>
      </c>
      <c r="V35" s="28">
        <v>1.19522363710518e-8</v>
      </c>
      <c r="W35" s="28">
        <v>0.002692592109269651</v>
      </c>
      <c r="X35" s="28">
        <v>0.0001393933193513735</v>
      </c>
      <c r="Y35" s="28">
        <v>0.0002699033120757046</v>
      </c>
      <c r="Z35" s="28">
        <v>0.0003360946154997754</v>
      </c>
      <c r="AA35" s="6">
        <v>0</v>
      </c>
      <c r="AB35" s="28">
        <v>3.125673973450526e-7</v>
      </c>
      <c r="AC35" s="28">
        <v>0.0001410317885651426</v>
      </c>
      <c r="AD35" s="28">
        <v>0.00005100978555069749</v>
      </c>
      <c r="AE35" s="28">
        <v>0.000006451612903225807</v>
      </c>
      <c r="AF35" s="28">
        <v>0.0005682041667212964</v>
      </c>
      <c r="AG35" s="28">
        <v>0.0000015671875</v>
      </c>
      <c r="AH35" s="28">
        <v>463.69</v>
      </c>
      <c r="AI35" s="216">
        <v>5</v>
      </c>
    </row>
    <row x14ac:dyDescent="0.25" r="36" customHeight="1" ht="18.75">
      <c r="A36" s="6">
        <v>35</v>
      </c>
      <c r="B36" s="29" t="s">
        <v>237</v>
      </c>
      <c r="C36" s="29" t="s">
        <v>372</v>
      </c>
      <c r="D36" s="29" t="s">
        <v>222</v>
      </c>
      <c r="E36" s="29" t="s">
        <v>379</v>
      </c>
      <c r="F36" s="29" t="s">
        <v>108</v>
      </c>
      <c r="G36" s="456">
        <v>25569.042157847223</v>
      </c>
      <c r="H36" s="29" t="s">
        <v>107</v>
      </c>
      <c r="I36" s="6">
        <v>3</v>
      </c>
      <c r="J36" s="6">
        <v>32</v>
      </c>
      <c r="K36" s="28">
        <v>63.69</v>
      </c>
      <c r="L36" s="28">
        <v>6.34</v>
      </c>
      <c r="M36" s="28">
        <v>-5.186354947382922</v>
      </c>
      <c r="N36" s="28">
        <v>-0.347</v>
      </c>
      <c r="O36" s="28">
        <v>0.00781564</v>
      </c>
      <c r="P36" s="28">
        <v>0.003465126689945384</v>
      </c>
      <c r="Q36" s="28">
        <v>0.000001573663173134422</v>
      </c>
      <c r="R36" s="6">
        <v>0</v>
      </c>
      <c r="S36" s="6">
        <v>0</v>
      </c>
      <c r="T36" s="28">
        <v>0.0001201354253886199</v>
      </c>
      <c r="U36" s="28">
        <v>2.312030395447498e-8</v>
      </c>
      <c r="V36" s="28">
        <v>4.702105571050149e-9</v>
      </c>
      <c r="W36" s="28">
        <v>0.0002901387620166166</v>
      </c>
      <c r="X36" s="28">
        <v>0.00002813443142871758</v>
      </c>
      <c r="Y36" s="28">
        <v>0.00006459576218885004</v>
      </c>
      <c r="Z36" s="28">
        <v>0.00006487349668147114</v>
      </c>
      <c r="AA36" s="6">
        <v>0</v>
      </c>
      <c r="AB36" s="28">
        <v>0.00001667026119173614</v>
      </c>
      <c r="AC36" s="28">
        <v>0.0008461907313908555</v>
      </c>
      <c r="AD36" s="28">
        <v>0.000003123048094940662</v>
      </c>
      <c r="AE36" s="28">
        <v>0.000008064516129032258</v>
      </c>
      <c r="AF36" s="28">
        <v>0.00001397483971627486</v>
      </c>
      <c r="AG36" s="28">
        <v>2.059375e-7</v>
      </c>
      <c r="AH36" s="28">
        <v>2342.12</v>
      </c>
      <c r="AI36" s="40">
        <v>41.86</v>
      </c>
    </row>
    <row x14ac:dyDescent="0.25" r="37" customHeight="1" ht="18.75">
      <c r="A37" s="6">
        <v>36</v>
      </c>
      <c r="B37" s="29" t="s">
        <v>237</v>
      </c>
      <c r="C37" s="29" t="s">
        <v>372</v>
      </c>
      <c r="D37" s="29" t="s">
        <v>222</v>
      </c>
      <c r="E37" s="29" t="s">
        <v>379</v>
      </c>
      <c r="F37" s="29" t="s">
        <v>109</v>
      </c>
      <c r="G37" s="459">
        <v>25569.04216523148</v>
      </c>
      <c r="H37" s="29" t="s">
        <v>65</v>
      </c>
      <c r="I37" s="6">
        <v>2</v>
      </c>
      <c r="J37" s="6">
        <v>19</v>
      </c>
      <c r="K37" s="28">
        <v>68.31</v>
      </c>
      <c r="L37" s="28">
        <v>8.1</v>
      </c>
      <c r="M37" s="28">
        <v>-8.680144031074832</v>
      </c>
      <c r="N37" s="28">
        <v>-0.588</v>
      </c>
      <c r="O37" s="28">
        <v>0.00190502</v>
      </c>
      <c r="P37" s="28">
        <v>0.0004425467941624138</v>
      </c>
      <c r="Q37" s="28">
        <v>3.480743245837661e-7</v>
      </c>
      <c r="R37" s="28">
        <v>4.174326298562252e-7</v>
      </c>
      <c r="S37" s="28">
        <v>0.000004250497672349889</v>
      </c>
      <c r="T37" s="28">
        <v>0.00001244938605336925</v>
      </c>
      <c r="U37" s="28">
        <v>0.000001239979365000937</v>
      </c>
      <c r="V37" s="28">
        <v>1.449707743360097e-7</v>
      </c>
      <c r="W37" s="28">
        <v>0.0005346498647179086</v>
      </c>
      <c r="X37" s="28">
        <v>0.00009966231761215407</v>
      </c>
      <c r="Y37" s="28">
        <v>0.00003892762722073647</v>
      </c>
      <c r="Z37" s="28">
        <v>0.00008179177062228654</v>
      </c>
      <c r="AA37" s="6">
        <v>0</v>
      </c>
      <c r="AB37" s="6">
        <v>0</v>
      </c>
      <c r="AC37" s="28">
        <v>0.001410317885651426</v>
      </c>
      <c r="AD37" s="28">
        <v>2.082032063293775e-7</v>
      </c>
      <c r="AE37" s="6">
        <v>0</v>
      </c>
      <c r="AF37" s="28">
        <v>0.000006555571580286086</v>
      </c>
      <c r="AG37" s="28">
        <v>0.0000016534375</v>
      </c>
      <c r="AH37" s="28">
        <v>430.065</v>
      </c>
      <c r="AI37" s="61">
        <v>5</v>
      </c>
    </row>
    <row x14ac:dyDescent="0.25" r="38" customHeight="1" ht="18.75">
      <c r="A38" s="6">
        <v>37</v>
      </c>
      <c r="B38" s="29" t="s">
        <v>237</v>
      </c>
      <c r="C38" s="29" t="s">
        <v>370</v>
      </c>
      <c r="D38" s="29" t="s">
        <v>222</v>
      </c>
      <c r="E38" s="29" t="s">
        <v>379</v>
      </c>
      <c r="F38" s="29" t="s">
        <v>111</v>
      </c>
      <c r="G38" s="456">
        <v>25569.042157847223</v>
      </c>
      <c r="H38" s="29" t="s">
        <v>110</v>
      </c>
      <c r="I38" s="6">
        <v>2</v>
      </c>
      <c r="J38" s="6">
        <v>33</v>
      </c>
      <c r="K38" s="28">
        <v>14.47</v>
      </c>
      <c r="L38" s="28">
        <v>10.2</v>
      </c>
      <c r="M38" s="28">
        <v>-2.204475442106442</v>
      </c>
      <c r="N38" s="28">
        <v>-0.125</v>
      </c>
      <c r="O38" s="28">
        <v>0.00186451</v>
      </c>
      <c r="P38" s="28">
        <v>3.581341212284001e-7</v>
      </c>
      <c r="Q38" s="28">
        <v>0.00004437730148239071</v>
      </c>
      <c r="R38" s="28">
        <v>0.000001376567757724075</v>
      </c>
      <c r="S38" s="28">
        <v>3.706449221645663e-7</v>
      </c>
      <c r="T38" s="28">
        <v>6.059558047253268e-7</v>
      </c>
      <c r="U38" s="28">
        <v>1.076278261462185e-7</v>
      </c>
      <c r="V38" s="28">
        <v>1.048974816365037e-8</v>
      </c>
      <c r="W38" s="28">
        <v>0.0008203596433076689</v>
      </c>
      <c r="X38" s="28">
        <v>0.0001227684280525858</v>
      </c>
      <c r="Y38" s="28">
        <v>0.0001296029623534252</v>
      </c>
      <c r="Z38" s="28">
        <v>0.0002402814511702181</v>
      </c>
      <c r="AA38" s="6">
        <v>0</v>
      </c>
      <c r="AB38" s="6">
        <v>0</v>
      </c>
      <c r="AC38" s="28">
        <v>0.000911065354130821</v>
      </c>
      <c r="AD38" s="6">
        <v>0</v>
      </c>
      <c r="AE38" s="6">
        <v>0</v>
      </c>
      <c r="AF38" s="28">
        <v>0.0001441734079794417</v>
      </c>
      <c r="AG38" s="28">
        <v>0.0000011146875</v>
      </c>
      <c r="AH38" s="28">
        <v>263.04</v>
      </c>
      <c r="AI38" s="72">
        <v>3.535</v>
      </c>
    </row>
    <row x14ac:dyDescent="0.25" r="39" customHeight="1" ht="18.75">
      <c r="A39" s="6">
        <v>38</v>
      </c>
      <c r="B39" s="29" t="s">
        <v>238</v>
      </c>
      <c r="C39" s="29" t="s">
        <v>372</v>
      </c>
      <c r="D39" s="29" t="s">
        <v>222</v>
      </c>
      <c r="E39" s="29" t="s">
        <v>380</v>
      </c>
      <c r="F39" s="29" t="s">
        <v>195</v>
      </c>
      <c r="G39" s="456">
        <v>25569.04215962963</v>
      </c>
      <c r="H39" s="29" t="s">
        <v>112</v>
      </c>
      <c r="I39" s="6">
        <v>1</v>
      </c>
      <c r="J39" s="6">
        <v>35</v>
      </c>
      <c r="K39" s="28">
        <v>18.28</v>
      </c>
      <c r="L39" s="28">
        <v>9.19</v>
      </c>
      <c r="M39" s="28">
        <v>1.749327310681356</v>
      </c>
      <c r="N39" s="28">
        <v>0.101</v>
      </c>
      <c r="O39" s="28">
        <v>0.00233977</v>
      </c>
      <c r="P39" s="28">
        <v>3.581341212284001e-7</v>
      </c>
      <c r="Q39" s="28">
        <v>6.294652692537689e-7</v>
      </c>
      <c r="R39" s="6">
        <v>0</v>
      </c>
      <c r="S39" s="28">
        <v>0.000001482579688658265</v>
      </c>
      <c r="T39" s="28">
        <v>7.55214969602097e-8</v>
      </c>
      <c r="U39" s="28">
        <v>3.492750413166817e-8</v>
      </c>
      <c r="V39" s="28">
        <v>7.224897728817608e-9</v>
      </c>
      <c r="W39" s="28">
        <v>0.001108791160990039</v>
      </c>
      <c r="X39" s="28">
        <v>0.00009770320732518287</v>
      </c>
      <c r="Y39" s="28">
        <v>0.0001559349927998354</v>
      </c>
      <c r="Z39" s="28">
        <v>0.0001983631917760367</v>
      </c>
      <c r="AA39" s="6">
        <v>0</v>
      </c>
      <c r="AB39" s="6">
        <v>0</v>
      </c>
      <c r="AC39" s="28">
        <v>0.001273122161735255</v>
      </c>
      <c r="AD39" s="28">
        <v>0.00009897980428898604</v>
      </c>
      <c r="AE39" s="6">
        <v>0</v>
      </c>
      <c r="AF39" s="28">
        <v>0.0003163063287488036</v>
      </c>
      <c r="AG39" s="28">
        <v>0.000001081875</v>
      </c>
      <c r="AH39" s="28">
        <v>297.72</v>
      </c>
      <c r="AI39" s="145">
        <v>4.299</v>
      </c>
    </row>
    <row x14ac:dyDescent="0.25" r="40" customHeight="1" ht="18.75">
      <c r="A40" s="6">
        <v>39</v>
      </c>
      <c r="B40" s="29" t="s">
        <v>238</v>
      </c>
      <c r="C40" s="29" t="s">
        <v>372</v>
      </c>
      <c r="D40" s="29" t="s">
        <v>222</v>
      </c>
      <c r="E40" s="29" t="s">
        <v>380</v>
      </c>
      <c r="F40" s="29" t="s">
        <v>114</v>
      </c>
      <c r="G40" s="457">
        <v>25569.04215077546</v>
      </c>
      <c r="H40" s="29"/>
      <c r="I40" s="6">
        <v>1</v>
      </c>
      <c r="J40" s="6">
        <v>70</v>
      </c>
      <c r="K40" s="28">
        <v>26.8</v>
      </c>
      <c r="L40" s="28">
        <v>9.24</v>
      </c>
      <c r="M40" s="28">
        <v>-1.366379072714718</v>
      </c>
      <c r="N40" s="28">
        <v>-0.082</v>
      </c>
      <c r="O40" s="28">
        <v>0.000883905</v>
      </c>
      <c r="P40" s="28">
        <v>0.0000032232070910556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28">
        <v>0.0004349906477010744</v>
      </c>
      <c r="X40" s="28">
        <v>0.0002557675584428871</v>
      </c>
      <c r="Y40" s="28">
        <v>0.000009463073441678668</v>
      </c>
      <c r="Z40" s="28">
        <v>0.0000948151105344578</v>
      </c>
      <c r="AA40" s="6">
        <v>0</v>
      </c>
      <c r="AB40" s="6">
        <v>0</v>
      </c>
      <c r="AC40" s="28">
        <v>0.0004120948861873466</v>
      </c>
      <c r="AD40" s="28">
        <v>1.041016031646887e-7</v>
      </c>
      <c r="AE40" s="28">
        <v>1.612903225806452e-7</v>
      </c>
      <c r="AF40" s="28">
        <v>0.0001638892895071521</v>
      </c>
      <c r="AG40" s="28">
        <v>3.125e-8</v>
      </c>
      <c r="AH40" s="28">
        <v>32.2</v>
      </c>
      <c r="AI40" s="60">
        <v>0.9</v>
      </c>
    </row>
    <row x14ac:dyDescent="0.25" r="41" customHeight="1" ht="18.75">
      <c r="A41" s="6">
        <v>40</v>
      </c>
      <c r="B41" s="29" t="s">
        <v>196</v>
      </c>
      <c r="C41" s="29" t="s">
        <v>370</v>
      </c>
      <c r="D41" s="29" t="s">
        <v>222</v>
      </c>
      <c r="E41" s="29" t="s">
        <v>381</v>
      </c>
      <c r="F41" s="29" t="s">
        <v>116</v>
      </c>
      <c r="G41" s="456">
        <v>25569.042157685184</v>
      </c>
      <c r="H41" s="29" t="s">
        <v>115</v>
      </c>
      <c r="I41" s="6">
        <v>1</v>
      </c>
      <c r="J41" s="6">
        <v>37</v>
      </c>
      <c r="K41" s="28">
        <v>9.04</v>
      </c>
      <c r="L41" s="28">
        <v>10.35</v>
      </c>
      <c r="M41" s="28">
        <v>-2.53187118828353</v>
      </c>
      <c r="N41" s="28">
        <v>-0.142</v>
      </c>
      <c r="O41" s="28">
        <v>0.00237644</v>
      </c>
      <c r="P41" s="28">
        <v>3.581341212284001e-7</v>
      </c>
      <c r="Q41" s="28">
        <v>5.514115758663016e-7</v>
      </c>
      <c r="R41" s="6">
        <v>0</v>
      </c>
      <c r="S41" s="28">
        <v>3.706449221645663e-8</v>
      </c>
      <c r="T41" s="28">
        <v>2.713968473552004e-7</v>
      </c>
      <c r="U41" s="28">
        <v>1.545158707171213e-8</v>
      </c>
      <c r="V41" s="28">
        <v>9.150850508987094e-10</v>
      </c>
      <c r="W41" s="28">
        <v>0.001605115490016965</v>
      </c>
      <c r="X41" s="28">
        <v>0.00002992480433781779</v>
      </c>
      <c r="Y41" s="28">
        <v>0.00008228759514503188</v>
      </c>
      <c r="Z41" s="28">
        <v>0.00009805878536853137</v>
      </c>
      <c r="AA41" s="6">
        <v>0</v>
      </c>
      <c r="AB41" s="6">
        <v>0</v>
      </c>
      <c r="AC41" s="28">
        <v>0.0004120948861873466</v>
      </c>
      <c r="AD41" s="28">
        <v>0.0002590047886737456</v>
      </c>
      <c r="AE41" s="6">
        <v>0</v>
      </c>
      <c r="AF41" s="28">
        <v>0.0003205674502759895</v>
      </c>
      <c r="AG41" s="28">
        <v>0.0000013125</v>
      </c>
      <c r="AH41" s="28">
        <v>251.97</v>
      </c>
      <c r="AI41" s="60">
        <v>8.553</v>
      </c>
    </row>
    <row x14ac:dyDescent="0.25" r="42" customHeight="1" ht="18.75">
      <c r="A42" s="6">
        <v>41</v>
      </c>
      <c r="B42" s="29" t="s">
        <v>196</v>
      </c>
      <c r="C42" s="29" t="s">
        <v>372</v>
      </c>
      <c r="D42" s="29" t="s">
        <v>222</v>
      </c>
      <c r="E42" s="29" t="s">
        <v>381</v>
      </c>
      <c r="F42" s="29" t="s">
        <v>118</v>
      </c>
      <c r="G42" s="456">
        <v>25569.042157685184</v>
      </c>
      <c r="H42" s="29" t="s">
        <v>117</v>
      </c>
      <c r="I42" s="6">
        <v>2</v>
      </c>
      <c r="J42" s="6">
        <v>36</v>
      </c>
      <c r="K42" s="28">
        <v>26.12</v>
      </c>
      <c r="L42" s="28">
        <v>9.29</v>
      </c>
      <c r="M42" s="28">
        <v>-0.5408341022247589</v>
      </c>
      <c r="N42" s="28">
        <v>-0.032</v>
      </c>
      <c r="O42" s="28">
        <v>0.0039382</v>
      </c>
      <c r="P42" s="6">
        <v>0</v>
      </c>
      <c r="Q42" s="28">
        <v>5.644729802033172e-7</v>
      </c>
      <c r="R42" s="6">
        <v>0</v>
      </c>
      <c r="S42" s="28">
        <v>3.706449221645663e-8</v>
      </c>
      <c r="T42" s="28">
        <v>2.473697622774764e-7</v>
      </c>
      <c r="U42" s="28">
        <v>1.45485833063568e-8</v>
      </c>
      <c r="V42" s="28">
        <v>1.476907105220877e-9</v>
      </c>
      <c r="W42" s="28">
        <v>0.001318021662534255</v>
      </c>
      <c r="X42" s="28">
        <v>0.00004936313877947721</v>
      </c>
      <c r="Y42" s="28">
        <v>0.0002756634437358568</v>
      </c>
      <c r="Z42" s="28">
        <v>0.0002021058935076601</v>
      </c>
      <c r="AA42" s="6">
        <v>0</v>
      </c>
      <c r="AB42" s="28">
        <v>5.209456622417543e-7</v>
      </c>
      <c r="AC42" s="28">
        <v>0.0006177192339153245</v>
      </c>
      <c r="AD42" s="28">
        <v>0.00002914844888611284</v>
      </c>
      <c r="AE42" s="28">
        <v>0.00001564516129032258</v>
      </c>
      <c r="AF42" s="28">
        <v>0.0005069095724456216</v>
      </c>
      <c r="AG42" s="28">
        <v>0.00000196875</v>
      </c>
      <c r="AH42" s="28">
        <v>391.57</v>
      </c>
      <c r="AI42" s="181">
        <v>122.6</v>
      </c>
    </row>
    <row x14ac:dyDescent="0.25" r="43" customHeight="1" ht="18.75">
      <c r="A43" s="6">
        <v>42</v>
      </c>
      <c r="B43" s="29" t="s">
        <v>197</v>
      </c>
      <c r="C43" s="29" t="s">
        <v>372</v>
      </c>
      <c r="D43" s="29" t="s">
        <v>222</v>
      </c>
      <c r="E43" s="29" t="s">
        <v>382</v>
      </c>
      <c r="F43" s="29" t="s">
        <v>120</v>
      </c>
      <c r="G43" s="456">
        <v>25569.04215875</v>
      </c>
      <c r="H43" s="29" t="s">
        <v>119</v>
      </c>
      <c r="I43" s="6">
        <v>2</v>
      </c>
      <c r="J43" s="6">
        <v>65</v>
      </c>
      <c r="K43" s="28">
        <v>18.73</v>
      </c>
      <c r="L43" s="28">
        <v>8.51</v>
      </c>
      <c r="M43" s="28">
        <v>-6.716295830353008</v>
      </c>
      <c r="N43" s="28">
        <v>-0.389</v>
      </c>
      <c r="O43" s="28">
        <v>0.00225762</v>
      </c>
      <c r="P43" s="28">
        <v>0.000113707583490017</v>
      </c>
      <c r="Q43" s="28">
        <v>6.294652692537689e-7</v>
      </c>
      <c r="R43" s="28">
        <v>3.211991434689508e-7</v>
      </c>
      <c r="S43" s="28">
        <v>7.042253521126761e-7</v>
      </c>
      <c r="T43" s="28">
        <v>1.499872583639739e-8</v>
      </c>
      <c r="U43" s="28">
        <v>6.815122757398668e-7</v>
      </c>
      <c r="V43" s="28">
        <v>5.149606364089529e-8</v>
      </c>
      <c r="W43" s="28">
        <v>0.00004188959937361346</v>
      </c>
      <c r="X43" s="28">
        <v>0.0003734206353266152</v>
      </c>
      <c r="Y43" s="28">
        <v>0.000007858465336350546</v>
      </c>
      <c r="Z43" s="28">
        <v>0.00005713857976944957</v>
      </c>
      <c r="AA43" s="6">
        <v>0</v>
      </c>
      <c r="AB43" s="6">
        <v>0</v>
      </c>
      <c r="AC43" s="28">
        <v>0.0002820635771302852</v>
      </c>
      <c r="AD43" s="28">
        <v>1.041016031646887e-7</v>
      </c>
      <c r="AE43" s="28">
        <v>1.612903225806452e-7</v>
      </c>
      <c r="AF43" s="28">
        <v>0.00002786117921621586</v>
      </c>
      <c r="AG43" s="28">
        <v>0.00000715625</v>
      </c>
      <c r="AH43" s="28">
        <v>476.701</v>
      </c>
      <c r="AI43" s="40">
        <v>84.4</v>
      </c>
    </row>
    <row x14ac:dyDescent="0.25" r="44" customHeight="1" ht="18.75">
      <c r="A44" s="6">
        <v>43</v>
      </c>
      <c r="B44" s="29" t="s">
        <v>197</v>
      </c>
      <c r="C44" s="29" t="s">
        <v>372</v>
      </c>
      <c r="D44" s="29" t="s">
        <v>222</v>
      </c>
      <c r="E44" s="29" t="s">
        <v>382</v>
      </c>
      <c r="F44" s="29" t="s">
        <v>122</v>
      </c>
      <c r="G44" s="456">
        <v>25569.042159467594</v>
      </c>
      <c r="H44" s="29" t="s">
        <v>121</v>
      </c>
      <c r="I44" s="6">
        <v>2</v>
      </c>
      <c r="J44" s="6">
        <v>38</v>
      </c>
      <c r="K44" s="28">
        <v>20.38</v>
      </c>
      <c r="L44" s="28">
        <v>8.9</v>
      </c>
      <c r="M44" s="28">
        <v>-8.406963375391715</v>
      </c>
      <c r="N44" s="28">
        <v>-0.49</v>
      </c>
      <c r="O44" s="28">
        <v>0.00134106</v>
      </c>
      <c r="P44" s="28">
        <v>0.00006057838660578387</v>
      </c>
      <c r="Q44" s="6">
        <v>0</v>
      </c>
      <c r="R44" s="28">
        <v>6.882838788620374e-7</v>
      </c>
      <c r="S44" s="28">
        <v>1.111934766493699e-7</v>
      </c>
      <c r="T44" s="28">
        <v>7.954421347701044e-9</v>
      </c>
      <c r="U44" s="28">
        <v>0.0000010222684136098</v>
      </c>
      <c r="V44" s="28">
        <v>5.149606364089529e-8</v>
      </c>
      <c r="W44" s="28">
        <v>0.0001071381965287746</v>
      </c>
      <c r="X44" s="28">
        <v>0.0002557675584428871</v>
      </c>
      <c r="Y44" s="28">
        <v>0.00001752725776589179</v>
      </c>
      <c r="Z44" s="28">
        <v>0.0001156744348520385</v>
      </c>
      <c r="AA44" s="6">
        <v>0</v>
      </c>
      <c r="AB44" s="6">
        <v>0</v>
      </c>
      <c r="AC44" s="28">
        <v>0.0002820635771302852</v>
      </c>
      <c r="AD44" s="28">
        <v>1.041016031646887e-7</v>
      </c>
      <c r="AE44" s="28">
        <v>1.612903225806452e-7</v>
      </c>
      <c r="AF44" s="28">
        <v>0.0002392783626804421</v>
      </c>
      <c r="AG44" s="28">
        <v>5.94375e-8</v>
      </c>
      <c r="AH44" s="28">
        <v>368.76</v>
      </c>
      <c r="AI44" s="60">
        <v>28.5</v>
      </c>
    </row>
    <row x14ac:dyDescent="0.25" r="45" customHeight="1" ht="18.75">
      <c r="A45" s="6">
        <v>44</v>
      </c>
      <c r="B45" s="29" t="s">
        <v>197</v>
      </c>
      <c r="C45" s="29" t="s">
        <v>372</v>
      </c>
      <c r="D45" s="29" t="s">
        <v>222</v>
      </c>
      <c r="E45" s="29" t="s">
        <v>382</v>
      </c>
      <c r="F45" s="29" t="s">
        <v>122</v>
      </c>
      <c r="G45" s="456">
        <v>25569.042161076388</v>
      </c>
      <c r="H45" s="29" t="s">
        <v>123</v>
      </c>
      <c r="I45" s="6">
        <v>2</v>
      </c>
      <c r="J45" s="6">
        <v>46</v>
      </c>
      <c r="K45" s="28">
        <v>18.91</v>
      </c>
      <c r="L45" s="28">
        <v>9.41</v>
      </c>
      <c r="M45" s="28">
        <v>-8.761200234874945</v>
      </c>
      <c r="N45" s="28">
        <v>-0.507</v>
      </c>
      <c r="O45" s="28">
        <v>0.00158869</v>
      </c>
      <c r="P45" s="28">
        <v>0.00002603635061330468</v>
      </c>
      <c r="Q45" s="28">
        <v>0.000001054354326000063</v>
      </c>
      <c r="R45" s="28">
        <v>0.000001254206179259713</v>
      </c>
      <c r="S45" s="28">
        <v>0.000002332525981467754</v>
      </c>
      <c r="T45" s="28">
        <v>0.00000473260766682442</v>
      </c>
      <c r="U45" s="28">
        <v>0.000001363024551479734</v>
      </c>
      <c r="V45" s="28">
        <v>1.091238455097492e-7</v>
      </c>
      <c r="W45" s="28">
        <v>0.00001423014605245987</v>
      </c>
      <c r="X45" s="28">
        <v>0.0005798054447797842</v>
      </c>
      <c r="Y45" s="28">
        <v>0.000007320437354453817</v>
      </c>
      <c r="Z45" s="28">
        <v>0.00009079571665252756</v>
      </c>
      <c r="AA45" s="6">
        <v>0</v>
      </c>
      <c r="AB45" s="28">
        <v>7.414394874728198e-8</v>
      </c>
      <c r="AC45" s="28">
        <v>0.0002820635771302852</v>
      </c>
      <c r="AD45" s="28">
        <v>1.041016031646887e-7</v>
      </c>
      <c r="AE45" s="28">
        <v>1.612903225806452e-7</v>
      </c>
      <c r="AF45" s="28">
        <v>0.0000207975508384576</v>
      </c>
      <c r="AG45" s="28">
        <v>4.3565625e-7</v>
      </c>
      <c r="AH45" s="28">
        <v>149.989</v>
      </c>
      <c r="AI45" s="60">
        <v>41.39</v>
      </c>
    </row>
    <row x14ac:dyDescent="0.25" r="46" customHeight="1" ht="18.75">
      <c r="A46" s="6">
        <v>45</v>
      </c>
      <c r="B46" s="29" t="s">
        <v>197</v>
      </c>
      <c r="C46" s="29" t="s">
        <v>372</v>
      </c>
      <c r="D46" s="29" t="s">
        <v>222</v>
      </c>
      <c r="E46" s="29" t="s">
        <v>382</v>
      </c>
      <c r="F46" s="29" t="s">
        <v>122</v>
      </c>
      <c r="G46" s="461">
        <v>25569.04216556713</v>
      </c>
      <c r="H46" s="29" t="s">
        <v>51</v>
      </c>
      <c r="I46" s="6">
        <v>2</v>
      </c>
      <c r="J46" s="6">
        <v>51</v>
      </c>
      <c r="K46" s="6">
        <v>19</v>
      </c>
      <c r="L46" s="28">
        <v>8.8</v>
      </c>
      <c r="M46" s="6">
        <v>-6</v>
      </c>
      <c r="N46" s="6">
        <v>-0.348</v>
      </c>
      <c r="O46" s="28">
        <v>0.0011766</v>
      </c>
      <c r="P46" s="28">
        <v>0.0001185423941266004</v>
      </c>
      <c r="Q46" s="28">
        <v>6.294652692537689e-7</v>
      </c>
      <c r="R46" s="28">
        <v>0.000005965126950137658</v>
      </c>
      <c r="S46" s="28">
        <v>0.000003706449221645663</v>
      </c>
      <c r="T46" s="28">
        <v>0.00001110342567985729</v>
      </c>
      <c r="U46" s="28">
        <v>0.000001192646482544767</v>
      </c>
      <c r="V46" s="6">
        <v>0</v>
      </c>
      <c r="W46" s="28">
        <v>0.00007612336334768803</v>
      </c>
      <c r="X46" s="28">
        <v>0.00003938820400020462</v>
      </c>
      <c r="Y46" s="28">
        <v>0.00001892614688335734</v>
      </c>
      <c r="Z46" s="28">
        <v>0.0001075402964219771</v>
      </c>
      <c r="AA46" s="6">
        <v>0</v>
      </c>
      <c r="AB46" s="6">
        <v>0</v>
      </c>
      <c r="AC46" s="28">
        <v>0.0005641271542605703</v>
      </c>
      <c r="AD46" s="28">
        <v>1.041016031646887e-7</v>
      </c>
      <c r="AE46" s="28">
        <v>1.612903225806452e-7</v>
      </c>
      <c r="AF46" s="28">
        <v>0.0001638892895071521</v>
      </c>
      <c r="AG46" s="28">
        <v>3.125e-8</v>
      </c>
      <c r="AH46" s="28">
        <v>174.5683503567931</v>
      </c>
      <c r="AI46" s="139">
        <v>30</v>
      </c>
    </row>
    <row x14ac:dyDescent="0.25" r="47" customHeight="1" ht="18.75">
      <c r="A47" s="6">
        <v>46</v>
      </c>
      <c r="B47" s="29" t="s">
        <v>198</v>
      </c>
      <c r="C47" s="29" t="s">
        <v>372</v>
      </c>
      <c r="D47" s="29" t="s">
        <v>222</v>
      </c>
      <c r="E47" s="29" t="s">
        <v>382</v>
      </c>
      <c r="F47" s="29" t="s">
        <v>126</v>
      </c>
      <c r="G47" s="456">
        <v>25569.04215875</v>
      </c>
      <c r="H47" s="29" t="s">
        <v>125</v>
      </c>
      <c r="I47" s="6">
        <v>2</v>
      </c>
      <c r="J47" s="6">
        <v>47</v>
      </c>
      <c r="K47" s="6">
        <v>19</v>
      </c>
      <c r="L47" s="28">
        <v>8.6</v>
      </c>
      <c r="M47" s="6">
        <v>-5</v>
      </c>
      <c r="N47" s="6">
        <v>-0.29</v>
      </c>
      <c r="O47" s="28">
        <v>0.00192248</v>
      </c>
      <c r="P47" s="28">
        <v>0.0004584116751723521</v>
      </c>
      <c r="Q47" s="28">
        <v>5.193088471343594e-7</v>
      </c>
      <c r="R47" s="28">
        <v>7.953502600183543e-7</v>
      </c>
      <c r="S47" s="28">
        <v>0.000001000741289844329</v>
      </c>
      <c r="T47" s="28">
        <v>2.384506170592304e-9</v>
      </c>
      <c r="U47" s="28">
        <v>1.703780689349667e-7</v>
      </c>
      <c r="V47" s="6">
        <v>0</v>
      </c>
      <c r="W47" s="28">
        <v>0.0000900430640741224</v>
      </c>
      <c r="X47" s="28">
        <v>0.0003222671236380377</v>
      </c>
      <c r="Y47" s="28">
        <v>0.00001431804155523555</v>
      </c>
      <c r="Z47" s="28">
        <v>0.0001117820250511503</v>
      </c>
      <c r="AA47" s="6">
        <v>0</v>
      </c>
      <c r="AB47" s="28">
        <v>0.000002156715041680863</v>
      </c>
      <c r="AC47" s="28">
        <v>0.0002820635771302852</v>
      </c>
      <c r="AD47" s="28">
        <v>1.041016031646887e-7</v>
      </c>
      <c r="AE47" s="28">
        <v>1.612903225806452e-7</v>
      </c>
      <c r="AF47" s="28">
        <v>0.0001622503966120806</v>
      </c>
      <c r="AG47" s="6">
        <v>0</v>
      </c>
      <c r="AH47" s="28">
        <v>236.6307541625857</v>
      </c>
      <c r="AI47" s="145">
        <v>88.7</v>
      </c>
    </row>
    <row x14ac:dyDescent="0.25" r="48" customHeight="1" ht="18.75">
      <c r="A48" s="6">
        <v>47</v>
      </c>
      <c r="B48" s="29" t="s">
        <v>198</v>
      </c>
      <c r="C48" s="29" t="s">
        <v>372</v>
      </c>
      <c r="D48" s="29" t="s">
        <v>222</v>
      </c>
      <c r="E48" s="29" t="s">
        <v>382</v>
      </c>
      <c r="F48" s="29" t="s">
        <v>128</v>
      </c>
      <c r="G48" s="456">
        <v>25569.042159467594</v>
      </c>
      <c r="H48" s="29" t="s">
        <v>127</v>
      </c>
      <c r="I48" s="6">
        <v>2</v>
      </c>
      <c r="J48" s="6">
        <v>39</v>
      </c>
      <c r="K48" s="28">
        <v>21.98</v>
      </c>
      <c r="L48" s="28">
        <v>8.117</v>
      </c>
      <c r="M48" s="28">
        <v>-5.133607158810118</v>
      </c>
      <c r="N48" s="28">
        <v>-0.3</v>
      </c>
      <c r="O48" s="28">
        <v>0.0015627</v>
      </c>
      <c r="P48" s="28">
        <v>0.0001772942967141194</v>
      </c>
      <c r="Q48" s="28">
        <v>0.000001683819595253832</v>
      </c>
      <c r="R48" s="28">
        <v>0.000006913429183236465</v>
      </c>
      <c r="S48" s="28">
        <v>3.706449221645663e-7</v>
      </c>
      <c r="T48" s="28">
        <v>5.588117514288834e-9</v>
      </c>
      <c r="U48" s="28">
        <v>1.703780689349667e-7</v>
      </c>
      <c r="V48" s="6">
        <v>0</v>
      </c>
      <c r="W48" s="28">
        <v>0.00004349906477010744</v>
      </c>
      <c r="X48" s="28">
        <v>0.0002557675584428871</v>
      </c>
      <c r="Y48" s="28">
        <v>0.000004937255708701913</v>
      </c>
      <c r="Z48" s="28">
        <v>0.0000249513448774889</v>
      </c>
      <c r="AA48" s="6">
        <v>0</v>
      </c>
      <c r="AB48" s="28">
        <v>2.083782648967017e-8</v>
      </c>
      <c r="AC48" s="28">
        <v>0.0005641271542605703</v>
      </c>
      <c r="AD48" s="28">
        <v>1.041016031646887e-7</v>
      </c>
      <c r="AE48" s="28">
        <v>1.612903225806452e-7</v>
      </c>
      <c r="AF48" s="28">
        <v>0.0001327503245007932</v>
      </c>
      <c r="AG48" s="28">
        <v>0.00000123315625</v>
      </c>
      <c r="AH48" s="28">
        <v>309.446</v>
      </c>
      <c r="AI48" s="60">
        <v>55.1</v>
      </c>
    </row>
    <row x14ac:dyDescent="0.25" r="49" customHeight="1" ht="18.75">
      <c r="A49" s="6">
        <v>48</v>
      </c>
      <c r="B49" s="29" t="s">
        <v>198</v>
      </c>
      <c r="C49" s="29" t="s">
        <v>372</v>
      </c>
      <c r="D49" s="29" t="s">
        <v>222</v>
      </c>
      <c r="E49" s="29" t="s">
        <v>382</v>
      </c>
      <c r="F49" s="29" t="s">
        <v>128</v>
      </c>
      <c r="G49" s="456">
        <v>25569.042161076388</v>
      </c>
      <c r="H49" s="29" t="s">
        <v>129</v>
      </c>
      <c r="I49" s="6">
        <v>2</v>
      </c>
      <c r="J49" s="6">
        <v>41</v>
      </c>
      <c r="K49" s="28">
        <v>18.69</v>
      </c>
      <c r="L49" s="28">
        <v>8.95</v>
      </c>
      <c r="M49" s="28">
        <v>-6.242604229807848</v>
      </c>
      <c r="N49" s="28">
        <v>-0.361</v>
      </c>
      <c r="O49" s="28">
        <v>0.00141025</v>
      </c>
      <c r="P49" s="28">
        <v>0.0000129823618945295</v>
      </c>
      <c r="Q49" s="28">
        <v>0.000001258930538507538</v>
      </c>
      <c r="R49" s="28">
        <v>0.000001774242887733252</v>
      </c>
      <c r="S49" s="28">
        <v>0.000002236665528169014</v>
      </c>
      <c r="T49" s="28">
        <v>0.000001365175288507044</v>
      </c>
      <c r="U49" s="28">
        <v>4.940963999114035e-7</v>
      </c>
      <c r="V49" s="28">
        <v>1.051670083258836e-7</v>
      </c>
      <c r="W49" s="28">
        <v>0.000006119537522293272</v>
      </c>
      <c r="X49" s="28">
        <v>0.0004873286838201443</v>
      </c>
      <c r="Y49" s="28">
        <v>0.000005927048352190907</v>
      </c>
      <c r="Z49" s="28">
        <v>0.00004183742931283996</v>
      </c>
      <c r="AA49" s="6">
        <v>0</v>
      </c>
      <c r="AB49" s="28">
        <v>6.519018428973748e-8</v>
      </c>
      <c r="AC49" s="28">
        <v>0.0005641271542605703</v>
      </c>
      <c r="AD49" s="6">
        <v>0</v>
      </c>
      <c r="AE49" s="6">
        <v>0</v>
      </c>
      <c r="AF49" s="28">
        <v>0.00001536134310550537</v>
      </c>
      <c r="AG49" s="28">
        <v>0.0000018938125</v>
      </c>
      <c r="AH49" s="28">
        <v>124.66</v>
      </c>
      <c r="AI49" s="60">
        <v>37.21</v>
      </c>
    </row>
    <row x14ac:dyDescent="0.25" r="50" customHeight="1" ht="18.75">
      <c r="A50" s="6">
        <v>49</v>
      </c>
      <c r="B50" s="29" t="s">
        <v>198</v>
      </c>
      <c r="C50" s="29" t="s">
        <v>372</v>
      </c>
      <c r="D50" s="29" t="s">
        <v>222</v>
      </c>
      <c r="E50" s="29" t="s">
        <v>382</v>
      </c>
      <c r="F50" s="29" t="s">
        <v>128</v>
      </c>
      <c r="G50" s="461">
        <v>25569.04216556713</v>
      </c>
      <c r="H50" s="29" t="s">
        <v>61</v>
      </c>
      <c r="I50" s="6">
        <v>2</v>
      </c>
      <c r="J50" s="6">
        <v>20</v>
      </c>
      <c r="K50" s="28">
        <v>18.7</v>
      </c>
      <c r="L50" s="28">
        <v>8.5</v>
      </c>
      <c r="M50" s="6">
        <v>-5</v>
      </c>
      <c r="N50" s="6">
        <v>-0.289</v>
      </c>
      <c r="O50" s="28">
        <v>0.00142769</v>
      </c>
      <c r="P50" s="28">
        <v>0.00007417286480436924</v>
      </c>
      <c r="Q50" s="28">
        <v>0.000001573663173134422</v>
      </c>
      <c r="R50" s="28">
        <v>0.000001529519730804528</v>
      </c>
      <c r="S50" s="28">
        <v>0.000003600785797998518</v>
      </c>
      <c r="T50" s="28">
        <v>0.000002325664281553752</v>
      </c>
      <c r="U50" s="6">
        <v>0</v>
      </c>
      <c r="V50" s="6">
        <v>0</v>
      </c>
      <c r="W50" s="28">
        <v>0.00008364748732002261</v>
      </c>
      <c r="X50" s="28">
        <v>0.0006457188234692312</v>
      </c>
      <c r="Y50" s="28">
        <v>0.000022924559024892</v>
      </c>
      <c r="Z50" s="28">
        <v>0.00008896288275363043</v>
      </c>
      <c r="AA50" s="6">
        <v>0</v>
      </c>
      <c r="AB50" s="28">
        <v>2.133318413449567e-7</v>
      </c>
      <c r="AC50" s="28">
        <v>0.0005641271542605703</v>
      </c>
      <c r="AD50" s="28">
        <v>1.041016031646887e-7</v>
      </c>
      <c r="AE50" s="28">
        <v>1.612903225806452e-7</v>
      </c>
      <c r="AF50" s="28">
        <v>0.00008194464475357606</v>
      </c>
      <c r="AG50" s="28">
        <v>3.125e-7</v>
      </c>
      <c r="AH50" s="28">
        <v>220.2462571708409</v>
      </c>
      <c r="AI50" s="61">
        <v>30</v>
      </c>
    </row>
    <row x14ac:dyDescent="0.25" r="51" customHeight="1" ht="18.75">
      <c r="A51" s="6">
        <v>50</v>
      </c>
      <c r="B51" s="29" t="s">
        <v>203</v>
      </c>
      <c r="C51" s="29" t="s">
        <v>372</v>
      </c>
      <c r="D51" s="29" t="s">
        <v>222</v>
      </c>
      <c r="E51" s="29" t="s">
        <v>382</v>
      </c>
      <c r="F51" s="29" t="s">
        <v>132</v>
      </c>
      <c r="G51" s="456">
        <v>25569.042159467594</v>
      </c>
      <c r="H51" s="29" t="s">
        <v>131</v>
      </c>
      <c r="I51" s="6">
        <v>2</v>
      </c>
      <c r="J51" s="6">
        <v>43</v>
      </c>
      <c r="K51" s="28">
        <v>22.914</v>
      </c>
      <c r="L51" s="28">
        <v>8.41</v>
      </c>
      <c r="M51" s="28">
        <v>-7.388231967470272</v>
      </c>
      <c r="N51" s="28">
        <v>-0.434</v>
      </c>
      <c r="O51" s="28">
        <v>0.00444514</v>
      </c>
      <c r="P51" s="28">
        <v>0.00009397439341033218</v>
      </c>
      <c r="Q51" s="6">
        <v>0</v>
      </c>
      <c r="R51" s="28">
        <v>0.000001468338941572346</v>
      </c>
      <c r="S51" s="28">
        <v>7.412898443291327e-8</v>
      </c>
      <c r="T51" s="28">
        <v>2.693945902653901e-9</v>
      </c>
      <c r="U51" s="28">
        <v>8.518903446748335e-8</v>
      </c>
      <c r="V51" s="28">
        <v>2.574803182044764e-8</v>
      </c>
      <c r="W51" s="28">
        <v>0.00004136761059637218</v>
      </c>
      <c r="X51" s="28">
        <v>0.0001278837792214435</v>
      </c>
      <c r="Y51" s="28">
        <v>0.000005554412672289653</v>
      </c>
      <c r="Z51" s="28">
        <v>0.00009424122960227557</v>
      </c>
      <c r="AA51" s="6">
        <v>0</v>
      </c>
      <c r="AB51" s="6">
        <v>0</v>
      </c>
      <c r="AC51" s="28">
        <v>0.0002820635771302852</v>
      </c>
      <c r="AD51" s="28">
        <v>1.041016031646887e-7</v>
      </c>
      <c r="AE51" s="28">
        <v>1.612903225806452e-7</v>
      </c>
      <c r="AF51" s="28">
        <v>0.00006883350159300389</v>
      </c>
      <c r="AG51" s="28">
        <v>0.00000147575</v>
      </c>
      <c r="AH51" s="28">
        <v>408.037</v>
      </c>
      <c r="AI51" s="60">
        <v>187.6</v>
      </c>
    </row>
    <row x14ac:dyDescent="0.25" r="52" customHeight="1" ht="18.75">
      <c r="A52" s="6">
        <v>51</v>
      </c>
      <c r="B52" s="29" t="s">
        <v>203</v>
      </c>
      <c r="C52" s="29" t="s">
        <v>372</v>
      </c>
      <c r="D52" s="29" t="s">
        <v>222</v>
      </c>
      <c r="E52" s="29" t="s">
        <v>382</v>
      </c>
      <c r="F52" s="29" t="s">
        <v>132</v>
      </c>
      <c r="G52" s="456">
        <v>25569.042161076388</v>
      </c>
      <c r="H52" s="29" t="s">
        <v>79</v>
      </c>
      <c r="I52" s="6">
        <v>2</v>
      </c>
      <c r="J52" s="6">
        <v>27</v>
      </c>
      <c r="K52" s="28">
        <v>19.326</v>
      </c>
      <c r="L52" s="28">
        <v>8.33</v>
      </c>
      <c r="M52" s="28">
        <v>-7.45738713762675</v>
      </c>
      <c r="N52" s="28">
        <v>-0.433</v>
      </c>
      <c r="O52" s="28">
        <v>0.00121758</v>
      </c>
      <c r="P52" s="28">
        <v>0.00008983794431014416</v>
      </c>
      <c r="Q52" s="28">
        <v>0.000001542189909671734</v>
      </c>
      <c r="R52" s="28">
        <v>0.000002386050780055063</v>
      </c>
      <c r="S52" s="28">
        <v>0.000004403774277242401</v>
      </c>
      <c r="T52" s="28">
        <v>0.000005042047398886017</v>
      </c>
      <c r="U52" s="28">
        <v>0.000001567478234201694</v>
      </c>
      <c r="V52" s="28">
        <v>1.212089920881448e-7</v>
      </c>
      <c r="W52" s="6">
        <v>0</v>
      </c>
      <c r="X52" s="28">
        <v>0.000342028137756407</v>
      </c>
      <c r="Y52" s="28">
        <v>4.830372832750463e-7</v>
      </c>
      <c r="Z52" s="28">
        <v>0.000009889479729527422</v>
      </c>
      <c r="AA52" s="6">
        <v>0</v>
      </c>
      <c r="AB52" s="6">
        <v>0</v>
      </c>
      <c r="AC52" s="28">
        <v>0.0005641271542605703</v>
      </c>
      <c r="AD52" s="28">
        <v>1.041016031646887e-7</v>
      </c>
      <c r="AE52" s="28">
        <v>1.612903225806452e-7</v>
      </c>
      <c r="AF52" s="28">
        <v>0.00003913676233430792</v>
      </c>
      <c r="AG52" s="28">
        <v>0.00000174503125</v>
      </c>
      <c r="AH52" s="28">
        <v>89.052</v>
      </c>
      <c r="AI52" s="60">
        <v>35.95</v>
      </c>
    </row>
    <row x14ac:dyDescent="0.25" r="53" customHeight="1" ht="18.75">
      <c r="A53" s="6">
        <v>52</v>
      </c>
      <c r="B53" s="29" t="s">
        <v>203</v>
      </c>
      <c r="C53" s="29" t="s">
        <v>372</v>
      </c>
      <c r="D53" s="29" t="s">
        <v>222</v>
      </c>
      <c r="E53" s="29" t="s">
        <v>382</v>
      </c>
      <c r="F53" s="29" t="s">
        <v>132</v>
      </c>
      <c r="G53" s="461">
        <v>25569.04216556713</v>
      </c>
      <c r="H53" s="29" t="s">
        <v>65</v>
      </c>
      <c r="I53" s="6">
        <v>2</v>
      </c>
      <c r="J53" s="6">
        <v>53</v>
      </c>
      <c r="K53" s="28">
        <v>19.3</v>
      </c>
      <c r="L53" s="28">
        <v>8.4</v>
      </c>
      <c r="M53" s="6">
        <v>-5</v>
      </c>
      <c r="N53" s="6">
        <v>-0.29</v>
      </c>
      <c r="O53" s="28">
        <v>0.000892577</v>
      </c>
      <c r="P53" s="28">
        <v>0.0001107767923001164</v>
      </c>
      <c r="Q53" s="28">
        <v>4.975618125452428e-7</v>
      </c>
      <c r="R53" s="28">
        <v>9.416077748546957e-7</v>
      </c>
      <c r="S53" s="28">
        <v>0.000003487264882876205</v>
      </c>
      <c r="T53" s="28">
        <v>0.000003481501037533219</v>
      </c>
      <c r="U53" s="28">
        <v>0.000007611778687407358</v>
      </c>
      <c r="V53" s="6">
        <v>0</v>
      </c>
      <c r="W53" s="28">
        <v>0.000007800513710905217</v>
      </c>
      <c r="X53" s="28">
        <v>0.0004027471678858254</v>
      </c>
      <c r="Y53" s="28">
        <v>0.000004386547109648221</v>
      </c>
      <c r="Z53" s="28">
        <v>0.0000164886105843605</v>
      </c>
      <c r="AA53" s="6">
        <v>0</v>
      </c>
      <c r="AB53" s="6">
        <v>0</v>
      </c>
      <c r="AC53" s="28">
        <v>0.0005641271542605703</v>
      </c>
      <c r="AD53" s="28">
        <v>1.041016031646887e-7</v>
      </c>
      <c r="AE53" s="28">
        <v>1.612903225806452e-7</v>
      </c>
      <c r="AF53" s="28">
        <v>0.00008194464475357606</v>
      </c>
      <c r="AG53" s="28">
        <v>3.125e-7</v>
      </c>
      <c r="AH53" s="28">
        <v>174.0926262767595</v>
      </c>
      <c r="AI53" s="61">
        <v>15</v>
      </c>
    </row>
    <row x14ac:dyDescent="0.25" r="54" customHeight="1" ht="18.75">
      <c r="A54" s="6">
        <v>53</v>
      </c>
      <c r="B54" s="29" t="s">
        <v>199</v>
      </c>
      <c r="C54" s="29" t="s">
        <v>372</v>
      </c>
      <c r="D54" s="29" t="s">
        <v>222</v>
      </c>
      <c r="E54" s="29" t="s">
        <v>382</v>
      </c>
      <c r="F54" s="29" t="s">
        <v>135</v>
      </c>
      <c r="G54" s="456">
        <v>25569.042159467594</v>
      </c>
      <c r="H54" s="29" t="s">
        <v>134</v>
      </c>
      <c r="I54" s="6">
        <v>2</v>
      </c>
      <c r="J54" s="6">
        <v>48</v>
      </c>
      <c r="K54" s="28">
        <v>24.76</v>
      </c>
      <c r="L54" s="28">
        <v>8.72</v>
      </c>
      <c r="M54" s="28">
        <v>-8.297538808966072</v>
      </c>
      <c r="N54" s="28">
        <v>-0.49</v>
      </c>
      <c r="O54" s="28">
        <v>0.00388072</v>
      </c>
      <c r="P54" s="28">
        <v>0.00000171904378189632</v>
      </c>
      <c r="Q54" s="6">
        <v>0</v>
      </c>
      <c r="R54" s="28">
        <v>6.882838788620374e-7</v>
      </c>
      <c r="S54" s="28">
        <v>1.111934766493699e-7</v>
      </c>
      <c r="T54" s="28">
        <v>7.954421347701044e-9</v>
      </c>
      <c r="U54" s="6">
        <v>0</v>
      </c>
      <c r="V54" s="6">
        <v>0</v>
      </c>
      <c r="W54" s="28">
        <v>0.00002370699029970856</v>
      </c>
      <c r="X54" s="28">
        <v>0.0001278837792214435</v>
      </c>
      <c r="Y54" s="28">
        <v>0.000003414935198518823</v>
      </c>
      <c r="Z54" s="28">
        <v>0.00003473227206946454</v>
      </c>
      <c r="AA54" s="6">
        <v>0</v>
      </c>
      <c r="AB54" s="6">
        <v>0</v>
      </c>
      <c r="AC54" s="28">
        <v>0.0005641271542605703</v>
      </c>
      <c r="AD54" s="28">
        <v>1.041016031646887e-7</v>
      </c>
      <c r="AE54" s="28">
        <v>1.612903225806452e-7</v>
      </c>
      <c r="AF54" s="28">
        <v>0.00004588900106200259</v>
      </c>
      <c r="AG54" s="28">
        <v>0.0000011375</v>
      </c>
      <c r="AH54" s="28">
        <v>290.277</v>
      </c>
      <c r="AI54" s="181">
        <v>151.9</v>
      </c>
    </row>
    <row x14ac:dyDescent="0.25" r="55" customHeight="1" ht="18.75">
      <c r="A55" s="6">
        <v>54</v>
      </c>
      <c r="B55" s="29" t="s">
        <v>199</v>
      </c>
      <c r="C55" s="29" t="s">
        <v>372</v>
      </c>
      <c r="D55" s="29" t="s">
        <v>222</v>
      </c>
      <c r="E55" s="29" t="s">
        <v>382</v>
      </c>
      <c r="F55" s="29" t="s">
        <v>137</v>
      </c>
      <c r="G55" s="456">
        <v>25569.042161076388</v>
      </c>
      <c r="H55" s="29" t="s">
        <v>136</v>
      </c>
      <c r="I55" s="6">
        <v>2</v>
      </c>
      <c r="J55" s="6">
        <v>45</v>
      </c>
      <c r="K55" s="28">
        <v>21.169</v>
      </c>
      <c r="L55" s="28">
        <v>8.22</v>
      </c>
      <c r="M55" s="28">
        <v>-7.768116898863063</v>
      </c>
      <c r="N55" s="28">
        <v>-0.454</v>
      </c>
      <c r="O55" s="28">
        <v>0.00101598</v>
      </c>
      <c r="P55" s="28">
        <v>0.00003923359298057122</v>
      </c>
      <c r="Q55" s="28">
        <v>0.000001148774116388128</v>
      </c>
      <c r="R55" s="28">
        <v>0.000007555827470174366</v>
      </c>
      <c r="S55" s="28">
        <v>0.000004326834936990363</v>
      </c>
      <c r="T55" s="28">
        <v>0.00000737194655793804</v>
      </c>
      <c r="U55" s="28">
        <v>0.000003492750413166817</v>
      </c>
      <c r="V55" s="28">
        <v>1.224795371636792e-7</v>
      </c>
      <c r="W55" s="28">
        <v>0.000003068664689199182</v>
      </c>
      <c r="X55" s="28">
        <v>0.0002143762208297099</v>
      </c>
      <c r="Y55" s="28">
        <v>0.00000194672182719605</v>
      </c>
      <c r="Z55" s="28">
        <v>0.00001088012092170268</v>
      </c>
      <c r="AA55" s="6">
        <v>0</v>
      </c>
      <c r="AB55" s="6">
        <v>0</v>
      </c>
      <c r="AC55" s="28">
        <v>0.0005641271542605703</v>
      </c>
      <c r="AD55" s="28">
        <v>1.041016031646887e-7</v>
      </c>
      <c r="AE55" s="28">
        <v>1.612903225806452e-7</v>
      </c>
      <c r="AF55" s="28">
        <v>0.00002451783771026996</v>
      </c>
      <c r="AG55" s="28">
        <v>0.000002231875</v>
      </c>
      <c r="AH55" s="28">
        <v>63.512</v>
      </c>
      <c r="AI55" s="60">
        <v>27.03</v>
      </c>
    </row>
    <row x14ac:dyDescent="0.25" r="56" customHeight="1" ht="18.75">
      <c r="A56" s="6">
        <v>55</v>
      </c>
      <c r="B56" s="29" t="s">
        <v>199</v>
      </c>
      <c r="C56" s="29" t="s">
        <v>372</v>
      </c>
      <c r="D56" s="29" t="s">
        <v>222</v>
      </c>
      <c r="E56" s="29" t="s">
        <v>382</v>
      </c>
      <c r="F56" s="29" t="s">
        <v>137</v>
      </c>
      <c r="G56" s="461">
        <v>25569.04216556713</v>
      </c>
      <c r="H56" s="29" t="s">
        <v>338</v>
      </c>
      <c r="I56" s="6">
        <v>2</v>
      </c>
      <c r="J56" s="6">
        <v>31</v>
      </c>
      <c r="K56" s="28">
        <v>20.8</v>
      </c>
      <c r="L56" s="28">
        <v>8.6</v>
      </c>
      <c r="M56" s="6">
        <v>-5</v>
      </c>
      <c r="N56" s="6">
        <v>-0.291</v>
      </c>
      <c r="O56" s="28">
        <v>0.00119426</v>
      </c>
      <c r="P56" s="28">
        <v>0.0001482675261885576</v>
      </c>
      <c r="Q56" s="28">
        <v>0.00000141629685582098</v>
      </c>
      <c r="R56" s="28">
        <v>0.000001529519730804528</v>
      </c>
      <c r="S56" s="28">
        <v>7.412898443291327e-7</v>
      </c>
      <c r="T56" s="6">
        <v>0</v>
      </c>
      <c r="U56" s="6">
        <v>0</v>
      </c>
      <c r="V56" s="6">
        <v>0</v>
      </c>
      <c r="W56" s="28">
        <v>0.00002353734394710514</v>
      </c>
      <c r="X56" s="28">
        <v>0.0008440329428615274</v>
      </c>
      <c r="Y56" s="28">
        <v>0.00001495165603785229</v>
      </c>
      <c r="Z56" s="28">
        <v>0.0000339338290333849</v>
      </c>
      <c r="AA56" s="6">
        <v>0</v>
      </c>
      <c r="AB56" s="6">
        <v>0</v>
      </c>
      <c r="AC56" s="28">
        <v>0.0005641271542605703</v>
      </c>
      <c r="AD56" s="28">
        <v>1.041016031646887e-7</v>
      </c>
      <c r="AE56" s="28">
        <v>1.612903225806452e-7</v>
      </c>
      <c r="AF56" s="28">
        <v>0.00008194464475357606</v>
      </c>
      <c r="AG56" s="28">
        <v>3.125e-7</v>
      </c>
      <c r="AH56" s="28">
        <v>226.5146215195187</v>
      </c>
      <c r="AI56" s="61">
        <v>15</v>
      </c>
    </row>
    <row x14ac:dyDescent="0.25" r="57" customHeight="1" ht="18.75">
      <c r="A57" s="6">
        <v>56</v>
      </c>
      <c r="B57" s="29" t="s">
        <v>204</v>
      </c>
      <c r="C57" s="29" t="s">
        <v>372</v>
      </c>
      <c r="D57" s="29" t="s">
        <v>222</v>
      </c>
      <c r="E57" s="29" t="s">
        <v>382</v>
      </c>
      <c r="F57" s="29" t="s">
        <v>139</v>
      </c>
      <c r="G57" s="461">
        <v>25569.04216556713</v>
      </c>
      <c r="H57" s="29" t="s">
        <v>55</v>
      </c>
      <c r="I57" s="6">
        <v>2</v>
      </c>
      <c r="J57" s="6">
        <v>0</v>
      </c>
      <c r="K57" s="6">
        <v>20</v>
      </c>
      <c r="L57" s="28">
        <v>8.5</v>
      </c>
      <c r="M57" s="6">
        <v>-5</v>
      </c>
      <c r="N57" s="6">
        <v>-0.291</v>
      </c>
      <c r="O57" s="28">
        <v>0.000939502</v>
      </c>
      <c r="P57" s="28">
        <v>0.0001482032243710269</v>
      </c>
      <c r="Q57" s="28">
        <v>3.981989728700469e-7</v>
      </c>
      <c r="R57" s="28">
        <v>0.000002929562910676048</v>
      </c>
      <c r="S57" s="28">
        <v>0.00000343271578613788</v>
      </c>
      <c r="T57" s="28">
        <v>0.000006487381497324257</v>
      </c>
      <c r="U57" s="28">
        <v>0.00000855241586560578</v>
      </c>
      <c r="V57" s="6">
        <v>0</v>
      </c>
      <c r="W57" s="28">
        <v>0.000006951868776371308</v>
      </c>
      <c r="X57" s="28">
        <v>0.0002557675584428871</v>
      </c>
      <c r="Y57" s="28">
        <v>0.000005701475235548242</v>
      </c>
      <c r="Z57" s="28">
        <v>0.00002144332660811418</v>
      </c>
      <c r="AA57" s="6">
        <v>0</v>
      </c>
      <c r="AB57" s="6">
        <v>0</v>
      </c>
      <c r="AC57" s="28">
        <v>0.0005641271542605703</v>
      </c>
      <c r="AD57" s="28">
        <v>1.041016031646887e-7</v>
      </c>
      <c r="AE57" s="28">
        <v>1.612903225806452e-7</v>
      </c>
      <c r="AF57" s="28">
        <v>0.00008194464475357606</v>
      </c>
      <c r="AG57" s="28">
        <v>3.125e-7</v>
      </c>
      <c r="AH57" s="28">
        <v>166.4222750804533</v>
      </c>
      <c r="AI57" s="61">
        <v>15</v>
      </c>
    </row>
    <row x14ac:dyDescent="0.25" r="58" customHeight="1" ht="18.75">
      <c r="A58" s="6">
        <v>57</v>
      </c>
      <c r="B58" s="29" t="s">
        <v>240</v>
      </c>
      <c r="C58" s="29" t="s">
        <v>372</v>
      </c>
      <c r="D58" s="29" t="s">
        <v>222</v>
      </c>
      <c r="E58" s="29" t="s">
        <v>382</v>
      </c>
      <c r="F58" s="29" t="s">
        <v>141</v>
      </c>
      <c r="G58" s="461">
        <v>25569.042165625</v>
      </c>
      <c r="H58" s="29" t="s">
        <v>140</v>
      </c>
      <c r="I58" s="6">
        <v>2</v>
      </c>
      <c r="J58" s="6">
        <v>54</v>
      </c>
      <c r="K58" s="28">
        <v>20.5</v>
      </c>
      <c r="L58" s="28">
        <v>8.9</v>
      </c>
      <c r="M58" s="6">
        <v>-5</v>
      </c>
      <c r="N58" s="6">
        <v>-0.291</v>
      </c>
      <c r="O58" s="28">
        <v>0.00096987</v>
      </c>
      <c r="P58" s="28">
        <v>1.791787588862029e-7</v>
      </c>
      <c r="Q58" s="28">
        <v>3.107472734711863e-7</v>
      </c>
      <c r="R58" s="28">
        <v>0.0000411367540226369</v>
      </c>
      <c r="S58" s="28">
        <v>0.000003576188796515938</v>
      </c>
      <c r="T58" s="28">
        <v>1.27393834595362e-7</v>
      </c>
      <c r="U58" s="6">
        <v>0</v>
      </c>
      <c r="V58" s="6">
        <v>0</v>
      </c>
      <c r="W58" s="28">
        <v>0.00003434452269346209</v>
      </c>
      <c r="X58" s="28">
        <v>0.0002557675584428871</v>
      </c>
      <c r="Y58" s="28">
        <v>0.000009012455815675787</v>
      </c>
      <c r="Z58" s="28">
        <v>0.0000457891690204102</v>
      </c>
      <c r="AA58" s="28">
        <v>4.856254856254857e-8</v>
      </c>
      <c r="AB58" s="6">
        <v>0</v>
      </c>
      <c r="AC58" s="28">
        <v>0.0005641271542605703</v>
      </c>
      <c r="AD58" s="28">
        <v>1.041016031646887e-7</v>
      </c>
      <c r="AE58" s="28">
        <v>1.612903225806452e-7</v>
      </c>
      <c r="AF58" s="28">
        <v>0.00008194464475357606</v>
      </c>
      <c r="AG58" s="28">
        <v>3.125e-7</v>
      </c>
      <c r="AH58" s="28">
        <v>168.5434448020148</v>
      </c>
      <c r="AI58" s="61">
        <v>15</v>
      </c>
    </row>
    <row x14ac:dyDescent="0.25" r="59" customHeight="1" ht="18.75">
      <c r="A59" s="6">
        <v>58</v>
      </c>
      <c r="B59" s="29" t="s">
        <v>240</v>
      </c>
      <c r="C59" s="29" t="s">
        <v>372</v>
      </c>
      <c r="D59" s="29" t="s">
        <v>222</v>
      </c>
      <c r="E59" s="29" t="s">
        <v>382</v>
      </c>
      <c r="F59" s="29" t="s">
        <v>143</v>
      </c>
      <c r="G59" s="461">
        <v>25569.042165625</v>
      </c>
      <c r="H59" s="29" t="s">
        <v>142</v>
      </c>
      <c r="I59" s="6">
        <v>3</v>
      </c>
      <c r="J59" s="6">
        <v>55</v>
      </c>
      <c r="K59" s="28">
        <v>20.6</v>
      </c>
      <c r="L59" s="28">
        <v>8.7</v>
      </c>
      <c r="M59" s="6">
        <v>-5</v>
      </c>
      <c r="N59" s="6">
        <v>-0.291</v>
      </c>
      <c r="O59" s="28">
        <v>0.00137863</v>
      </c>
      <c r="P59" s="28">
        <v>1.15474446235115e-7</v>
      </c>
      <c r="Q59" s="28">
        <v>5.735632038208542e-7</v>
      </c>
      <c r="R59" s="28">
        <v>0.0002438896973080453</v>
      </c>
      <c r="S59" s="28">
        <v>0.000003644679194959229</v>
      </c>
      <c r="T59" s="28">
        <v>1.77160753776985e-7</v>
      </c>
      <c r="U59" s="6">
        <v>0</v>
      </c>
      <c r="V59" s="6">
        <v>0</v>
      </c>
      <c r="W59" s="28">
        <v>0.00004902746939840794</v>
      </c>
      <c r="X59" s="28">
        <v>0.0002557675584428871</v>
      </c>
      <c r="Y59" s="28">
        <v>0.00001304159386545978</v>
      </c>
      <c r="Z59" s="28">
        <v>0.00004116613673336993</v>
      </c>
      <c r="AA59" s="6">
        <v>0</v>
      </c>
      <c r="AB59" s="6">
        <v>0</v>
      </c>
      <c r="AC59" s="28">
        <v>0.0005641271542605703</v>
      </c>
      <c r="AD59" s="28">
        <v>1.041016031646887e-7</v>
      </c>
      <c r="AE59" s="28">
        <v>1.612903225806452e-7</v>
      </c>
      <c r="AF59" s="28">
        <v>0.00008194464475357606</v>
      </c>
      <c r="AG59" s="28">
        <v>3.125e-7</v>
      </c>
      <c r="AH59" s="28">
        <v>193.2419196865818</v>
      </c>
      <c r="AI59" s="61">
        <v>15</v>
      </c>
    </row>
    <row x14ac:dyDescent="0.25" r="60" customHeight="1" ht="18.75">
      <c r="A60" s="6">
        <v>59</v>
      </c>
      <c r="B60" s="29" t="s">
        <v>240</v>
      </c>
      <c r="C60" s="29" t="s">
        <v>370</v>
      </c>
      <c r="D60" s="29" t="s">
        <v>222</v>
      </c>
      <c r="E60" s="29" t="s">
        <v>382</v>
      </c>
      <c r="F60" s="29" t="s">
        <v>145</v>
      </c>
      <c r="G60" s="459">
        <v>25569.042164247687</v>
      </c>
      <c r="H60" s="29" t="s">
        <v>144</v>
      </c>
      <c r="I60" s="6">
        <v>3</v>
      </c>
      <c r="J60" s="6">
        <v>56</v>
      </c>
      <c r="K60" s="6">
        <v>15</v>
      </c>
      <c r="L60" s="28">
        <v>8.687</v>
      </c>
      <c r="M60" s="28">
        <v>-7.19215424684243</v>
      </c>
      <c r="N60" s="28">
        <v>-0.411</v>
      </c>
      <c r="O60" s="28">
        <v>0.00147463</v>
      </c>
      <c r="P60" s="28">
        <v>0.0002264273627003313</v>
      </c>
      <c r="Q60" s="28">
        <v>0.000006351957445000472</v>
      </c>
      <c r="R60" s="28">
        <v>4.551850718874274e-7</v>
      </c>
      <c r="S60" s="28">
        <v>0.00001334321719792439</v>
      </c>
      <c r="T60" s="28">
        <v>0.000005457480179475044</v>
      </c>
      <c r="U60" s="28">
        <v>2.977259547135093e-8</v>
      </c>
      <c r="V60" s="28">
        <v>7.544801925540812e-9</v>
      </c>
      <c r="W60" s="28">
        <v>0.0005524381225803645</v>
      </c>
      <c r="X60" s="28">
        <v>0.0000155738610619469</v>
      </c>
      <c r="Y60" s="28">
        <v>0.000006717329438387163</v>
      </c>
      <c r="Z60" s="28">
        <v>0.0000548754564100005</v>
      </c>
      <c r="AA60" s="6">
        <v>0</v>
      </c>
      <c r="AB60" s="28">
        <v>0.000001428881428599709</v>
      </c>
      <c r="AC60" s="28">
        <v>0.0005641271542605703</v>
      </c>
      <c r="AD60" s="28">
        <v>1.041016031646887e-7</v>
      </c>
      <c r="AE60" s="28">
        <v>1.612903225806452e-7</v>
      </c>
      <c r="AF60" s="28">
        <v>0.00008194464475357606</v>
      </c>
      <c r="AG60" s="28">
        <v>0.0000017994375</v>
      </c>
      <c r="AH60" s="28">
        <v>192.152</v>
      </c>
      <c r="AI60" s="62">
        <v>44</v>
      </c>
    </row>
    <row x14ac:dyDescent="0.25" r="61" customHeight="1" ht="18.75">
      <c r="A61" s="6">
        <v>60</v>
      </c>
      <c r="B61" s="29" t="s">
        <v>196</v>
      </c>
      <c r="C61" s="29" t="s">
        <v>372</v>
      </c>
      <c r="D61" s="29" t="s">
        <v>222</v>
      </c>
      <c r="E61" s="29" t="s">
        <v>383</v>
      </c>
      <c r="F61" s="29" t="s">
        <v>147</v>
      </c>
      <c r="G61" s="456">
        <v>25569.04215726852</v>
      </c>
      <c r="H61" s="29" t="s">
        <v>146</v>
      </c>
      <c r="I61" s="6">
        <v>1</v>
      </c>
      <c r="J61" s="6">
        <v>58</v>
      </c>
      <c r="K61" s="28">
        <v>57.79</v>
      </c>
      <c r="L61" s="28">
        <v>10.1</v>
      </c>
      <c r="M61" s="28">
        <v>1.486363127063126</v>
      </c>
      <c r="N61" s="28">
        <v>0.098</v>
      </c>
      <c r="O61" s="28">
        <v>0.00506571</v>
      </c>
      <c r="P61" s="6">
        <v>0</v>
      </c>
      <c r="Q61" s="28">
        <v>4.061624649859944e-7</v>
      </c>
      <c r="R61" s="6">
        <v>0</v>
      </c>
      <c r="S61" s="6">
        <v>0</v>
      </c>
      <c r="T61" s="28">
        <v>3.234555316902691e-7</v>
      </c>
      <c r="U61" s="28">
        <v>5.648032985194145e-8</v>
      </c>
      <c r="V61" s="28">
        <v>1.153511825556055e-8</v>
      </c>
      <c r="W61" s="28">
        <v>0.000444125451302797</v>
      </c>
      <c r="X61" s="28">
        <v>0.00000613842140262929</v>
      </c>
      <c r="Y61" s="28">
        <v>0.000007200164575190289</v>
      </c>
      <c r="Z61" s="28">
        <v>0.00005763760666699936</v>
      </c>
      <c r="AA61" s="6">
        <v>0</v>
      </c>
      <c r="AB61" s="28">
        <v>0.000001562836986725263</v>
      </c>
      <c r="AC61" s="28">
        <v>0.00008461907313908555</v>
      </c>
      <c r="AD61" s="28">
        <v>0.00000249843847595253</v>
      </c>
      <c r="AE61" s="6">
        <v>0</v>
      </c>
      <c r="AF61" s="28">
        <v>0.0001390108953599664</v>
      </c>
      <c r="AG61" s="28">
        <v>8.353125e-7</v>
      </c>
      <c r="AH61" s="28">
        <v>187.07</v>
      </c>
      <c r="AI61" s="60">
        <v>3.668</v>
      </c>
    </row>
    <row x14ac:dyDescent="0.25" r="62" customHeight="1" ht="18.75">
      <c r="A62" s="6">
        <v>61</v>
      </c>
      <c r="B62" s="29" t="s">
        <v>196</v>
      </c>
      <c r="C62" s="29" t="s">
        <v>370</v>
      </c>
      <c r="D62" s="29" t="s">
        <v>222</v>
      </c>
      <c r="E62" s="29" t="s">
        <v>383</v>
      </c>
      <c r="F62" s="29" t="s">
        <v>149</v>
      </c>
      <c r="G62" s="456">
        <v>25569.04215726852</v>
      </c>
      <c r="H62" s="29" t="s">
        <v>148</v>
      </c>
      <c r="I62" s="6">
        <v>2</v>
      </c>
      <c r="J62" s="6">
        <v>61</v>
      </c>
      <c r="K62" s="28">
        <v>9.49</v>
      </c>
      <c r="L62" s="28">
        <v>9.86</v>
      </c>
      <c r="M62" s="28">
        <v>5.443297244197994</v>
      </c>
      <c r="N62" s="28">
        <v>0.305</v>
      </c>
      <c r="O62" s="28">
        <v>0.00506571</v>
      </c>
      <c r="P62" s="28">
        <v>6.267347121497002e-7</v>
      </c>
      <c r="Q62" s="28">
        <v>0.000001952915997859818</v>
      </c>
      <c r="R62" s="28">
        <v>4.588559192413583e-7</v>
      </c>
      <c r="S62" s="28">
        <v>8.376575240919199e-7</v>
      </c>
      <c r="T62" s="28">
        <v>0.000001343696530634533</v>
      </c>
      <c r="U62" s="28">
        <v>3.916991804814884e-7</v>
      </c>
      <c r="V62" s="28">
        <v>4.517234702579335e-8</v>
      </c>
      <c r="W62" s="28">
        <v>0.0005515681412849624</v>
      </c>
      <c r="X62" s="28">
        <v>0.0000613842140262929</v>
      </c>
      <c r="Y62" s="28">
        <v>0.0002624974285126517</v>
      </c>
      <c r="Z62" s="28">
        <v>0.001560457108638156</v>
      </c>
      <c r="AA62" s="6">
        <v>0</v>
      </c>
      <c r="AB62" s="6">
        <v>0</v>
      </c>
      <c r="AC62" s="28">
        <v>0.0005020731672919077</v>
      </c>
      <c r="AD62" s="28">
        <v>0.0001207578596710389</v>
      </c>
      <c r="AE62" s="28">
        <v>0.000004838709677419354</v>
      </c>
      <c r="AF62" s="28">
        <v>0.0009231883677937879</v>
      </c>
      <c r="AG62" s="28">
        <v>0.0003603125</v>
      </c>
      <c r="AH62" s="28">
        <v>430.37</v>
      </c>
      <c r="AI62" s="60">
        <v>7.14</v>
      </c>
    </row>
    <row x14ac:dyDescent="0.25" r="63" customHeight="1" ht="18.75">
      <c r="A63" s="6">
        <v>62</v>
      </c>
      <c r="B63" s="29" t="s">
        <v>196</v>
      </c>
      <c r="C63" s="29" t="s">
        <v>370</v>
      </c>
      <c r="D63" s="29" t="s">
        <v>222</v>
      </c>
      <c r="E63" s="29" t="s">
        <v>383</v>
      </c>
      <c r="F63" s="29" t="s">
        <v>151</v>
      </c>
      <c r="G63" s="456">
        <v>25569.042157349537</v>
      </c>
      <c r="H63" s="29" t="s">
        <v>150</v>
      </c>
      <c r="I63" s="6">
        <v>2</v>
      </c>
      <c r="J63" s="6">
        <v>63</v>
      </c>
      <c r="K63" s="28">
        <v>10.58</v>
      </c>
      <c r="L63" s="28">
        <v>7.96</v>
      </c>
      <c r="M63" s="28">
        <v>-4.13093294446334</v>
      </c>
      <c r="N63" s="28">
        <v>-0.232</v>
      </c>
      <c r="O63" s="28">
        <v>0.00506571</v>
      </c>
      <c r="P63" s="28">
        <v>0.0000338436744560838</v>
      </c>
      <c r="Q63" s="6">
        <v>0</v>
      </c>
      <c r="R63" s="6">
        <v>0</v>
      </c>
      <c r="S63" s="6">
        <v>0</v>
      </c>
      <c r="T63" s="28">
        <v>0.000003201791109978521</v>
      </c>
      <c r="U63" s="28">
        <v>1.938902424479921e-8</v>
      </c>
      <c r="V63" s="28">
        <v>6.313417402373762e-9</v>
      </c>
      <c r="W63" s="28">
        <v>0.0003558223498194789</v>
      </c>
      <c r="X63" s="28">
        <v>0.00004296894981840503</v>
      </c>
      <c r="Y63" s="28">
        <v>0.0002170335321950216</v>
      </c>
      <c r="Z63" s="28">
        <v>0.0005564149907680024</v>
      </c>
      <c r="AA63" s="6">
        <v>0</v>
      </c>
      <c r="AB63" s="28">
        <v>0.000001354458721828561</v>
      </c>
      <c r="AC63" s="28">
        <v>0.0005006910557639692</v>
      </c>
      <c r="AD63" s="28">
        <v>0.0001207578596710389</v>
      </c>
      <c r="AE63" s="28">
        <v>0.000004483870967741936</v>
      </c>
      <c r="AF63" s="28">
        <v>0.0004336510600359245</v>
      </c>
      <c r="AG63" s="28">
        <v>0.00000114625</v>
      </c>
      <c r="AH63" s="28">
        <v>228.94</v>
      </c>
      <c r="AI63" s="60">
        <v>6.922</v>
      </c>
    </row>
    <row x14ac:dyDescent="0.25" r="64" customHeight="1" ht="18.75">
      <c r="A64" s="6">
        <v>63</v>
      </c>
      <c r="B64" s="29" t="s">
        <v>196</v>
      </c>
      <c r="C64" s="29" t="s">
        <v>370</v>
      </c>
      <c r="D64" s="29" t="s">
        <v>222</v>
      </c>
      <c r="E64" s="29" t="s">
        <v>383</v>
      </c>
      <c r="F64" s="29" t="s">
        <v>153</v>
      </c>
      <c r="G64" s="456">
        <v>25569.042157349537</v>
      </c>
      <c r="H64" s="29" t="s">
        <v>152</v>
      </c>
      <c r="I64" s="6">
        <v>2</v>
      </c>
      <c r="J64" s="6">
        <v>62</v>
      </c>
      <c r="K64" s="28">
        <v>8.42</v>
      </c>
      <c r="L64" s="28">
        <v>8.33</v>
      </c>
      <c r="M64" s="28">
        <v>-4.098535431250288</v>
      </c>
      <c r="N64" s="28">
        <v>-0.229</v>
      </c>
      <c r="O64" s="28">
        <v>0.00506571</v>
      </c>
      <c r="P64" s="28">
        <v>0.0000342018085773122</v>
      </c>
      <c r="Q64" s="28">
        <v>1.581531489000094e-7</v>
      </c>
      <c r="R64" s="6">
        <v>0</v>
      </c>
      <c r="S64" s="6">
        <v>0</v>
      </c>
      <c r="T64" s="28">
        <v>0.000003074374749717864</v>
      </c>
      <c r="U64" s="28">
        <v>5.046598401853714e-8</v>
      </c>
      <c r="V64" s="28">
        <v>1.347137024845821e-8</v>
      </c>
      <c r="W64" s="28">
        <v>0.0003988864239418852</v>
      </c>
      <c r="X64" s="28">
        <v>0.00004731699831193412</v>
      </c>
      <c r="Y64" s="28">
        <v>0.0002398683398477679</v>
      </c>
      <c r="Z64" s="28">
        <v>0.0006005788712011577</v>
      </c>
      <c r="AA64" s="6">
        <v>0</v>
      </c>
      <c r="AB64" s="6">
        <v>0</v>
      </c>
      <c r="AC64" s="28">
        <v>0.0006549516260965221</v>
      </c>
      <c r="AD64" s="28">
        <v>0.00004164064126587549</v>
      </c>
      <c r="AE64" s="28">
        <v>0.000002790322580645161</v>
      </c>
      <c r="AF64" s="28">
        <v>0.000419064913269788</v>
      </c>
      <c r="AG64" s="28">
        <v>0.00000133125</v>
      </c>
      <c r="AH64" s="28">
        <v>211.1</v>
      </c>
      <c r="AI64" s="60">
        <v>7.136</v>
      </c>
    </row>
    <row x14ac:dyDescent="0.25" r="65" customHeight="1" ht="18.75">
      <c r="A65" s="6">
        <v>64</v>
      </c>
      <c r="B65" s="29" t="s">
        <v>196</v>
      </c>
      <c r="C65" s="29" t="s">
        <v>372</v>
      </c>
      <c r="D65" s="29" t="s">
        <v>222</v>
      </c>
      <c r="E65" s="29" t="s">
        <v>383</v>
      </c>
      <c r="F65" s="29" t="s">
        <v>155</v>
      </c>
      <c r="G65" s="456">
        <v>25569.042157349537</v>
      </c>
      <c r="H65" s="29" t="s">
        <v>154</v>
      </c>
      <c r="I65" s="6">
        <v>1</v>
      </c>
      <c r="J65" s="6">
        <v>59</v>
      </c>
      <c r="K65" s="28">
        <v>56.27</v>
      </c>
      <c r="L65" s="28">
        <v>9.87</v>
      </c>
      <c r="M65" s="28">
        <v>0.352490774443742</v>
      </c>
      <c r="N65" s="28">
        <v>0.023</v>
      </c>
      <c r="O65" s="28">
        <v>0.00506571</v>
      </c>
      <c r="P65" s="6">
        <v>0</v>
      </c>
      <c r="Q65" s="28">
        <v>5.586504264627199e-7</v>
      </c>
      <c r="R65" s="28">
        <v>1.529519730804528e-7</v>
      </c>
      <c r="S65" s="28">
        <v>0.000001583024462564863</v>
      </c>
      <c r="T65" s="28">
        <v>2.66482216316575e-7</v>
      </c>
      <c r="U65" s="28">
        <v>8.772766769461434e-8</v>
      </c>
      <c r="V65" s="28">
        <v>6.467905593296448e-9</v>
      </c>
      <c r="W65" s="28">
        <v>0.0004119361433729175</v>
      </c>
      <c r="X65" s="28">
        <v>0.000003836513376643306</v>
      </c>
      <c r="Y65" s="28">
        <v>0.000009463073441678668</v>
      </c>
      <c r="Z65" s="28">
        <v>0.00006437446978392135</v>
      </c>
      <c r="AA65" s="6">
        <v>0</v>
      </c>
      <c r="AB65" s="6">
        <v>0</v>
      </c>
      <c r="AC65" s="28">
        <v>0.00002219840352015345</v>
      </c>
      <c r="AD65" s="28">
        <v>0.000002394336872787841</v>
      </c>
      <c r="AE65" s="6">
        <v>0</v>
      </c>
      <c r="AF65" s="28">
        <v>0.0001429114604502367</v>
      </c>
      <c r="AG65" s="28">
        <v>8.721875000000001e-7</v>
      </c>
      <c r="AH65" s="28">
        <v>395.25</v>
      </c>
      <c r="AI65" s="60">
        <v>4.915</v>
      </c>
    </row>
    <row x14ac:dyDescent="0.25" r="66" customHeight="1" ht="18.75">
      <c r="A66" s="6">
        <v>65</v>
      </c>
      <c r="B66" s="29" t="s">
        <v>196</v>
      </c>
      <c r="C66" s="29" t="s">
        <v>370</v>
      </c>
      <c r="D66" s="29" t="s">
        <v>222</v>
      </c>
      <c r="E66" s="29" t="s">
        <v>383</v>
      </c>
      <c r="F66" s="29" t="s">
        <v>157</v>
      </c>
      <c r="G66" s="456">
        <v>25569.04215865741</v>
      </c>
      <c r="H66" s="29" t="s">
        <v>156</v>
      </c>
      <c r="I66" s="6">
        <v>1</v>
      </c>
      <c r="J66" s="6">
        <v>60</v>
      </c>
      <c r="K66" s="28">
        <v>19.15</v>
      </c>
      <c r="L66" s="28">
        <v>9.09</v>
      </c>
      <c r="M66" s="28">
        <v>-1.723115369444029</v>
      </c>
      <c r="N66" s="28">
        <v>-0.1</v>
      </c>
      <c r="O66" s="28">
        <v>0.00506571</v>
      </c>
      <c r="P66" s="28">
        <v>0.0000023278717879846</v>
      </c>
      <c r="Q66" s="6">
        <v>0</v>
      </c>
      <c r="R66" s="6">
        <v>0</v>
      </c>
      <c r="S66" s="28">
        <v>7.412898443291327e-7</v>
      </c>
      <c r="T66" s="28">
        <v>3.665950708070917e-7</v>
      </c>
      <c r="U66" s="28">
        <v>2.494334929207912e-8</v>
      </c>
      <c r="V66" s="28">
        <v>2.049543332907633e-9</v>
      </c>
      <c r="W66" s="28">
        <v>0.0003901866109878638</v>
      </c>
      <c r="X66" s="28">
        <v>0.00004654969563660545</v>
      </c>
      <c r="Y66" s="28">
        <v>0.0002057189878625797</v>
      </c>
      <c r="Z66" s="28">
        <v>0.0002085932431758072</v>
      </c>
      <c r="AA66" s="6">
        <v>0</v>
      </c>
      <c r="AB66" s="6">
        <v>0</v>
      </c>
      <c r="AC66" s="28">
        <v>0.0005048938030632104</v>
      </c>
      <c r="AD66" s="6">
        <v>0</v>
      </c>
      <c r="AE66" s="6">
        <v>0</v>
      </c>
      <c r="AF66" s="28">
        <v>0.0001901115758282964</v>
      </c>
      <c r="AG66" s="28">
        <v>9.54375e-7</v>
      </c>
      <c r="AH66" s="6">
        <v>166</v>
      </c>
      <c r="AI66" s="60">
        <v>4.96</v>
      </c>
    </row>
    <row x14ac:dyDescent="0.25" r="67" customHeight="1" ht="18.75">
      <c r="A67" s="6">
        <v>66</v>
      </c>
      <c r="B67" s="29" t="s">
        <v>196</v>
      </c>
      <c r="C67" s="29" t="s">
        <v>372</v>
      </c>
      <c r="D67" s="29" t="s">
        <v>222</v>
      </c>
      <c r="E67" s="29" t="s">
        <v>383</v>
      </c>
      <c r="F67" s="29" t="s">
        <v>159</v>
      </c>
      <c r="G67" s="456">
        <v>25569.04215865741</v>
      </c>
      <c r="H67" s="29" t="s">
        <v>158</v>
      </c>
      <c r="I67" s="6">
        <v>1</v>
      </c>
      <c r="J67" s="6">
        <v>57</v>
      </c>
      <c r="K67" s="28">
        <v>32.69</v>
      </c>
      <c r="L67" s="28">
        <v>8.96</v>
      </c>
      <c r="M67" s="28">
        <v>0.7498005905627378</v>
      </c>
      <c r="N67" s="28">
        <v>0.045</v>
      </c>
      <c r="O67" s="28">
        <v>0.00506571</v>
      </c>
      <c r="P67" s="6">
        <v>0</v>
      </c>
      <c r="Q67" s="6">
        <v>0</v>
      </c>
      <c r="R67" s="6">
        <v>0</v>
      </c>
      <c r="S67" s="28">
        <v>3.706449221645663e-7</v>
      </c>
      <c r="T67" s="28">
        <v>1.82751465288143e-7</v>
      </c>
      <c r="U67" s="28">
        <v>1.858824732080486e-8</v>
      </c>
      <c r="V67" s="28">
        <v>2.345285226397294e-9</v>
      </c>
      <c r="W67" s="28">
        <v>0.0004019313584757928</v>
      </c>
      <c r="X67" s="28">
        <v>0.00004885160366259143</v>
      </c>
      <c r="Y67" s="28">
        <v>0.0002221765068915861</v>
      </c>
      <c r="Z67" s="28">
        <v>0.0001923748690054394</v>
      </c>
      <c r="AA67" s="6">
        <v>0</v>
      </c>
      <c r="AB67" s="28">
        <v>1.041891324483509e-7</v>
      </c>
      <c r="AC67" s="28">
        <v>0.0005218176176910276</v>
      </c>
      <c r="AD67" s="6">
        <v>0</v>
      </c>
      <c r="AE67" s="6">
        <v>0</v>
      </c>
      <c r="AF67" s="28">
        <v>0.0001910949115653394</v>
      </c>
      <c r="AG67" s="28">
        <v>7.799999999999999e-7</v>
      </c>
      <c r="AH67" s="28">
        <v>226.27</v>
      </c>
      <c r="AI67" s="181">
        <v>4.17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workbookViewId="0"/>
  </sheetViews>
  <sheetFormatPr defaultRowHeight="15" x14ac:dyDescent="0.25"/>
  <cols>
    <col min="1" max="1" style="406" width="12.43357142857143" customWidth="1" bestFit="1"/>
    <col min="2" max="2" style="406" width="12.43357142857143" customWidth="1" bestFit="1"/>
    <col min="3" max="3" style="406" width="25.862142857142857" customWidth="1" bestFit="1"/>
    <col min="4" max="4" style="417" width="12.43357142857143" customWidth="1" bestFit="1"/>
  </cols>
  <sheetData>
    <row x14ac:dyDescent="0.25" r="1" customHeight="1" ht="17.25">
      <c r="A1" s="29"/>
      <c r="B1" s="29"/>
      <c r="C1" s="29"/>
      <c r="D1" s="407"/>
    </row>
    <row x14ac:dyDescent="0.25" r="2" customHeight="1" ht="17.25">
      <c r="A2" s="29"/>
      <c r="B2" s="29"/>
      <c r="C2" s="408" t="s">
        <v>196</v>
      </c>
      <c r="D2" s="409">
        <v>9</v>
      </c>
    </row>
    <row x14ac:dyDescent="0.25" r="3" customHeight="1" ht="17.25">
      <c r="A3" s="29"/>
      <c r="B3" s="29"/>
      <c r="C3" s="408" t="s">
        <v>197</v>
      </c>
      <c r="D3" s="409">
        <v>4</v>
      </c>
    </row>
    <row x14ac:dyDescent="0.25" r="4" customHeight="1" ht="17.25">
      <c r="A4" s="29"/>
      <c r="B4" s="29"/>
      <c r="C4" s="410" t="s">
        <v>198</v>
      </c>
      <c r="D4" s="411">
        <v>4</v>
      </c>
    </row>
    <row x14ac:dyDescent="0.25" r="5" customHeight="1" ht="17.25">
      <c r="A5" s="29"/>
      <c r="B5" s="29"/>
      <c r="C5" s="412" t="s">
        <v>199</v>
      </c>
      <c r="D5" s="413">
        <v>13</v>
      </c>
    </row>
    <row x14ac:dyDescent="0.25" r="6" customHeight="1" ht="17.25">
      <c r="A6" s="29"/>
      <c r="B6" s="29"/>
      <c r="C6" s="412" t="s">
        <v>200</v>
      </c>
      <c r="D6" s="413">
        <v>3</v>
      </c>
    </row>
    <row x14ac:dyDescent="0.25" r="7" customHeight="1" ht="17.25">
      <c r="A7" s="29"/>
      <c r="B7" s="29"/>
      <c r="C7" s="29" t="s">
        <v>201</v>
      </c>
      <c r="D7" s="414">
        <v>27</v>
      </c>
    </row>
    <row x14ac:dyDescent="0.25" r="8" customHeight="1" ht="17.25">
      <c r="A8" s="29"/>
      <c r="B8" s="29"/>
      <c r="C8" s="29" t="s">
        <v>202</v>
      </c>
      <c r="D8" s="414">
        <v>2</v>
      </c>
    </row>
    <row x14ac:dyDescent="0.25" r="9" customHeight="1" ht="17.25">
      <c r="A9" s="29"/>
      <c r="B9" s="29"/>
      <c r="C9" s="415" t="s">
        <v>203</v>
      </c>
      <c r="D9" s="416">
        <v>3</v>
      </c>
    </row>
    <row x14ac:dyDescent="0.25" r="10" customHeight="1" ht="17.25">
      <c r="A10" s="29"/>
      <c r="B10" s="29"/>
      <c r="C10" s="415" t="s">
        <v>204</v>
      </c>
      <c r="D10" s="416">
        <v>1</v>
      </c>
    </row>
    <row x14ac:dyDescent="0.25" r="11" customHeight="1" ht="17.25">
      <c r="A11" s="29"/>
      <c r="B11" s="29"/>
      <c r="C11" s="29"/>
      <c r="D11" s="407">
        <f>SUM(D2:D10)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A20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98" width="11.576428571428572" customWidth="1" bestFit="1"/>
    <col min="2" max="2" style="399" width="4.2907142857142855" customWidth="1" bestFit="1"/>
    <col min="3" max="3" style="400" width="3.862142857142857" customWidth="1" bestFit="1"/>
    <col min="4" max="4" style="400" width="3.7192857142857143" customWidth="1" bestFit="1"/>
    <col min="5" max="5" style="399" width="17.576428571428572" customWidth="1" bestFit="1"/>
    <col min="6" max="6" style="399" width="3.5764285714285715" customWidth="1" bestFit="1"/>
    <col min="7" max="7" style="401" width="3.7192857142857143" customWidth="1" bestFit="1"/>
    <col min="8" max="8" style="402" width="5.2907142857142855" customWidth="1" bestFit="1"/>
    <col min="9" max="9" style="402" width="5.719285714285714" customWidth="1" bestFit="1"/>
    <col min="10" max="10" style="402" width="5.433571428571429" customWidth="1" bestFit="1"/>
    <col min="11" max="11" style="402" width="5.433571428571429" customWidth="1" bestFit="1"/>
    <col min="12" max="12" style="402" width="7.719285714285714" customWidth="1" bestFit="1"/>
    <col min="13" max="13" style="402" width="12.862142857142858" customWidth="1" bestFit="1"/>
    <col min="14" max="14" style="402" width="6.005" customWidth="1" bestFit="1"/>
    <col min="15" max="15" style="402" width="4.719285714285714" customWidth="1" bestFit="1"/>
    <col min="16" max="16" style="402" width="5.433571428571429" customWidth="1" bestFit="1"/>
    <col min="17" max="17" style="402" width="5.2907142857142855" customWidth="1" bestFit="1"/>
    <col min="18" max="18" style="402" width="5.576428571428571" customWidth="1" bestFit="1"/>
    <col min="19" max="19" style="401" width="5.2907142857142855" customWidth="1" bestFit="1"/>
    <col min="20" max="20" style="402" width="6.005" customWidth="1" bestFit="1"/>
    <col min="21" max="21" style="402" width="6.005" customWidth="1" bestFit="1"/>
    <col min="22" max="22" style="402" width="5.576428571428571" customWidth="1" bestFit="1"/>
    <col min="23" max="23" style="402" width="5.576428571428571" customWidth="1" bestFit="1"/>
    <col min="24" max="24" style="401" width="5.576428571428571" customWidth="1" bestFit="1"/>
    <col min="25" max="25" style="402" width="5.005" customWidth="1" bestFit="1"/>
    <col min="26" max="26" style="402" width="5.433571428571429" customWidth="1" bestFit="1"/>
    <col min="27" max="27" style="401" width="5.005" customWidth="1" bestFit="1"/>
    <col min="28" max="28" style="401" width="10.290714285714287" customWidth="1" bestFit="1"/>
    <col min="29" max="29" style="402" width="12.290714285714287" customWidth="1" bestFit="1"/>
    <col min="30" max="30" style="401" width="4.719285714285714" customWidth="1" bestFit="1"/>
    <col min="31" max="31" style="402" width="10.290714285714287" customWidth="1" bestFit="1"/>
    <col min="32" max="32" style="402" width="8.576428571428572" customWidth="1" bestFit="1"/>
    <col min="33" max="33" style="401" width="5.433571428571429" customWidth="1" bestFit="1"/>
    <col min="34" max="34" style="403" width="10.43357142857143" customWidth="1" bestFit="1"/>
    <col min="35" max="35" style="404" width="11.576428571428572" customWidth="1" bestFit="1"/>
    <col min="36" max="36" style="404" width="11.576428571428572" customWidth="1" bestFit="1"/>
    <col min="37" max="37" style="404" width="11.576428571428572" customWidth="1" bestFit="1"/>
    <col min="38" max="38" style="404" width="11.576428571428572" customWidth="1" bestFit="1"/>
    <col min="39" max="39" style="404" width="10.43357142857143" customWidth="1" bestFit="1"/>
    <col min="40" max="40" style="404" width="10.43357142857143" customWidth="1" bestFit="1"/>
    <col min="41" max="41" style="402" width="11.005" customWidth="1" bestFit="1"/>
    <col min="42" max="42" style="402" width="11.005" customWidth="1" bestFit="1"/>
    <col min="43" max="43" style="403" width="11.005" customWidth="1" bestFit="1"/>
    <col min="44" max="44" style="402" width="7.862142857142857" customWidth="1" bestFit="1"/>
    <col min="45" max="45" style="402" width="8.576428571428572" customWidth="1" bestFit="1"/>
    <col min="46" max="46" style="402" width="7.433571428571429" customWidth="1" bestFit="1"/>
    <col min="47" max="47" style="401" width="8.005" customWidth="1" bestFit="1"/>
    <col min="48" max="48" style="402" width="11.005" customWidth="1" bestFit="1"/>
    <col min="49" max="49" style="402" width="10.147857142857141" customWidth="1" bestFit="1"/>
    <col min="50" max="50" style="405" width="8.719285714285713" customWidth="1" bestFit="1"/>
    <col min="51" max="51" style="400" width="13.576428571428572" customWidth="1" bestFit="1"/>
    <col min="52" max="52" style="406" width="13.576428571428572" customWidth="1" bestFit="1"/>
    <col min="53" max="53" style="406" width="13.576428571428572" customWidth="1" bestFit="1"/>
  </cols>
  <sheetData>
    <row x14ac:dyDescent="0.25" r="1" customHeight="1" ht="23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/>
      <c r="G1" s="6" t="s">
        <v>5</v>
      </c>
      <c r="H1" s="7" t="s">
        <v>6</v>
      </c>
      <c r="I1" s="8" t="s">
        <v>7</v>
      </c>
      <c r="J1" s="9" t="s">
        <v>8</v>
      </c>
      <c r="K1" s="9" t="s">
        <v>9</v>
      </c>
      <c r="L1" s="10" t="s">
        <v>10</v>
      </c>
      <c r="M1" s="11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12" t="s">
        <v>17</v>
      </c>
      <c r="T1" s="9" t="s">
        <v>18</v>
      </c>
      <c r="U1" s="13" t="s">
        <v>19</v>
      </c>
      <c r="V1" s="9" t="s">
        <v>20</v>
      </c>
      <c r="W1" s="14" t="s">
        <v>21</v>
      </c>
      <c r="X1" s="15" t="s">
        <v>22</v>
      </c>
      <c r="Y1" s="16" t="s">
        <v>23</v>
      </c>
      <c r="Z1" s="16" t="s">
        <v>24</v>
      </c>
      <c r="AA1" s="4" t="s">
        <v>25</v>
      </c>
      <c r="AB1" s="4" t="s">
        <v>26</v>
      </c>
      <c r="AC1" s="17" t="s">
        <v>27</v>
      </c>
      <c r="AD1" s="18" t="s">
        <v>28</v>
      </c>
      <c r="AE1" s="17" t="s">
        <v>29</v>
      </c>
      <c r="AF1" s="10" t="s">
        <v>10</v>
      </c>
      <c r="AG1" s="6" t="s">
        <v>5</v>
      </c>
      <c r="AH1" s="19" t="s">
        <v>30</v>
      </c>
      <c r="AI1" s="20" t="s">
        <v>31</v>
      </c>
      <c r="AJ1" s="20" t="s">
        <v>32</v>
      </c>
      <c r="AK1" s="21" t="s">
        <v>33</v>
      </c>
      <c r="AL1" s="21" t="s">
        <v>34</v>
      </c>
      <c r="AM1" s="22" t="s">
        <v>35</v>
      </c>
      <c r="AN1" s="22" t="s">
        <v>36</v>
      </c>
      <c r="AO1" s="23" t="s">
        <v>6</v>
      </c>
      <c r="AP1" s="24" t="s">
        <v>7</v>
      </c>
      <c r="AQ1" s="25" t="s">
        <v>8</v>
      </c>
      <c r="AR1" s="26"/>
      <c r="AS1" s="26"/>
      <c r="AT1" s="26"/>
      <c r="AU1" s="27" t="s">
        <v>37</v>
      </c>
      <c r="AV1" s="28"/>
      <c r="AW1" s="24"/>
      <c r="AX1" s="26"/>
      <c r="AY1" s="3"/>
      <c r="AZ1" s="29"/>
      <c r="BA1" s="29"/>
    </row>
    <row x14ac:dyDescent="0.25" r="2" customHeight="1" ht="18.75">
      <c r="A2" s="30">
        <v>25569.041962604166</v>
      </c>
      <c r="B2" s="22" t="s">
        <v>38</v>
      </c>
      <c r="C2" s="31">
        <v>2</v>
      </c>
      <c r="D2" s="32">
        <v>66</v>
      </c>
      <c r="E2" s="33" t="s">
        <v>39</v>
      </c>
      <c r="F2" s="34" t="s">
        <v>40</v>
      </c>
      <c r="G2" s="35">
        <v>1</v>
      </c>
      <c r="H2" s="36">
        <v>23</v>
      </c>
      <c r="I2" s="37">
        <v>8.3</v>
      </c>
      <c r="J2" s="38">
        <v>-3.669110817603941</v>
      </c>
      <c r="K2" s="38">
        <v>-0.216</v>
      </c>
      <c r="L2" s="37">
        <v>690.4</v>
      </c>
      <c r="M2" s="39">
        <v>2.79</v>
      </c>
      <c r="N2" s="37">
        <v>1.64</v>
      </c>
      <c r="O2" s="37">
        <v>0.21</v>
      </c>
      <c r="P2" s="37">
        <v>0.011</v>
      </c>
      <c r="Q2" s="37">
        <v>0.3247</v>
      </c>
      <c r="R2" s="37">
        <v>0.006511</v>
      </c>
      <c r="S2" s="37">
        <v>0.004099</v>
      </c>
      <c r="T2" s="37">
        <v>47.8</v>
      </c>
      <c r="U2" s="37">
        <v>4.32</v>
      </c>
      <c r="V2" s="37">
        <v>8.94</v>
      </c>
      <c r="W2" s="40">
        <v>27.98</v>
      </c>
      <c r="X2" s="41">
        <v>0</v>
      </c>
      <c r="Y2" s="42">
        <v>0</v>
      </c>
      <c r="Z2" s="40">
        <v>70.01</v>
      </c>
      <c r="AA2" s="40">
        <v>46.03</v>
      </c>
      <c r="AB2" s="40">
        <v>0.24</v>
      </c>
      <c r="AC2" s="40">
        <v>10.4</v>
      </c>
      <c r="AD2" s="42">
        <v>22</v>
      </c>
      <c r="AE2" s="40">
        <v>0.014</v>
      </c>
      <c r="AF2" s="43">
        <v>690.4</v>
      </c>
      <c r="AG2" s="35">
        <v>1</v>
      </c>
      <c r="AH2" s="44"/>
      <c r="AI2" s="45">
        <f>AC2*0.5</f>
      </c>
      <c r="AJ2" s="45">
        <f>AC2*0.5</f>
      </c>
      <c r="AK2" s="46">
        <f>AC2*0.75</f>
      </c>
      <c r="AL2" s="47">
        <f>AC2*0.25</f>
      </c>
      <c r="AM2" s="48">
        <f>AC2*0.25</f>
      </c>
      <c r="AN2" s="49">
        <f>AC2*0.75</f>
      </c>
      <c r="AO2" s="40">
        <v>23</v>
      </c>
      <c r="AP2" s="24">
        <v>8.3</v>
      </c>
      <c r="AQ2" s="50">
        <v>-3.669110817603941</v>
      </c>
      <c r="AR2" s="50"/>
      <c r="AS2" s="50"/>
      <c r="AT2" s="50"/>
      <c r="AU2" s="51">
        <v>0.253352802692558</v>
      </c>
      <c r="AV2" s="28"/>
      <c r="AW2" s="28"/>
      <c r="AX2" s="52"/>
      <c r="AY2" s="3"/>
      <c r="AZ2" s="29"/>
      <c r="BA2" s="29"/>
    </row>
    <row x14ac:dyDescent="0.25" r="3" customHeight="1" ht="16.5">
      <c r="A3" s="53">
        <v>25569.041962604166</v>
      </c>
      <c r="B3" s="54" t="s">
        <v>41</v>
      </c>
      <c r="C3" s="31">
        <v>2</v>
      </c>
      <c r="D3" s="55">
        <v>42</v>
      </c>
      <c r="E3" s="56" t="s">
        <v>42</v>
      </c>
      <c r="F3" s="57" t="s">
        <v>40</v>
      </c>
      <c r="G3" s="35">
        <v>2</v>
      </c>
      <c r="H3" s="36">
        <v>22.81</v>
      </c>
      <c r="I3" s="24">
        <v>9.56</v>
      </c>
      <c r="J3" s="50">
        <v>-0.6999589095608649</v>
      </c>
      <c r="K3" s="50">
        <v>-0.041</v>
      </c>
      <c r="L3" s="24">
        <v>477.35</v>
      </c>
      <c r="M3" s="58">
        <v>0</v>
      </c>
      <c r="N3" s="24">
        <v>0.04782</v>
      </c>
      <c r="O3" s="59">
        <v>0</v>
      </c>
      <c r="P3" s="24">
        <v>0.001288</v>
      </c>
      <c r="Q3" s="24">
        <v>0.00697</v>
      </c>
      <c r="R3" s="24">
        <v>0.003157</v>
      </c>
      <c r="S3" s="59">
        <v>0</v>
      </c>
      <c r="T3" s="24">
        <v>53.83</v>
      </c>
      <c r="U3" s="24">
        <v>4.24</v>
      </c>
      <c r="V3" s="24">
        <v>4.83</v>
      </c>
      <c r="W3" s="60">
        <v>2.37</v>
      </c>
      <c r="X3" s="61">
        <v>0</v>
      </c>
      <c r="Y3" s="62">
        <v>0</v>
      </c>
      <c r="Z3" s="60">
        <v>116.4</v>
      </c>
      <c r="AA3" s="60">
        <v>0.6</v>
      </c>
      <c r="AB3" s="60">
        <v>0.5</v>
      </c>
      <c r="AC3" s="60">
        <v>14.96</v>
      </c>
      <c r="AD3" s="60">
        <v>15.24</v>
      </c>
      <c r="AE3" s="60">
        <v>0.0274</v>
      </c>
      <c r="AF3" s="63">
        <v>477.35</v>
      </c>
      <c r="AG3" s="35">
        <v>2</v>
      </c>
      <c r="AH3" s="44"/>
      <c r="AI3" s="45">
        <f>AC3*0.5</f>
      </c>
      <c r="AJ3" s="45">
        <f>AC3*0.5</f>
      </c>
      <c r="AK3" s="46">
        <f>AC3*0.75</f>
      </c>
      <c r="AL3" s="47">
        <f>AC3*0.25</f>
      </c>
      <c r="AM3" s="48">
        <f>AC3*0.25</f>
      </c>
      <c r="AN3" s="49">
        <f>AC3*0.75</f>
      </c>
      <c r="AO3" s="40">
        <v>22.81</v>
      </c>
      <c r="AP3" s="24">
        <v>9.56</v>
      </c>
      <c r="AQ3" s="50">
        <v>-0.6999589095608649</v>
      </c>
      <c r="AR3" s="50"/>
      <c r="AS3" s="50"/>
      <c r="AT3" s="50"/>
      <c r="AU3" s="51">
        <v>0.000036571054089548</v>
      </c>
      <c r="AV3" s="28"/>
      <c r="AW3" s="28"/>
      <c r="AX3" s="52"/>
      <c r="AY3" s="3"/>
      <c r="AZ3" s="29"/>
      <c r="BA3" s="29"/>
    </row>
    <row x14ac:dyDescent="0.25" r="4" customHeight="1" ht="16.5">
      <c r="A4" s="30">
        <v>25569.041962604166</v>
      </c>
      <c r="B4" s="22" t="s">
        <v>43</v>
      </c>
      <c r="C4" s="64">
        <v>3</v>
      </c>
      <c r="D4" s="65">
        <v>64</v>
      </c>
      <c r="E4" s="33" t="s">
        <v>44</v>
      </c>
      <c r="F4" s="66" t="s">
        <v>45</v>
      </c>
      <c r="G4" s="67">
        <v>3</v>
      </c>
      <c r="H4" s="68">
        <v>18.8</v>
      </c>
      <c r="I4" s="69">
        <v>7.91</v>
      </c>
      <c r="J4" s="70">
        <v>-0.7869666604337653</v>
      </c>
      <c r="K4" s="70">
        <v>-0.046</v>
      </c>
      <c r="L4" s="69">
        <v>651</v>
      </c>
      <c r="M4" s="71">
        <v>1.24</v>
      </c>
      <c r="N4" s="69">
        <v>0.87</v>
      </c>
      <c r="O4" s="69">
        <v>2.67</v>
      </c>
      <c r="P4" s="69">
        <v>0.168</v>
      </c>
      <c r="Q4" s="69">
        <v>0.6742999999999999</v>
      </c>
      <c r="R4" s="69">
        <v>0.04572</v>
      </c>
      <c r="S4" s="69">
        <v>0.04973</v>
      </c>
      <c r="T4" s="69">
        <v>46.5</v>
      </c>
      <c r="U4" s="69">
        <v>4.11</v>
      </c>
      <c r="V4" s="69">
        <v>9.27</v>
      </c>
      <c r="W4" s="72">
        <v>33.34</v>
      </c>
      <c r="X4" s="73">
        <v>0</v>
      </c>
      <c r="Y4" s="73">
        <v>0</v>
      </c>
      <c r="Z4" s="72">
        <v>69.91</v>
      </c>
      <c r="AA4" s="72">
        <v>46.02</v>
      </c>
      <c r="AB4" s="72">
        <v>0.21</v>
      </c>
      <c r="AC4" s="72">
        <v>14.84</v>
      </c>
      <c r="AD4" s="72">
        <v>26.84</v>
      </c>
      <c r="AE4" s="72">
        <v>0.331</v>
      </c>
      <c r="AF4" s="74">
        <v>651</v>
      </c>
      <c r="AG4" s="67">
        <v>3</v>
      </c>
      <c r="AH4" s="75"/>
      <c r="AI4" s="45">
        <f>AC4*0.5</f>
      </c>
      <c r="AJ4" s="45">
        <f>AC4*0.5</f>
      </c>
      <c r="AK4" s="46">
        <f>AC4*0.75</f>
      </c>
      <c r="AL4" s="47">
        <f>AC4*0.25</f>
      </c>
      <c r="AM4" s="48">
        <f>AC4*0.25</f>
      </c>
      <c r="AN4" s="49">
        <f>AC4*0.75</f>
      </c>
      <c r="AO4" s="60">
        <v>18.8</v>
      </c>
      <c r="AP4" s="24">
        <v>7.91</v>
      </c>
      <c r="AQ4" s="50">
        <v>-0.7869666604337653</v>
      </c>
      <c r="AR4" s="50"/>
      <c r="AS4" s="50"/>
      <c r="AT4" s="50"/>
      <c r="AU4" s="51">
        <v>0.0570223369707623</v>
      </c>
      <c r="AV4" s="28"/>
      <c r="AW4" s="28"/>
      <c r="AX4" s="52"/>
      <c r="AY4" s="3"/>
      <c r="AZ4" s="29"/>
      <c r="BA4" s="29"/>
    </row>
    <row x14ac:dyDescent="0.25" r="5" customHeight="1" ht="18.75">
      <c r="A5" s="76">
        <v>25569.041962604166</v>
      </c>
      <c r="B5" s="77" t="s">
        <v>46</v>
      </c>
      <c r="C5" s="78">
        <v>1</v>
      </c>
      <c r="D5" s="78">
        <v>24</v>
      </c>
      <c r="E5" s="79" t="s">
        <v>47</v>
      </c>
      <c r="F5" s="57" t="s">
        <v>40</v>
      </c>
      <c r="G5" s="80">
        <v>4</v>
      </c>
      <c r="H5" s="36">
        <v>13.7</v>
      </c>
      <c r="I5" s="81">
        <v>8.6</v>
      </c>
      <c r="J5" s="82">
        <v>-0.5738386526426581</v>
      </c>
      <c r="K5" s="82">
        <v>-0.032</v>
      </c>
      <c r="L5" s="40" t="s">
        <v>48</v>
      </c>
      <c r="M5" s="40">
        <v>1.8</v>
      </c>
      <c r="N5" s="40">
        <v>0.3</v>
      </c>
      <c r="O5" s="40">
        <v>0.7</v>
      </c>
      <c r="P5" s="81">
        <v>0.1</v>
      </c>
      <c r="Q5" s="83">
        <v>0.08</v>
      </c>
      <c r="R5" s="83">
        <v>0.06</v>
      </c>
      <c r="S5" s="83">
        <v>0.02</v>
      </c>
      <c r="T5" s="42">
        <v>22</v>
      </c>
      <c r="U5" s="40">
        <v>2.9</v>
      </c>
      <c r="V5" s="40">
        <v>6.4</v>
      </c>
      <c r="W5" s="42">
        <v>34</v>
      </c>
      <c r="X5" s="41">
        <v>0</v>
      </c>
      <c r="Y5" s="83">
        <v>0.0015</v>
      </c>
      <c r="Z5" s="41">
        <v>10</v>
      </c>
      <c r="AA5" s="41">
        <v>1</v>
      </c>
      <c r="AB5" s="83">
        <v>0.001</v>
      </c>
      <c r="AC5" s="40">
        <v>13.4</v>
      </c>
      <c r="AD5" s="41">
        <v>5</v>
      </c>
      <c r="AE5" s="40">
        <v>0.04</v>
      </c>
      <c r="AF5" s="84" t="s">
        <v>48</v>
      </c>
      <c r="AG5" s="80">
        <v>4</v>
      </c>
      <c r="AH5" s="85">
        <v>20136</v>
      </c>
      <c r="AI5" s="45">
        <f>AC5*0.5</f>
      </c>
      <c r="AJ5" s="45">
        <f>AC5*0.5</f>
      </c>
      <c r="AK5" s="46">
        <f>AC5*0.75</f>
      </c>
      <c r="AL5" s="47">
        <f>AC5*0.25</f>
      </c>
      <c r="AM5" s="48">
        <f>AC5*0.25</f>
      </c>
      <c r="AN5" s="49">
        <f>AC5*0.75</f>
      </c>
      <c r="AO5" s="60">
        <v>13.7</v>
      </c>
      <c r="AP5" s="86">
        <v>8.6</v>
      </c>
      <c r="AQ5" s="87">
        <v>-0.5738386526426581</v>
      </c>
      <c r="AR5" s="88"/>
      <c r="AS5" s="88"/>
      <c r="AT5" s="88"/>
      <c r="AU5" s="51"/>
      <c r="AV5" s="28"/>
      <c r="AW5" s="28"/>
      <c r="AX5" s="52"/>
      <c r="AY5" s="3"/>
      <c r="AZ5" s="29"/>
      <c r="BA5" s="29"/>
    </row>
    <row x14ac:dyDescent="0.25" r="6" customHeight="1" ht="18.75">
      <c r="A6" s="89">
        <v>25569.041962604166</v>
      </c>
      <c r="B6" s="90" t="s">
        <v>49</v>
      </c>
      <c r="C6" s="91">
        <v>2</v>
      </c>
      <c r="D6" s="32">
        <v>25</v>
      </c>
      <c r="E6" s="92" t="s">
        <v>50</v>
      </c>
      <c r="F6" s="34" t="s">
        <v>40</v>
      </c>
      <c r="G6" s="35">
        <v>5</v>
      </c>
      <c r="H6" s="93">
        <v>18.81</v>
      </c>
      <c r="I6" s="24">
        <v>9.27</v>
      </c>
      <c r="J6" s="50">
        <v>-4.864311468813193</v>
      </c>
      <c r="K6" s="50">
        <v>-0.281</v>
      </c>
      <c r="L6" s="24">
        <v>282.45</v>
      </c>
      <c r="M6" s="24">
        <v>0.09</v>
      </c>
      <c r="N6" s="59">
        <v>0</v>
      </c>
      <c r="O6" s="59">
        <v>0</v>
      </c>
      <c r="P6" s="59">
        <v>0</v>
      </c>
      <c r="Q6" s="24">
        <v>0.01</v>
      </c>
      <c r="R6" s="94">
        <v>0.03</v>
      </c>
      <c r="S6" s="94">
        <v>0.01</v>
      </c>
      <c r="T6" s="59">
        <v>18</v>
      </c>
      <c r="U6" s="24">
        <v>1.55</v>
      </c>
      <c r="V6" s="24">
        <v>4.87</v>
      </c>
      <c r="W6" s="60">
        <v>14.84</v>
      </c>
      <c r="X6" s="61">
        <v>0</v>
      </c>
      <c r="Y6" s="60">
        <v>0.001</v>
      </c>
      <c r="Z6" s="95">
        <v>12.25</v>
      </c>
      <c r="AA6" s="95">
        <v>0.441</v>
      </c>
      <c r="AB6" s="95">
        <v>0.001</v>
      </c>
      <c r="AC6" s="60">
        <v>14.13</v>
      </c>
      <c r="AD6" s="60">
        <v>6.3</v>
      </c>
      <c r="AE6" s="60">
        <v>0.022</v>
      </c>
      <c r="AF6" s="63">
        <v>282.45</v>
      </c>
      <c r="AG6" s="35">
        <v>5</v>
      </c>
      <c r="AH6" s="96"/>
      <c r="AI6" s="45">
        <f>AC6*0.5</f>
      </c>
      <c r="AJ6" s="45">
        <f>AC6*0.5</f>
      </c>
      <c r="AK6" s="46">
        <f>AC6*0.75</f>
      </c>
      <c r="AL6" s="47">
        <f>AC6*0.25</f>
      </c>
      <c r="AM6" s="48">
        <f>AC6*0.25</f>
      </c>
      <c r="AN6" s="49">
        <f>AC6*0.75</f>
      </c>
      <c r="AO6" s="97">
        <v>18.81</v>
      </c>
      <c r="AP6" s="98">
        <v>9.27</v>
      </c>
      <c r="AQ6" s="99">
        <v>-4.864311468813193</v>
      </c>
      <c r="AR6" s="99"/>
      <c r="AS6" s="99"/>
      <c r="AT6" s="99"/>
      <c r="AU6" s="100">
        <v>1.00092054533167</v>
      </c>
      <c r="AV6" s="28"/>
      <c r="AW6" s="28"/>
      <c r="AX6" s="52"/>
      <c r="AY6" s="3"/>
      <c r="AZ6" s="29"/>
      <c r="BA6" s="101"/>
    </row>
    <row x14ac:dyDescent="0.25" r="7" customHeight="1" ht="18.75">
      <c r="A7" s="102">
        <v>25569.041962604166</v>
      </c>
      <c r="B7" s="103" t="s">
        <v>51</v>
      </c>
      <c r="C7" s="64">
        <v>3</v>
      </c>
      <c r="D7" s="65">
        <v>26</v>
      </c>
      <c r="E7" s="79" t="s">
        <v>50</v>
      </c>
      <c r="F7" s="57" t="s">
        <v>40</v>
      </c>
      <c r="G7" s="104">
        <v>6</v>
      </c>
      <c r="H7" s="105">
        <v>12.9</v>
      </c>
      <c r="I7" s="106">
        <v>8.7</v>
      </c>
      <c r="J7" s="107">
        <v>-3</v>
      </c>
      <c r="K7" s="107">
        <v>-0.17</v>
      </c>
      <c r="L7" s="60" t="s">
        <v>48</v>
      </c>
      <c r="M7" s="24">
        <v>0.90297</v>
      </c>
      <c r="N7" s="24">
        <v>0.0090433</v>
      </c>
      <c r="O7" s="24">
        <v>0.1398</v>
      </c>
      <c r="P7" s="24">
        <v>0.0696465</v>
      </c>
      <c r="Q7" s="24">
        <v>0.0914136</v>
      </c>
      <c r="R7" s="24">
        <v>0.04187336</v>
      </c>
      <c r="S7" s="24">
        <v>0.0113662</v>
      </c>
      <c r="T7" s="24">
        <v>15.3532</v>
      </c>
      <c r="U7" s="24">
        <v>3.1123</v>
      </c>
      <c r="V7" s="24">
        <v>3.7771</v>
      </c>
      <c r="W7" s="60">
        <v>19.11813</v>
      </c>
      <c r="X7" s="61">
        <v>0</v>
      </c>
      <c r="Y7" s="62">
        <v>0</v>
      </c>
      <c r="Z7" s="61">
        <v>10</v>
      </c>
      <c r="AA7" s="61">
        <v>1</v>
      </c>
      <c r="AB7" s="94">
        <v>0.0005</v>
      </c>
      <c r="AC7" s="61">
        <v>10</v>
      </c>
      <c r="AD7" s="61">
        <v>5</v>
      </c>
      <c r="AE7" s="94">
        <v>0.02</v>
      </c>
      <c r="AF7" s="108" t="s">
        <v>48</v>
      </c>
      <c r="AG7" s="104">
        <v>6</v>
      </c>
      <c r="AH7" s="109"/>
      <c r="AI7" s="110">
        <f>AC7*0.5</f>
      </c>
      <c r="AJ7" s="110">
        <f>AC7*0.5</f>
      </c>
      <c r="AK7" s="46">
        <f>AC7*0.75</f>
      </c>
      <c r="AL7" s="47">
        <f>AC7*0.25</f>
      </c>
      <c r="AM7" s="48">
        <f>AC7*0.25</f>
      </c>
      <c r="AN7" s="49">
        <f>AC7*0.75</f>
      </c>
      <c r="AO7" s="111">
        <v>12.9</v>
      </c>
      <c r="AP7" s="24">
        <v>8.7</v>
      </c>
      <c r="AQ7" s="87">
        <v>-3</v>
      </c>
      <c r="AR7" s="88"/>
      <c r="AS7" s="88"/>
      <c r="AT7" s="88"/>
      <c r="AU7" s="51"/>
      <c r="AV7" s="28"/>
      <c r="AW7" s="28"/>
      <c r="AX7" s="52"/>
      <c r="AY7" s="3"/>
      <c r="AZ7" s="29"/>
      <c r="BA7" s="29"/>
    </row>
    <row x14ac:dyDescent="0.25" r="8" customHeight="1" ht="18.75">
      <c r="A8" s="112">
        <v>25569.041962604166</v>
      </c>
      <c r="B8" s="113"/>
      <c r="C8" s="114">
        <v>1</v>
      </c>
      <c r="D8" s="114">
        <v>69</v>
      </c>
      <c r="E8" s="115" t="s">
        <v>52</v>
      </c>
      <c r="F8" s="116" t="s">
        <v>45</v>
      </c>
      <c r="G8" s="80">
        <v>7</v>
      </c>
      <c r="H8" s="117">
        <v>24.6</v>
      </c>
      <c r="I8" s="118">
        <v>9.3</v>
      </c>
      <c r="J8" s="119">
        <v>2.718394716189348</v>
      </c>
      <c r="K8" s="119">
        <v>0.161</v>
      </c>
      <c r="L8" s="118">
        <v>112.5</v>
      </c>
      <c r="M8" s="118">
        <v>0.1</v>
      </c>
      <c r="N8" s="118">
        <v>0.2</v>
      </c>
      <c r="O8" s="118">
        <v>0.2</v>
      </c>
      <c r="P8" s="118">
        <v>0.1</v>
      </c>
      <c r="Q8" s="118">
        <v>0.0001</v>
      </c>
      <c r="R8" s="118">
        <v>0.0001</v>
      </c>
      <c r="S8" s="120">
        <v>0</v>
      </c>
      <c r="T8" s="120">
        <v>11</v>
      </c>
      <c r="U8" s="118">
        <v>1.8</v>
      </c>
      <c r="V8" s="118">
        <v>1.9</v>
      </c>
      <c r="W8" s="121">
        <v>7.2</v>
      </c>
      <c r="X8" s="122">
        <v>0</v>
      </c>
      <c r="Y8" s="123">
        <v>0.001</v>
      </c>
      <c r="Z8" s="124">
        <v>10</v>
      </c>
      <c r="AA8" s="123">
        <v>0.2</v>
      </c>
      <c r="AB8" s="122">
        <v>0</v>
      </c>
      <c r="AC8" s="121">
        <v>11.1</v>
      </c>
      <c r="AD8" s="122">
        <v>2</v>
      </c>
      <c r="AE8" s="121">
        <v>0.4</v>
      </c>
      <c r="AF8" s="125">
        <v>112.5</v>
      </c>
      <c r="AG8" s="80">
        <v>7</v>
      </c>
      <c r="AH8" s="126"/>
      <c r="AI8" s="45">
        <f>AC8*0.5</f>
      </c>
      <c r="AJ8" s="45">
        <f>AC8*0.5</f>
      </c>
      <c r="AK8" s="46">
        <f>AC8*0.75</f>
      </c>
      <c r="AL8" s="47">
        <f>AC8*0.25</f>
      </c>
      <c r="AM8" s="48">
        <f>AC8*0.25</f>
      </c>
      <c r="AN8" s="49">
        <f>AC8*0.75</f>
      </c>
      <c r="AO8" s="121">
        <v>24.6</v>
      </c>
      <c r="AP8" s="118">
        <v>9.3</v>
      </c>
      <c r="AQ8" s="127">
        <v>2.718394716189348</v>
      </c>
      <c r="AR8" s="127"/>
      <c r="AS8" s="127"/>
      <c r="AT8" s="127"/>
      <c r="AU8" s="128"/>
      <c r="AV8" s="28"/>
      <c r="AW8" s="129"/>
      <c r="AX8" s="130"/>
      <c r="AY8" s="131"/>
      <c r="AZ8" s="132"/>
      <c r="BA8" s="29"/>
    </row>
    <row x14ac:dyDescent="0.25" r="9" customHeight="1" ht="18.75">
      <c r="A9" s="30">
        <v>25569.041962604166</v>
      </c>
      <c r="B9" s="22" t="s">
        <v>53</v>
      </c>
      <c r="C9" s="78">
        <v>1</v>
      </c>
      <c r="D9" s="78">
        <v>18</v>
      </c>
      <c r="E9" s="133" t="s">
        <v>54</v>
      </c>
      <c r="F9" s="116" t="s">
        <v>45</v>
      </c>
      <c r="G9" s="80">
        <v>8</v>
      </c>
      <c r="H9" s="93">
        <v>48.3</v>
      </c>
      <c r="I9" s="24">
        <v>9.14</v>
      </c>
      <c r="J9" s="50">
        <v>1.459098694791686</v>
      </c>
      <c r="K9" s="50">
        <v>0.093</v>
      </c>
      <c r="L9" s="24">
        <v>202.02</v>
      </c>
      <c r="M9" s="58">
        <v>0</v>
      </c>
      <c r="N9" s="59">
        <v>0</v>
      </c>
      <c r="O9" s="59">
        <v>0</v>
      </c>
      <c r="P9" s="59">
        <v>0</v>
      </c>
      <c r="Q9" s="134">
        <v>0</v>
      </c>
      <c r="R9" s="134">
        <v>0</v>
      </c>
      <c r="S9" s="134">
        <v>0</v>
      </c>
      <c r="T9" s="24">
        <v>7.8</v>
      </c>
      <c r="U9" s="24">
        <v>0.72</v>
      </c>
      <c r="V9" s="24">
        <v>1.44</v>
      </c>
      <c r="W9" s="60">
        <v>14.84</v>
      </c>
      <c r="X9" s="61">
        <v>0</v>
      </c>
      <c r="Y9" s="62">
        <v>0</v>
      </c>
      <c r="Z9" s="60">
        <v>0.843</v>
      </c>
      <c r="AA9" s="62">
        <v>0</v>
      </c>
      <c r="AB9" s="62">
        <v>0</v>
      </c>
      <c r="AC9" s="60">
        <v>11.5</v>
      </c>
      <c r="AD9" s="60">
        <v>4.4</v>
      </c>
      <c r="AE9" s="60">
        <v>0.017</v>
      </c>
      <c r="AF9" s="63">
        <v>202.02</v>
      </c>
      <c r="AG9" s="80">
        <v>8</v>
      </c>
      <c r="AH9" s="135"/>
      <c r="AI9" s="45">
        <f>AC9*0.5</f>
      </c>
      <c r="AJ9" s="45">
        <f>AC9*0.5</f>
      </c>
      <c r="AK9" s="46">
        <f>AC9*0.75</f>
      </c>
      <c r="AL9" s="47">
        <f>AC9*0.25</f>
      </c>
      <c r="AM9" s="48">
        <f>AC9*0.25</f>
      </c>
      <c r="AN9" s="49">
        <f>AC9*0.75</f>
      </c>
      <c r="AO9" s="60">
        <v>48.3</v>
      </c>
      <c r="AP9" s="24">
        <v>9.14</v>
      </c>
      <c r="AQ9" s="50">
        <v>1.459098694791686</v>
      </c>
      <c r="AR9" s="50"/>
      <c r="AS9" s="50"/>
      <c r="AT9" s="50"/>
      <c r="AU9" s="51">
        <v>1.45921389760161e-7</v>
      </c>
      <c r="AV9" s="28"/>
      <c r="AW9" s="28"/>
      <c r="AX9" s="52"/>
      <c r="AY9" s="3"/>
      <c r="AZ9" s="29"/>
      <c r="BA9" s="29"/>
    </row>
    <row x14ac:dyDescent="0.25" r="10" customHeight="1" ht="18.75">
      <c r="A10" s="102">
        <v>25569.041962604166</v>
      </c>
      <c r="B10" s="103" t="s">
        <v>55</v>
      </c>
      <c r="C10" s="78">
        <v>1</v>
      </c>
      <c r="D10" s="78">
        <v>21</v>
      </c>
      <c r="E10" s="133" t="s">
        <v>54</v>
      </c>
      <c r="F10" s="116" t="s">
        <v>45</v>
      </c>
      <c r="G10" s="80">
        <v>9</v>
      </c>
      <c r="H10" s="136">
        <v>30.9</v>
      </c>
      <c r="I10" s="69">
        <v>9.3</v>
      </c>
      <c r="J10" s="137">
        <v>2</v>
      </c>
      <c r="K10" s="137">
        <v>0.121</v>
      </c>
      <c r="L10" s="138">
        <v>150</v>
      </c>
      <c r="M10" s="71">
        <v>0.090077</v>
      </c>
      <c r="N10" s="69">
        <v>0.0092806</v>
      </c>
      <c r="O10" s="69">
        <v>0.04196235</v>
      </c>
      <c r="P10" s="69">
        <v>0.09767479</v>
      </c>
      <c r="Q10" s="69">
        <v>0.009349719999999999</v>
      </c>
      <c r="R10" s="69">
        <v>0.04490914999999999</v>
      </c>
      <c r="S10" s="69">
        <v>0.01294335</v>
      </c>
      <c r="T10" s="69">
        <v>7.980049</v>
      </c>
      <c r="U10" s="69">
        <v>1.027350141</v>
      </c>
      <c r="V10" s="69">
        <v>1.1473358</v>
      </c>
      <c r="W10" s="72">
        <v>5.551</v>
      </c>
      <c r="X10" s="139">
        <v>0</v>
      </c>
      <c r="Y10" s="73">
        <v>0</v>
      </c>
      <c r="Z10" s="73">
        <v>10</v>
      </c>
      <c r="AA10" s="72">
        <v>0.1</v>
      </c>
      <c r="AB10" s="72">
        <v>0.001</v>
      </c>
      <c r="AC10" s="73">
        <v>7</v>
      </c>
      <c r="AD10" s="73">
        <v>1</v>
      </c>
      <c r="AE10" s="72">
        <v>0.01</v>
      </c>
      <c r="AF10" s="140">
        <v>150</v>
      </c>
      <c r="AG10" s="80">
        <v>9</v>
      </c>
      <c r="AH10" s="135"/>
      <c r="AI10" s="45">
        <f>AC10*0.5</f>
      </c>
      <c r="AJ10" s="45">
        <f>AC10*0.5</f>
      </c>
      <c r="AK10" s="46">
        <f>AC10*0.75</f>
      </c>
      <c r="AL10" s="47">
        <f>AC10*0.25</f>
      </c>
      <c r="AM10" s="48">
        <f>AC10*0.25</f>
      </c>
      <c r="AN10" s="49">
        <f>AC10*0.75</f>
      </c>
      <c r="AO10" s="111">
        <v>30.9</v>
      </c>
      <c r="AP10" s="24">
        <v>9.3</v>
      </c>
      <c r="AQ10" s="87">
        <v>2</v>
      </c>
      <c r="AR10" s="87"/>
      <c r="AS10" s="87"/>
      <c r="AT10" s="87"/>
      <c r="AU10" s="51"/>
      <c r="AV10" s="28"/>
      <c r="AW10" s="28"/>
      <c r="AX10" s="52"/>
      <c r="AY10" s="3"/>
      <c r="AZ10" s="29"/>
      <c r="BA10" s="29"/>
    </row>
    <row x14ac:dyDescent="0.25" r="11" customHeight="1" ht="18.75">
      <c r="A11" s="141">
        <v>25569.041962604166</v>
      </c>
      <c r="B11" s="54" t="s">
        <v>56</v>
      </c>
      <c r="C11" s="64">
        <v>3</v>
      </c>
      <c r="D11" s="142">
        <v>22</v>
      </c>
      <c r="E11" s="143" t="s">
        <v>57</v>
      </c>
      <c r="F11" s="144" t="s">
        <v>58</v>
      </c>
      <c r="G11" s="104">
        <v>10</v>
      </c>
      <c r="H11" s="145">
        <v>37.16</v>
      </c>
      <c r="I11" s="146">
        <v>7.33</v>
      </c>
      <c r="J11" s="147">
        <v>0.9382419378170218</v>
      </c>
      <c r="K11" s="147">
        <v>0.058</v>
      </c>
      <c r="L11" s="146">
        <v>3286.16</v>
      </c>
      <c r="M11" s="148">
        <v>0.96</v>
      </c>
      <c r="N11" s="148">
        <v>2.07</v>
      </c>
      <c r="O11" s="148">
        <v>0.04</v>
      </c>
      <c r="P11" s="148">
        <v>2.3</v>
      </c>
      <c r="Q11" s="148">
        <v>0.02074</v>
      </c>
      <c r="R11" s="148">
        <v>0.003376</v>
      </c>
      <c r="S11" s="148">
        <v>0.002133</v>
      </c>
      <c r="T11" s="149">
        <v>154</v>
      </c>
      <c r="U11" s="148">
        <v>11.38</v>
      </c>
      <c r="V11" s="149">
        <v>9</v>
      </c>
      <c r="W11" s="150">
        <v>100</v>
      </c>
      <c r="X11" s="145">
        <v>158.61</v>
      </c>
      <c r="Y11" s="145">
        <v>9.84</v>
      </c>
      <c r="Z11" s="151">
        <v>1</v>
      </c>
      <c r="AA11" s="152">
        <v>0.1</v>
      </c>
      <c r="AB11" s="152">
        <v>0.1</v>
      </c>
      <c r="AC11" s="153">
        <v>1389</v>
      </c>
      <c r="AD11" s="145">
        <v>153.2</v>
      </c>
      <c r="AE11" s="145">
        <v>0.03088</v>
      </c>
      <c r="AF11" s="146">
        <v>3286.16</v>
      </c>
      <c r="AG11" s="104">
        <v>10</v>
      </c>
      <c r="AH11" s="135"/>
      <c r="AI11" s="45">
        <f>AC11*0.5</f>
      </c>
      <c r="AJ11" s="45">
        <f>AC11*0.5</f>
      </c>
      <c r="AK11" s="46">
        <f>AC11*0.75</f>
      </c>
      <c r="AL11" s="47">
        <f>AC11*0.25</f>
      </c>
      <c r="AM11" s="48">
        <f>AC11*0.25</f>
      </c>
      <c r="AN11" s="49">
        <f>AC11*0.75</f>
      </c>
      <c r="AO11" s="60">
        <v>37.16</v>
      </c>
      <c r="AP11" s="24">
        <v>7.33</v>
      </c>
      <c r="AQ11" s="50">
        <v>0.9382419378170218</v>
      </c>
      <c r="AR11" s="28"/>
      <c r="AS11" s="28"/>
      <c r="AT11" s="28"/>
      <c r="AU11" s="51">
        <v>0.0000720453698622701</v>
      </c>
      <c r="AV11" s="6">
        <f>0.5*10</f>
      </c>
      <c r="AW11" s="28"/>
      <c r="AX11" s="52"/>
      <c r="AY11" s="3"/>
      <c r="AZ11" s="29"/>
      <c r="BA11" s="29"/>
    </row>
    <row x14ac:dyDescent="0.25" r="12" customHeight="1" ht="18.75">
      <c r="A12" s="53">
        <v>25569.041962604166</v>
      </c>
      <c r="B12" s="154" t="s">
        <v>59</v>
      </c>
      <c r="C12" s="31">
        <v>2</v>
      </c>
      <c r="D12" s="32">
        <v>23</v>
      </c>
      <c r="E12" s="143" t="s">
        <v>60</v>
      </c>
      <c r="F12" s="34" t="s">
        <v>40</v>
      </c>
      <c r="G12" s="35">
        <v>11</v>
      </c>
      <c r="H12" s="60">
        <v>6.67</v>
      </c>
      <c r="I12" s="24">
        <v>9.3</v>
      </c>
      <c r="J12" s="50">
        <v>-3.708799552974201</v>
      </c>
      <c r="K12" s="50">
        <v>-0.206</v>
      </c>
      <c r="L12" s="24">
        <v>124.55</v>
      </c>
      <c r="M12" s="24">
        <v>0.03</v>
      </c>
      <c r="N12" s="24">
        <v>0.01789</v>
      </c>
      <c r="O12" s="59">
        <v>0</v>
      </c>
      <c r="P12" s="24">
        <v>0.04</v>
      </c>
      <c r="Q12" s="24">
        <v>0.02194</v>
      </c>
      <c r="R12" s="24">
        <v>0.0003742</v>
      </c>
      <c r="S12" s="24">
        <v>0.0002507</v>
      </c>
      <c r="T12" s="24">
        <v>12.26</v>
      </c>
      <c r="U12" s="24">
        <v>2.52</v>
      </c>
      <c r="V12" s="24">
        <v>2.73</v>
      </c>
      <c r="W12" s="60">
        <v>6.28</v>
      </c>
      <c r="X12" s="60">
        <v>0.02</v>
      </c>
      <c r="Y12" s="62">
        <v>0</v>
      </c>
      <c r="Z12" s="95">
        <v>21.3</v>
      </c>
      <c r="AA12" s="155">
        <v>0</v>
      </c>
      <c r="AB12" s="155">
        <v>0</v>
      </c>
      <c r="AC12" s="60">
        <v>5.107</v>
      </c>
      <c r="AD12" s="60">
        <v>15.89</v>
      </c>
      <c r="AE12" s="60">
        <v>0.04791</v>
      </c>
      <c r="AF12" s="24">
        <v>124.55</v>
      </c>
      <c r="AG12" s="35">
        <v>11</v>
      </c>
      <c r="AH12" s="135"/>
      <c r="AI12" s="45">
        <f>AC12*0.5</f>
      </c>
      <c r="AJ12" s="45">
        <f>AC12*0.5</f>
      </c>
      <c r="AK12" s="46">
        <f>AC12*0.75</f>
      </c>
      <c r="AL12" s="47">
        <f>AC12*0.25</f>
      </c>
      <c r="AM12" s="48">
        <f>AC12*0.25</f>
      </c>
      <c r="AN12" s="49">
        <f>AC12*0.75</f>
      </c>
      <c r="AO12" s="60">
        <v>6.67</v>
      </c>
      <c r="AP12" s="24">
        <v>9.3</v>
      </c>
      <c r="AQ12" s="50">
        <v>-3.708799552974201</v>
      </c>
      <c r="AR12" s="50"/>
      <c r="AS12" s="50"/>
      <c r="AT12" s="50"/>
      <c r="AU12" s="51">
        <v>0.370591346981019</v>
      </c>
      <c r="AV12" s="28"/>
      <c r="AW12" s="28"/>
      <c r="AX12" s="52"/>
      <c r="AY12" s="3"/>
      <c r="AZ12" s="29"/>
      <c r="BA12" s="29"/>
    </row>
    <row x14ac:dyDescent="0.25" r="13" customHeight="1" ht="18.75">
      <c r="A13" s="102">
        <v>25569.041962604166</v>
      </c>
      <c r="B13" s="156" t="s">
        <v>61</v>
      </c>
      <c r="C13" s="31">
        <v>2</v>
      </c>
      <c r="D13" s="32">
        <v>52</v>
      </c>
      <c r="E13" s="54" t="s">
        <v>62</v>
      </c>
      <c r="F13" s="34" t="s">
        <v>40</v>
      </c>
      <c r="G13" s="35">
        <v>12</v>
      </c>
      <c r="H13" s="157">
        <v>12</v>
      </c>
      <c r="I13" s="106">
        <v>9.3</v>
      </c>
      <c r="J13" s="158">
        <v>-7.077182927521522</v>
      </c>
      <c r="K13" s="158">
        <v>-0.4</v>
      </c>
      <c r="L13" s="60" t="s">
        <v>48</v>
      </c>
      <c r="M13" s="159">
        <v>0.13285</v>
      </c>
      <c r="N13" s="24">
        <v>0.0537789</v>
      </c>
      <c r="O13" s="24">
        <v>0.01572423</v>
      </c>
      <c r="P13" s="24">
        <v>0.117318</v>
      </c>
      <c r="Q13" s="24">
        <v>0.03538753</v>
      </c>
      <c r="R13" s="24">
        <v>0.05124741898</v>
      </c>
      <c r="S13" s="24">
        <v>0.01532685889</v>
      </c>
      <c r="T13" s="24">
        <v>11.454468</v>
      </c>
      <c r="U13" s="24">
        <v>2.68049</v>
      </c>
      <c r="V13" s="24">
        <v>3.0173</v>
      </c>
      <c r="W13" s="60">
        <v>7.15294441</v>
      </c>
      <c r="X13" s="61">
        <v>5</v>
      </c>
      <c r="Y13" s="62">
        <v>0</v>
      </c>
      <c r="Z13" s="61">
        <v>20</v>
      </c>
      <c r="AA13" s="94">
        <v>0.1</v>
      </c>
      <c r="AB13" s="94">
        <v>0.1</v>
      </c>
      <c r="AC13" s="61">
        <v>12</v>
      </c>
      <c r="AD13" s="61">
        <v>10</v>
      </c>
      <c r="AE13" s="94">
        <v>0.4</v>
      </c>
      <c r="AF13" s="60" t="s">
        <v>48</v>
      </c>
      <c r="AG13" s="35">
        <v>12</v>
      </c>
      <c r="AH13" s="135"/>
      <c r="AI13" s="110">
        <f>AC13*0.5</f>
      </c>
      <c r="AJ13" s="110">
        <f>AC13*0.5</f>
      </c>
      <c r="AK13" s="46">
        <f>AC13*0.75</f>
      </c>
      <c r="AL13" s="160">
        <f>AC13*0.25</f>
      </c>
      <c r="AM13" s="161">
        <f>AC13*0.25</f>
      </c>
      <c r="AN13" s="162">
        <f>AC13*0.75</f>
      </c>
      <c r="AO13" s="111">
        <v>12</v>
      </c>
      <c r="AP13" s="24">
        <v>9.3</v>
      </c>
      <c r="AQ13" s="50">
        <v>-7.077182927521522</v>
      </c>
      <c r="AR13" s="50"/>
      <c r="AS13" s="50"/>
      <c r="AT13" s="50"/>
      <c r="AU13" s="51"/>
      <c r="AV13" s="28"/>
      <c r="AW13" s="28"/>
      <c r="AX13" s="52"/>
      <c r="AY13" s="3"/>
      <c r="AZ13" s="29"/>
      <c r="BA13" s="29"/>
    </row>
    <row x14ac:dyDescent="0.25" r="14" customHeight="1" ht="18.75">
      <c r="A14" s="163">
        <v>25569.041962604166</v>
      </c>
      <c r="B14" s="154" t="s">
        <v>63</v>
      </c>
      <c r="C14" s="78">
        <v>1</v>
      </c>
      <c r="D14" s="55">
        <v>17</v>
      </c>
      <c r="E14" s="143" t="s">
        <v>64</v>
      </c>
      <c r="F14" s="116" t="s">
        <v>45</v>
      </c>
      <c r="G14" s="80">
        <v>13</v>
      </c>
      <c r="H14" s="60">
        <v>41.09</v>
      </c>
      <c r="I14" s="24">
        <v>8.62</v>
      </c>
      <c r="J14" s="50">
        <v>-3.117178397251894</v>
      </c>
      <c r="K14" s="50">
        <v>-0.194</v>
      </c>
      <c r="L14" s="24">
        <v>492.53</v>
      </c>
      <c r="M14" s="98">
        <v>0.04</v>
      </c>
      <c r="N14" s="98">
        <v>0.03971</v>
      </c>
      <c r="O14" s="164">
        <v>0</v>
      </c>
      <c r="P14" s="98">
        <v>0.04</v>
      </c>
      <c r="Q14" s="98">
        <v>0.01052</v>
      </c>
      <c r="R14" s="98">
        <v>0.00176</v>
      </c>
      <c r="S14" s="98">
        <v>0.0003963</v>
      </c>
      <c r="T14" s="98">
        <v>23.91</v>
      </c>
      <c r="U14" s="98">
        <v>5.78</v>
      </c>
      <c r="V14" s="98">
        <v>4.17</v>
      </c>
      <c r="W14" s="97">
        <v>7.51</v>
      </c>
      <c r="X14" s="62">
        <v>0</v>
      </c>
      <c r="Y14" s="62">
        <v>0</v>
      </c>
      <c r="Z14" s="97">
        <v>50.9</v>
      </c>
      <c r="AA14" s="62">
        <v>0</v>
      </c>
      <c r="AB14" s="62">
        <v>0</v>
      </c>
      <c r="AC14" s="60">
        <v>9.144</v>
      </c>
      <c r="AD14" s="60">
        <v>23.37</v>
      </c>
      <c r="AE14" s="60">
        <v>0.02372</v>
      </c>
      <c r="AF14" s="24">
        <v>492.53</v>
      </c>
      <c r="AG14" s="80">
        <v>13</v>
      </c>
      <c r="AH14" s="135"/>
      <c r="AI14" s="45">
        <f>AC14*0.5</f>
      </c>
      <c r="AJ14" s="45">
        <f>AC14*0.5</f>
      </c>
      <c r="AK14" s="46">
        <f>AC14*0.75</f>
      </c>
      <c r="AL14" s="47">
        <f>AC14*0.25</f>
      </c>
      <c r="AM14" s="48">
        <f>AC14*0.25</f>
      </c>
      <c r="AN14" s="49">
        <f>AC14*0.75</f>
      </c>
      <c r="AO14" s="60">
        <v>41.09</v>
      </c>
      <c r="AP14" s="24">
        <v>8.62</v>
      </c>
      <c r="AQ14" s="50">
        <v>-3.117178397251894</v>
      </c>
      <c r="AR14" s="50"/>
      <c r="AS14" s="50"/>
      <c r="AT14" s="50"/>
      <c r="AU14" s="51">
        <v>0.0327182116466453</v>
      </c>
      <c r="AV14" s="28"/>
      <c r="AW14" s="28"/>
      <c r="AX14" s="52"/>
      <c r="AY14" s="3"/>
      <c r="AZ14" s="29"/>
      <c r="BA14" s="29"/>
    </row>
    <row x14ac:dyDescent="0.25" r="15" customHeight="1" ht="18.75">
      <c r="A15" s="102">
        <v>25569.041962604166</v>
      </c>
      <c r="B15" s="156" t="s">
        <v>65</v>
      </c>
      <c r="C15" s="31">
        <v>2</v>
      </c>
      <c r="D15" s="32">
        <v>50</v>
      </c>
      <c r="E15" s="54" t="s">
        <v>66</v>
      </c>
      <c r="F15" s="116" t="s">
        <v>45</v>
      </c>
      <c r="G15" s="35">
        <v>14</v>
      </c>
      <c r="H15" s="60">
        <v>14</v>
      </c>
      <c r="I15" s="24">
        <v>9</v>
      </c>
      <c r="J15" s="107">
        <v>-3</v>
      </c>
      <c r="K15" s="107">
        <v>-0.171</v>
      </c>
      <c r="L15" s="60" t="s">
        <v>48</v>
      </c>
      <c r="M15" s="159">
        <v>0.841546</v>
      </c>
      <c r="N15" s="28">
        <v>2.25</v>
      </c>
      <c r="O15" s="24">
        <v>0.06804</v>
      </c>
      <c r="P15" s="24">
        <v>2.2169</v>
      </c>
      <c r="Q15" s="59">
        <v>0</v>
      </c>
      <c r="R15" s="59">
        <v>0</v>
      </c>
      <c r="S15" s="59">
        <v>0</v>
      </c>
      <c r="T15" s="24">
        <v>16.41</v>
      </c>
      <c r="U15" s="24">
        <v>7.51217</v>
      </c>
      <c r="V15" s="24">
        <v>8.5488</v>
      </c>
      <c r="W15" s="60">
        <v>64.7995</v>
      </c>
      <c r="X15" s="61">
        <v>5</v>
      </c>
      <c r="Y15" s="60">
        <v>8.186</v>
      </c>
      <c r="Z15" s="62">
        <v>35</v>
      </c>
      <c r="AA15" s="60">
        <v>0.1</v>
      </c>
      <c r="AB15" s="60">
        <v>0.1</v>
      </c>
      <c r="AC15" s="62">
        <v>120</v>
      </c>
      <c r="AD15" s="62">
        <v>12</v>
      </c>
      <c r="AE15" s="60">
        <v>0.01</v>
      </c>
      <c r="AF15" s="60" t="s">
        <v>48</v>
      </c>
      <c r="AG15" s="35">
        <v>14</v>
      </c>
      <c r="AH15" s="165"/>
      <c r="AI15" s="110">
        <f>AC15*0.5</f>
      </c>
      <c r="AJ15" s="110">
        <f>AC15*0.5</f>
      </c>
      <c r="AK15" s="46">
        <f>AC15*0.75</f>
      </c>
      <c r="AL15" s="160">
        <f>AC15*0.25</f>
      </c>
      <c r="AM15" s="161">
        <f>AC15*0.25</f>
      </c>
      <c r="AN15" s="162">
        <f>AC15*0.75</f>
      </c>
      <c r="AO15" s="60">
        <v>14</v>
      </c>
      <c r="AP15" s="24">
        <v>9</v>
      </c>
      <c r="AQ15" s="166">
        <v>-3</v>
      </c>
      <c r="AR15" s="166"/>
      <c r="AS15" s="166"/>
      <c r="AT15" s="166"/>
      <c r="AU15" s="51"/>
      <c r="AV15" s="28"/>
      <c r="AW15" s="28"/>
      <c r="AX15" s="52"/>
      <c r="AY15" s="3"/>
      <c r="AZ15" s="29"/>
      <c r="BA15" s="29"/>
    </row>
    <row x14ac:dyDescent="0.25" r="16" customHeight="1" ht="18.75">
      <c r="A16" s="53">
        <v>25569.041962604166</v>
      </c>
      <c r="B16" s="154" t="s">
        <v>67</v>
      </c>
      <c r="C16" s="64">
        <v>3</v>
      </c>
      <c r="D16" s="142">
        <v>14</v>
      </c>
      <c r="E16" s="103" t="s">
        <v>68</v>
      </c>
      <c r="F16" s="116" t="s">
        <v>45</v>
      </c>
      <c r="G16" s="104">
        <v>15</v>
      </c>
      <c r="H16" s="60">
        <v>32.84</v>
      </c>
      <c r="I16" s="24">
        <v>6.44</v>
      </c>
      <c r="J16" s="50">
        <v>-1.222272874743378</v>
      </c>
      <c r="K16" s="50">
        <v>-0.074</v>
      </c>
      <c r="L16" s="24">
        <v>2055.75</v>
      </c>
      <c r="M16" s="159">
        <v>122.78</v>
      </c>
      <c r="N16" s="24">
        <v>0.2467</v>
      </c>
      <c r="O16" s="24">
        <v>0.14</v>
      </c>
      <c r="P16" s="24">
        <v>1.12</v>
      </c>
      <c r="Q16" s="24">
        <v>1.06</v>
      </c>
      <c r="R16" s="24">
        <v>0.00609</v>
      </c>
      <c r="S16" s="24">
        <v>0.0004097</v>
      </c>
      <c r="T16" s="24">
        <v>183.08</v>
      </c>
      <c r="U16" s="24">
        <v>4.04</v>
      </c>
      <c r="V16" s="24">
        <v>3.36</v>
      </c>
      <c r="W16" s="60">
        <v>27.8</v>
      </c>
      <c r="X16" s="60">
        <v>76.62</v>
      </c>
      <c r="Y16" s="60">
        <v>4.34</v>
      </c>
      <c r="Z16" s="61">
        <v>2</v>
      </c>
      <c r="AA16" s="94">
        <v>0.3</v>
      </c>
      <c r="AB16" s="94">
        <v>0.1</v>
      </c>
      <c r="AC16" s="62">
        <v>2952</v>
      </c>
      <c r="AD16" s="60">
        <v>37.06</v>
      </c>
      <c r="AE16" s="60">
        <v>0.0232</v>
      </c>
      <c r="AF16" s="24">
        <v>2055.75</v>
      </c>
      <c r="AG16" s="104">
        <v>15</v>
      </c>
      <c r="AH16" s="44"/>
      <c r="AI16" s="110">
        <f>AC16*0.5</f>
      </c>
      <c r="AJ16" s="110">
        <f>AC16*0.5</f>
      </c>
      <c r="AK16" s="46">
        <f>AC16*0.75</f>
      </c>
      <c r="AL16" s="160">
        <f>AC16*0.25</f>
      </c>
      <c r="AM16" s="161">
        <f>AC16*0.25</f>
      </c>
      <c r="AN16" s="162">
        <f>AC16*0.75</f>
      </c>
      <c r="AO16" s="60">
        <v>32.84</v>
      </c>
      <c r="AP16" s="24">
        <v>6.44</v>
      </c>
      <c r="AQ16" s="50">
        <v>-1.222272874743378</v>
      </c>
      <c r="AR16" s="50"/>
      <c r="AS16" s="50"/>
      <c r="AT16" s="50"/>
      <c r="AU16" s="51">
        <v>0.0713541376655675</v>
      </c>
      <c r="AV16" s="28"/>
      <c r="AW16" s="28"/>
      <c r="AX16" s="52"/>
      <c r="AY16" s="3"/>
      <c r="AZ16" s="29"/>
      <c r="BA16" s="29"/>
    </row>
    <row x14ac:dyDescent="0.25" r="17" customHeight="1" ht="18.75">
      <c r="A17" s="53">
        <v>25569.041962604166</v>
      </c>
      <c r="B17" s="154" t="s">
        <v>69</v>
      </c>
      <c r="C17" s="64">
        <v>3</v>
      </c>
      <c r="D17" s="65">
        <v>15</v>
      </c>
      <c r="E17" s="103" t="s">
        <v>70</v>
      </c>
      <c r="F17" s="116" t="s">
        <v>45</v>
      </c>
      <c r="G17" s="104">
        <v>16</v>
      </c>
      <c r="H17" s="60">
        <v>37.8</v>
      </c>
      <c r="I17" s="24">
        <v>6.9</v>
      </c>
      <c r="J17" s="50">
        <v>-2.222399889275363</v>
      </c>
      <c r="K17" s="50">
        <v>-0.137</v>
      </c>
      <c r="L17" s="24">
        <v>2168.9</v>
      </c>
      <c r="M17" s="159">
        <v>105.84</v>
      </c>
      <c r="N17" s="59">
        <v>0</v>
      </c>
      <c r="O17" s="24">
        <v>0.1</v>
      </c>
      <c r="P17" s="24">
        <v>0.86</v>
      </c>
      <c r="Q17" s="24">
        <v>0.95</v>
      </c>
      <c r="R17" s="24">
        <v>0.00083</v>
      </c>
      <c r="S17" s="24">
        <v>0.00022</v>
      </c>
      <c r="T17" s="24">
        <v>171.59</v>
      </c>
      <c r="U17" s="24">
        <v>4.12</v>
      </c>
      <c r="V17" s="24">
        <v>3.31</v>
      </c>
      <c r="W17" s="60">
        <v>27.21</v>
      </c>
      <c r="X17" s="60">
        <v>61.61</v>
      </c>
      <c r="Y17" s="60">
        <v>3.12</v>
      </c>
      <c r="Z17" s="61">
        <v>2</v>
      </c>
      <c r="AA17" s="94">
        <v>0.3</v>
      </c>
      <c r="AB17" s="94">
        <v>0.1</v>
      </c>
      <c r="AC17" s="62">
        <v>2968</v>
      </c>
      <c r="AD17" s="60">
        <v>32.4</v>
      </c>
      <c r="AE17" s="60">
        <v>0.016</v>
      </c>
      <c r="AF17" s="24">
        <v>2168.9</v>
      </c>
      <c r="AG17" s="104">
        <v>16</v>
      </c>
      <c r="AH17" s="44"/>
      <c r="AI17" s="110">
        <f>AC17*0.5</f>
      </c>
      <c r="AJ17" s="110">
        <f>AC17*0.5</f>
      </c>
      <c r="AK17" s="46">
        <f>AC17*0.75</f>
      </c>
      <c r="AL17" s="160">
        <f>AC17*0.25</f>
      </c>
      <c r="AM17" s="161">
        <f>AC17*0.25</f>
      </c>
      <c r="AN17" s="162">
        <f>AC17*0.75</f>
      </c>
      <c r="AO17" s="60">
        <v>37.8</v>
      </c>
      <c r="AP17" s="24">
        <v>6.9</v>
      </c>
      <c r="AQ17" s="50">
        <v>-2.222399889275363</v>
      </c>
      <c r="AR17" s="50"/>
      <c r="AS17" s="50"/>
      <c r="AT17" s="50"/>
      <c r="AU17" s="51">
        <v>0.122849569941999</v>
      </c>
      <c r="AV17" s="28"/>
      <c r="AW17" s="28"/>
      <c r="AX17" s="52"/>
      <c r="AY17" s="3"/>
      <c r="AZ17" s="29"/>
      <c r="BA17" s="29"/>
    </row>
    <row x14ac:dyDescent="0.25" r="18" customHeight="1" ht="18.75">
      <c r="A18" s="53">
        <v>25569.041962604166</v>
      </c>
      <c r="B18" s="154" t="s">
        <v>71</v>
      </c>
      <c r="C18" s="64">
        <v>3</v>
      </c>
      <c r="D18" s="65">
        <v>16</v>
      </c>
      <c r="E18" s="103" t="s">
        <v>72</v>
      </c>
      <c r="F18" s="116" t="s">
        <v>45</v>
      </c>
      <c r="G18" s="104">
        <v>17</v>
      </c>
      <c r="H18" s="60">
        <v>15.65</v>
      </c>
      <c r="I18" s="24">
        <v>8.85</v>
      </c>
      <c r="J18" s="50">
        <v>-3.61088786702294</v>
      </c>
      <c r="K18" s="50">
        <v>-0.207</v>
      </c>
      <c r="L18" s="24">
        <v>1068.19</v>
      </c>
      <c r="M18" s="159">
        <v>0.89</v>
      </c>
      <c r="N18" s="24">
        <v>0.0149</v>
      </c>
      <c r="O18" s="59">
        <v>0</v>
      </c>
      <c r="P18" s="24">
        <v>2.79</v>
      </c>
      <c r="Q18" s="24">
        <v>0.06898</v>
      </c>
      <c r="R18" s="24">
        <v>0.0003296</v>
      </c>
      <c r="S18" s="24">
        <v>0.00007997</v>
      </c>
      <c r="T18" s="24">
        <v>158.73</v>
      </c>
      <c r="U18" s="24">
        <v>6.19</v>
      </c>
      <c r="V18" s="24">
        <v>4.5</v>
      </c>
      <c r="W18" s="60">
        <v>20.74</v>
      </c>
      <c r="X18" s="60">
        <v>192.59</v>
      </c>
      <c r="Y18" s="60">
        <v>10.5</v>
      </c>
      <c r="Z18" s="61">
        <v>2</v>
      </c>
      <c r="AA18" s="94">
        <v>0.3</v>
      </c>
      <c r="AB18" s="94">
        <v>0.1</v>
      </c>
      <c r="AC18" s="60">
        <v>130.3</v>
      </c>
      <c r="AD18" s="60">
        <v>18.17</v>
      </c>
      <c r="AE18" s="60">
        <v>0.03482</v>
      </c>
      <c r="AF18" s="24">
        <v>1068.19</v>
      </c>
      <c r="AG18" s="104">
        <v>17</v>
      </c>
      <c r="AH18" s="167"/>
      <c r="AI18" s="45">
        <f>AC18*0.5</f>
      </c>
      <c r="AJ18" s="45">
        <f>AC18*0.5</f>
      </c>
      <c r="AK18" s="46">
        <f>AC18*0.75</f>
      </c>
      <c r="AL18" s="47">
        <f>AC18*0.25</f>
      </c>
      <c r="AM18" s="48">
        <f>AC18*0.25</f>
      </c>
      <c r="AN18" s="49">
        <f>AC18*0.75</f>
      </c>
      <c r="AO18" s="60">
        <v>15.65</v>
      </c>
      <c r="AP18" s="24">
        <v>8.85</v>
      </c>
      <c r="AQ18" s="50">
        <v>-3.61088786702294</v>
      </c>
      <c r="AR18" s="50"/>
      <c r="AS18" s="50"/>
      <c r="AT18" s="50"/>
      <c r="AU18" s="51">
        <v>0.277676010262523</v>
      </c>
      <c r="AV18" s="28"/>
      <c r="AW18" s="28"/>
      <c r="AX18" s="52"/>
      <c r="AY18" s="3"/>
      <c r="AZ18" s="29"/>
      <c r="BA18" s="29"/>
    </row>
    <row x14ac:dyDescent="0.25" r="19" customHeight="1" ht="18.75">
      <c r="A19" s="53">
        <v>25569.041962604166</v>
      </c>
      <c r="B19" s="168" t="s">
        <v>73</v>
      </c>
      <c r="C19" s="64">
        <v>3</v>
      </c>
      <c r="D19" s="142">
        <v>13</v>
      </c>
      <c r="E19" s="103" t="s">
        <v>74</v>
      </c>
      <c r="F19" s="116" t="s">
        <v>45</v>
      </c>
      <c r="G19" s="104">
        <v>18</v>
      </c>
      <c r="H19" s="60">
        <v>29.49</v>
      </c>
      <c r="I19" s="24">
        <v>5.47</v>
      </c>
      <c r="J19" s="50">
        <v>2.448533281931838</v>
      </c>
      <c r="K19" s="50">
        <v>0.147</v>
      </c>
      <c r="L19" s="24">
        <v>1440.73</v>
      </c>
      <c r="M19" s="159">
        <v>159.39</v>
      </c>
      <c r="N19" s="24">
        <v>0.27</v>
      </c>
      <c r="O19" s="24">
        <v>2.59</v>
      </c>
      <c r="P19" s="24">
        <v>0.15</v>
      </c>
      <c r="Q19" s="24">
        <v>0.84</v>
      </c>
      <c r="R19" s="24">
        <v>1.047</v>
      </c>
      <c r="S19" s="24">
        <v>0.01421</v>
      </c>
      <c r="T19" s="24">
        <v>112.65</v>
      </c>
      <c r="U19" s="24">
        <v>3.67</v>
      </c>
      <c r="V19" s="24">
        <v>1.92</v>
      </c>
      <c r="W19" s="60">
        <v>13.7</v>
      </c>
      <c r="X19" s="60">
        <v>8.9</v>
      </c>
      <c r="Y19" s="169">
        <v>0.4</v>
      </c>
      <c r="Z19" s="61">
        <v>2</v>
      </c>
      <c r="AA19" s="94">
        <v>0.3</v>
      </c>
      <c r="AB19" s="94">
        <v>0.1</v>
      </c>
      <c r="AC19" s="62">
        <v>1251</v>
      </c>
      <c r="AD19" s="60">
        <v>10.55</v>
      </c>
      <c r="AE19" s="60">
        <v>0.05672</v>
      </c>
      <c r="AF19" s="24">
        <v>1440.73</v>
      </c>
      <c r="AG19" s="104">
        <v>18</v>
      </c>
      <c r="AH19" s="44"/>
      <c r="AI19" s="45">
        <f>AC19*0.5</f>
      </c>
      <c r="AJ19" s="45">
        <f>AC19*0.5</f>
      </c>
      <c r="AK19" s="46">
        <f>AC19*0.75</f>
      </c>
      <c r="AL19" s="47">
        <f>AC19*0.25</f>
      </c>
      <c r="AM19" s="48">
        <f>AC19*0.25</f>
      </c>
      <c r="AN19" s="49">
        <f>AC19*0.75</f>
      </c>
      <c r="AO19" s="60">
        <v>29.49</v>
      </c>
      <c r="AP19" s="24">
        <v>5.47</v>
      </c>
      <c r="AQ19" s="50">
        <v>2.448533281931838</v>
      </c>
      <c r="AR19" s="50"/>
      <c r="AS19" s="50"/>
      <c r="AT19" s="50"/>
      <c r="AU19" s="51">
        <v>0.000528947012685562</v>
      </c>
      <c r="AV19" s="28"/>
      <c r="AW19" s="28"/>
      <c r="AX19" s="52"/>
      <c r="AY19" s="3"/>
      <c r="AZ19" s="29"/>
      <c r="BA19" s="29"/>
    </row>
    <row x14ac:dyDescent="0.25" r="20" customHeight="1" ht="18.75">
      <c r="A20" s="170">
        <v>25569.041962604166</v>
      </c>
      <c r="B20" s="54" t="s">
        <v>75</v>
      </c>
      <c r="C20" s="64">
        <v>3</v>
      </c>
      <c r="D20" s="142">
        <v>11</v>
      </c>
      <c r="E20" s="171" t="s">
        <v>76</v>
      </c>
      <c r="F20" s="116" t="s">
        <v>45</v>
      </c>
      <c r="G20" s="104">
        <v>19</v>
      </c>
      <c r="H20" s="60">
        <v>34.17</v>
      </c>
      <c r="I20" s="24">
        <v>7.36</v>
      </c>
      <c r="J20" s="50">
        <v>4.572981362304653</v>
      </c>
      <c r="K20" s="50">
        <v>0.279</v>
      </c>
      <c r="L20" s="24">
        <v>1120.32</v>
      </c>
      <c r="M20" s="24">
        <v>0.01</v>
      </c>
      <c r="N20" s="24">
        <v>2.22</v>
      </c>
      <c r="O20" s="24">
        <v>1.52</v>
      </c>
      <c r="P20" s="24">
        <v>0.24</v>
      </c>
      <c r="Q20" s="24">
        <v>0.63</v>
      </c>
      <c r="R20" s="24">
        <v>0.9143</v>
      </c>
      <c r="S20" s="24">
        <v>0.000426</v>
      </c>
      <c r="T20" s="24">
        <v>70.99</v>
      </c>
      <c r="U20" s="24">
        <v>16.62</v>
      </c>
      <c r="V20" s="24">
        <v>15.03</v>
      </c>
      <c r="W20" s="60">
        <v>40.38</v>
      </c>
      <c r="X20" s="60">
        <v>16.25</v>
      </c>
      <c r="Y20" s="60">
        <v>1.21</v>
      </c>
      <c r="Z20" s="61">
        <v>2</v>
      </c>
      <c r="AA20" s="94">
        <v>0.3</v>
      </c>
      <c r="AB20" s="94">
        <v>0.1</v>
      </c>
      <c r="AC20" s="60">
        <v>110.4</v>
      </c>
      <c r="AD20" s="60">
        <v>64.7</v>
      </c>
      <c r="AE20" s="60">
        <v>5.46261</v>
      </c>
      <c r="AF20" s="24">
        <v>1120.32</v>
      </c>
      <c r="AG20" s="104">
        <v>19</v>
      </c>
      <c r="AH20" s="44"/>
      <c r="AI20" s="45">
        <f>AC20*0.5</f>
      </c>
      <c r="AJ20" s="45">
        <f>AC20*0.5</f>
      </c>
      <c r="AK20" s="46">
        <f>AC20*0.75</f>
      </c>
      <c r="AL20" s="47">
        <f>AC20*0.25</f>
      </c>
      <c r="AM20" s="48">
        <f>AC20*0.25</f>
      </c>
      <c r="AN20" s="49">
        <f>AC20*0.75</f>
      </c>
      <c r="AO20" s="60">
        <v>34.17</v>
      </c>
      <c r="AP20" s="24">
        <v>7.36</v>
      </c>
      <c r="AQ20" s="50">
        <v>4.572981362304653</v>
      </c>
      <c r="AR20" s="50"/>
      <c r="AS20" s="50"/>
      <c r="AT20" s="50"/>
      <c r="AU20" s="51">
        <v>0.0000138186288129977</v>
      </c>
      <c r="AV20" s="28"/>
      <c r="AW20" s="172"/>
      <c r="AX20" s="173"/>
      <c r="AY20" s="174"/>
      <c r="AZ20" s="2"/>
      <c r="BA20" s="2"/>
    </row>
    <row x14ac:dyDescent="0.25" r="21" customHeight="1" ht="18.75">
      <c r="A21" s="53">
        <v>25569.041962604166</v>
      </c>
      <c r="B21" s="54" t="s">
        <v>77</v>
      </c>
      <c r="C21" s="64">
        <v>3</v>
      </c>
      <c r="D21" s="65">
        <v>12</v>
      </c>
      <c r="E21" s="103" t="s">
        <v>78</v>
      </c>
      <c r="F21" s="116" t="s">
        <v>45</v>
      </c>
      <c r="G21" s="104">
        <v>20</v>
      </c>
      <c r="H21" s="40">
        <v>34.93</v>
      </c>
      <c r="I21" s="24">
        <v>8.19</v>
      </c>
      <c r="J21" s="50">
        <v>4.287986811812159</v>
      </c>
      <c r="K21" s="50">
        <v>0.262</v>
      </c>
      <c r="L21" s="24">
        <v>1175.75</v>
      </c>
      <c r="M21" s="159">
        <v>0.03</v>
      </c>
      <c r="N21" s="24">
        <v>0.68</v>
      </c>
      <c r="O21" s="24">
        <v>0.22</v>
      </c>
      <c r="P21" s="24">
        <v>0.23</v>
      </c>
      <c r="Q21" s="24">
        <v>0.05922</v>
      </c>
      <c r="R21" s="24">
        <v>0.2432</v>
      </c>
      <c r="S21" s="24">
        <v>0.003345</v>
      </c>
      <c r="T21" s="24">
        <v>69.8</v>
      </c>
      <c r="U21" s="24">
        <v>11.97</v>
      </c>
      <c r="V21" s="24">
        <v>9.89</v>
      </c>
      <c r="W21" s="60">
        <v>48.09</v>
      </c>
      <c r="X21" s="60">
        <v>14.56</v>
      </c>
      <c r="Y21" s="60">
        <v>0.79</v>
      </c>
      <c r="Z21" s="61">
        <v>2</v>
      </c>
      <c r="AA21" s="94">
        <v>0.3</v>
      </c>
      <c r="AB21" s="94">
        <v>0.1</v>
      </c>
      <c r="AC21" s="60">
        <v>9.373</v>
      </c>
      <c r="AD21" s="60">
        <v>66.71</v>
      </c>
      <c r="AE21" s="60">
        <v>6.55906</v>
      </c>
      <c r="AF21" s="24">
        <v>1175.75</v>
      </c>
      <c r="AG21" s="104">
        <v>20</v>
      </c>
      <c r="AH21" s="44"/>
      <c r="AI21" s="45">
        <f>AC21*0.5</f>
      </c>
      <c r="AJ21" s="45">
        <f>AC21*0.5</f>
      </c>
      <c r="AK21" s="46">
        <f>AC21*0.75</f>
      </c>
      <c r="AL21" s="47">
        <f>AC21*0.25</f>
      </c>
      <c r="AM21" s="48">
        <f>AC21*0.25</f>
      </c>
      <c r="AN21" s="49">
        <f>AC21*0.75</f>
      </c>
      <c r="AO21" s="40">
        <v>34.93</v>
      </c>
      <c r="AP21" s="24">
        <v>8.19</v>
      </c>
      <c r="AQ21" s="50">
        <v>4.287986811812159</v>
      </c>
      <c r="AR21" s="50"/>
      <c r="AS21" s="50"/>
      <c r="AT21" s="50"/>
      <c r="AU21" s="51">
        <v>0.00000477452198348458</v>
      </c>
      <c r="AV21" s="28"/>
      <c r="AW21" s="28"/>
      <c r="AX21" s="52"/>
      <c r="AY21" s="3"/>
      <c r="AZ21" s="29"/>
      <c r="BA21" s="29"/>
    </row>
    <row x14ac:dyDescent="0.25" r="22" customHeight="1" ht="18.75">
      <c r="A22" s="102">
        <v>25569.041962604166</v>
      </c>
      <c r="B22" s="175" t="s">
        <v>79</v>
      </c>
      <c r="C22" s="64">
        <v>3</v>
      </c>
      <c r="D22" s="65">
        <v>40</v>
      </c>
      <c r="E22" s="176" t="s">
        <v>80</v>
      </c>
      <c r="F22" s="34" t="s">
        <v>40</v>
      </c>
      <c r="G22" s="104">
        <v>21</v>
      </c>
      <c r="H22" s="60">
        <v>13.3</v>
      </c>
      <c r="I22" s="24">
        <v>7.6</v>
      </c>
      <c r="J22" s="50">
        <v>-2.189541962911209</v>
      </c>
      <c r="K22" s="50">
        <v>-0.124</v>
      </c>
      <c r="L22" s="24">
        <v>1834</v>
      </c>
      <c r="M22" s="159">
        <v>538.8</v>
      </c>
      <c r="N22" s="59">
        <v>0</v>
      </c>
      <c r="O22" s="59">
        <v>0</v>
      </c>
      <c r="P22" s="24">
        <v>0.63</v>
      </c>
      <c r="Q22" s="24">
        <v>0.00351</v>
      </c>
      <c r="R22" s="59">
        <v>0</v>
      </c>
      <c r="S22" s="59">
        <v>0</v>
      </c>
      <c r="T22" s="24">
        <v>134.37</v>
      </c>
      <c r="U22" s="24">
        <v>203.22</v>
      </c>
      <c r="V22" s="24">
        <v>1.2</v>
      </c>
      <c r="W22" s="60">
        <v>25.1</v>
      </c>
      <c r="X22" s="61">
        <v>0</v>
      </c>
      <c r="Y22" s="60">
        <v>11.62</v>
      </c>
      <c r="Z22" s="61">
        <v>2</v>
      </c>
      <c r="AA22" s="94">
        <v>0.3</v>
      </c>
      <c r="AB22" s="94">
        <v>0.1</v>
      </c>
      <c r="AC22" s="62">
        <v>1359</v>
      </c>
      <c r="AD22" s="60">
        <v>6.4</v>
      </c>
      <c r="AE22" s="60">
        <v>0.037</v>
      </c>
      <c r="AF22" s="24">
        <v>1834</v>
      </c>
      <c r="AG22" s="104">
        <v>21</v>
      </c>
      <c r="AH22" s="135"/>
      <c r="AI22" s="45">
        <f>AC22*0.5</f>
      </c>
      <c r="AJ22" s="45">
        <f>AC22*0.5</f>
      </c>
      <c r="AK22" s="46">
        <f>AC22*0.75</f>
      </c>
      <c r="AL22" s="47">
        <f>AC22*0.25</f>
      </c>
      <c r="AM22" s="48">
        <f>AC22*0.25</f>
      </c>
      <c r="AN22" s="49">
        <f>AC22*0.75</f>
      </c>
      <c r="AO22" s="60">
        <v>13.3</v>
      </c>
      <c r="AP22" s="24">
        <v>7.6</v>
      </c>
      <c r="AQ22" s="50">
        <v>-2.189541962911209</v>
      </c>
      <c r="AR22" s="50"/>
      <c r="AS22" s="50"/>
      <c r="AT22" s="50"/>
      <c r="AU22" s="177">
        <v>0.202</v>
      </c>
      <c r="AV22" s="28"/>
      <c r="AW22" s="28"/>
      <c r="AX22" s="52"/>
      <c r="AY22" s="3"/>
      <c r="AZ22" s="29"/>
      <c r="BA22" s="29"/>
    </row>
    <row x14ac:dyDescent="0.25" r="23" customHeight="1" ht="18.75">
      <c r="A23" s="178">
        <v>25569.041962604166</v>
      </c>
      <c r="B23" s="54" t="s">
        <v>81</v>
      </c>
      <c r="C23" s="78">
        <v>1</v>
      </c>
      <c r="D23" s="179">
        <v>28</v>
      </c>
      <c r="E23" s="180" t="s">
        <v>82</v>
      </c>
      <c r="F23" s="116" t="s">
        <v>45</v>
      </c>
      <c r="G23" s="80">
        <v>22</v>
      </c>
      <c r="H23" s="181">
        <v>62.75</v>
      </c>
      <c r="I23" s="8">
        <v>8.71</v>
      </c>
      <c r="J23" s="8">
        <v>2.260001875991266</v>
      </c>
      <c r="K23" s="8">
        <v>0.151</v>
      </c>
      <c r="L23" s="8">
        <v>305.31</v>
      </c>
      <c r="M23" s="182">
        <v>0</v>
      </c>
      <c r="N23" s="8">
        <v>0.01846</v>
      </c>
      <c r="O23" s="183">
        <v>0</v>
      </c>
      <c r="P23" s="183">
        <v>0</v>
      </c>
      <c r="Q23" s="8">
        <v>0.003787</v>
      </c>
      <c r="R23" s="8">
        <v>0.002153</v>
      </c>
      <c r="S23" s="8">
        <v>0.002653</v>
      </c>
      <c r="T23" s="183">
        <v>9</v>
      </c>
      <c r="U23" s="8">
        <v>1.9</v>
      </c>
      <c r="V23" s="8">
        <v>1.38</v>
      </c>
      <c r="W23" s="181">
        <v>6.23</v>
      </c>
      <c r="X23" s="184">
        <v>0</v>
      </c>
      <c r="Y23" s="181">
        <v>0.05</v>
      </c>
      <c r="Z23" s="181">
        <v>19.39</v>
      </c>
      <c r="AA23" s="181">
        <v>0.86</v>
      </c>
      <c r="AB23" s="181">
        <v>0.696</v>
      </c>
      <c r="AC23" s="181">
        <v>3.232</v>
      </c>
      <c r="AD23" s="181">
        <v>5.959</v>
      </c>
      <c r="AE23" s="181">
        <v>0.014</v>
      </c>
      <c r="AF23" s="8">
        <v>305.31</v>
      </c>
      <c r="AG23" s="80">
        <v>22</v>
      </c>
      <c r="AH23" s="185"/>
      <c r="AI23" s="45">
        <f>AC23*0.5</f>
      </c>
      <c r="AJ23" s="45">
        <f>AC23*0.5</f>
      </c>
      <c r="AK23" s="46">
        <f>AC23*0.75</f>
      </c>
      <c r="AL23" s="47">
        <f>AC23*0.25</f>
      </c>
      <c r="AM23" s="48">
        <f>AC23*0.25</f>
      </c>
      <c r="AN23" s="49">
        <f>AC23*0.75</f>
      </c>
      <c r="AO23" s="181">
        <v>62.75</v>
      </c>
      <c r="AP23" s="8">
        <v>8.71</v>
      </c>
      <c r="AQ23" s="8">
        <v>2.260001875991266</v>
      </c>
      <c r="AR23" s="8"/>
      <c r="AS23" s="8"/>
      <c r="AT23" s="8"/>
      <c r="AU23" s="186">
        <v>0.936464474945696</v>
      </c>
      <c r="AV23" s="28"/>
      <c r="AW23" s="28"/>
      <c r="AX23" s="52"/>
      <c r="AY23" s="3"/>
      <c r="AZ23" s="29"/>
      <c r="BA23" s="29"/>
    </row>
    <row x14ac:dyDescent="0.25" r="24" customHeight="1" ht="18.75">
      <c r="A24" s="30">
        <v>25569.041962604166</v>
      </c>
      <c r="B24" s="22" t="s">
        <v>83</v>
      </c>
      <c r="C24" s="187">
        <v>2</v>
      </c>
      <c r="D24" s="32">
        <v>10</v>
      </c>
      <c r="E24" s="188" t="s">
        <v>84</v>
      </c>
      <c r="F24" s="189" t="s">
        <v>40</v>
      </c>
      <c r="G24" s="35">
        <v>23</v>
      </c>
      <c r="H24" s="111">
        <v>11.11</v>
      </c>
      <c r="I24" s="24">
        <v>8.9</v>
      </c>
      <c r="J24" s="24">
        <v>5.137543739821185</v>
      </c>
      <c r="K24" s="24">
        <v>0.29</v>
      </c>
      <c r="L24" s="24">
        <v>397.26</v>
      </c>
      <c r="M24" s="58">
        <v>0</v>
      </c>
      <c r="N24" s="24">
        <v>0.26</v>
      </c>
      <c r="O24" s="24">
        <v>0.05</v>
      </c>
      <c r="P24" s="24">
        <v>0.04</v>
      </c>
      <c r="Q24" s="24">
        <v>0.02689</v>
      </c>
      <c r="R24" s="24">
        <v>0.004472</v>
      </c>
      <c r="S24" s="24">
        <v>0.001062</v>
      </c>
      <c r="T24" s="24">
        <v>68.8</v>
      </c>
      <c r="U24" s="24">
        <v>2.02</v>
      </c>
      <c r="V24" s="24">
        <v>3.2</v>
      </c>
      <c r="W24" s="60">
        <v>5.85</v>
      </c>
      <c r="X24" s="60">
        <v>4.2</v>
      </c>
      <c r="Y24" s="60">
        <v>0.39</v>
      </c>
      <c r="Z24" s="95">
        <v>19.22</v>
      </c>
      <c r="AA24" s="95">
        <v>1.79</v>
      </c>
      <c r="AB24" s="95">
        <v>0.27</v>
      </c>
      <c r="AC24" s="60">
        <v>3.1</v>
      </c>
      <c r="AD24" s="60">
        <v>42.8</v>
      </c>
      <c r="AE24" s="60">
        <v>0.028</v>
      </c>
      <c r="AF24" s="24">
        <v>397.26</v>
      </c>
      <c r="AG24" s="35">
        <v>23</v>
      </c>
      <c r="AH24" s="190"/>
      <c r="AI24" s="45">
        <f>AC24*0.5</f>
      </c>
      <c r="AJ24" s="45">
        <f>AC24*0.5</f>
      </c>
      <c r="AK24" s="46">
        <f>AC24*0.75</f>
      </c>
      <c r="AL24" s="47">
        <f>AC24*0.25</f>
      </c>
      <c r="AM24" s="48">
        <f>AC24*0.25</f>
      </c>
      <c r="AN24" s="49">
        <f>AC24*0.75</f>
      </c>
      <c r="AO24" s="111">
        <v>11.11</v>
      </c>
      <c r="AP24" s="24">
        <v>8.9</v>
      </c>
      <c r="AQ24" s="24">
        <v>5.137543739821185</v>
      </c>
      <c r="AR24" s="24"/>
      <c r="AS24" s="24"/>
      <c r="AT24" s="24"/>
      <c r="AU24" s="51">
        <v>4.70053016034663e-10</v>
      </c>
      <c r="AV24" s="28"/>
      <c r="AW24" s="28"/>
      <c r="AX24" s="52"/>
      <c r="AY24" s="3"/>
      <c r="AZ24" s="29"/>
      <c r="BA24" s="29"/>
    </row>
    <row x14ac:dyDescent="0.25" r="25" customHeight="1" ht="18.75">
      <c r="A25" s="30">
        <v>25569.041962604166</v>
      </c>
      <c r="B25" s="22" t="s">
        <v>85</v>
      </c>
      <c r="C25" s="78">
        <v>1</v>
      </c>
      <c r="D25" s="191">
        <v>5</v>
      </c>
      <c r="E25" s="192" t="s">
        <v>86</v>
      </c>
      <c r="F25" s="116" t="s">
        <v>45</v>
      </c>
      <c r="G25" s="80">
        <v>24</v>
      </c>
      <c r="H25" s="60">
        <v>63.9</v>
      </c>
      <c r="I25" s="24">
        <v>8.5</v>
      </c>
      <c r="J25" s="24">
        <v>1.545352972199233</v>
      </c>
      <c r="K25" s="24">
        <v>0.104</v>
      </c>
      <c r="L25" s="24">
        <v>369.98</v>
      </c>
      <c r="M25" s="58">
        <v>0</v>
      </c>
      <c r="N25" s="24">
        <v>0.004</v>
      </c>
      <c r="O25" s="24">
        <v>0.04</v>
      </c>
      <c r="P25" s="24">
        <v>0.001577</v>
      </c>
      <c r="Q25" s="24">
        <v>0.0149</v>
      </c>
      <c r="R25" s="24">
        <v>0.001898</v>
      </c>
      <c r="S25" s="24">
        <v>0.002138</v>
      </c>
      <c r="T25" s="24">
        <v>11.5</v>
      </c>
      <c r="U25" s="24">
        <v>0.9</v>
      </c>
      <c r="V25" s="24">
        <v>4.1</v>
      </c>
      <c r="W25" s="60">
        <v>4.61</v>
      </c>
      <c r="X25" s="60">
        <v>0.1</v>
      </c>
      <c r="Y25" s="60">
        <v>0.04</v>
      </c>
      <c r="Z25" s="60">
        <v>11.77</v>
      </c>
      <c r="AA25" s="60">
        <v>0.5</v>
      </c>
      <c r="AB25" s="60">
        <v>0.2</v>
      </c>
      <c r="AC25" s="60">
        <v>4.8</v>
      </c>
      <c r="AD25" s="60">
        <v>11.4</v>
      </c>
      <c r="AE25" s="60">
        <v>0.018</v>
      </c>
      <c r="AF25" s="24">
        <v>369.98</v>
      </c>
      <c r="AG25" s="80">
        <v>24</v>
      </c>
      <c r="AH25" s="135"/>
      <c r="AI25" s="45">
        <f>AC25*0.5</f>
      </c>
      <c r="AJ25" s="45">
        <f>AC25*0.5</f>
      </c>
      <c r="AK25" s="46">
        <f>AC25*0.75</f>
      </c>
      <c r="AL25" s="47">
        <f>AC25*0.25</f>
      </c>
      <c r="AM25" s="48">
        <f>AC25*0.25</f>
      </c>
      <c r="AN25" s="49">
        <f>AC25*0.75</f>
      </c>
      <c r="AO25" s="60">
        <v>63.9</v>
      </c>
      <c r="AP25" s="24">
        <v>8.5</v>
      </c>
      <c r="AQ25" s="24">
        <v>1.545352972199233</v>
      </c>
      <c r="AR25" s="24"/>
      <c r="AS25" s="24"/>
      <c r="AT25" s="24"/>
      <c r="AU25" s="51">
        <v>3.59128446213404e-7</v>
      </c>
      <c r="AV25" s="28"/>
      <c r="AW25" s="28"/>
      <c r="AX25" s="52"/>
      <c r="AY25" s="3"/>
      <c r="AZ25" s="29"/>
      <c r="BA25" s="29"/>
    </row>
    <row x14ac:dyDescent="0.25" r="26" customHeight="1" ht="18.75">
      <c r="A26" s="30">
        <v>25569.041962604166</v>
      </c>
      <c r="B26" s="22" t="s">
        <v>87</v>
      </c>
      <c r="C26" s="78">
        <v>1</v>
      </c>
      <c r="D26" s="191">
        <v>4</v>
      </c>
      <c r="E26" s="192" t="s">
        <v>88</v>
      </c>
      <c r="F26" s="116" t="s">
        <v>45</v>
      </c>
      <c r="G26" s="80">
        <v>25</v>
      </c>
      <c r="H26" s="60">
        <v>43.57</v>
      </c>
      <c r="I26" s="24">
        <v>8.4</v>
      </c>
      <c r="J26" s="24">
        <v>0.9804900487909768</v>
      </c>
      <c r="K26" s="24">
        <v>0.062</v>
      </c>
      <c r="L26" s="24">
        <v>265</v>
      </c>
      <c r="M26" s="58">
        <v>0</v>
      </c>
      <c r="N26" s="24">
        <v>0.01665</v>
      </c>
      <c r="O26" s="24">
        <v>0.004</v>
      </c>
      <c r="P26" s="24">
        <v>0.004</v>
      </c>
      <c r="Q26" s="24">
        <v>0.01644</v>
      </c>
      <c r="R26" s="24">
        <v>0.002523</v>
      </c>
      <c r="S26" s="24">
        <v>0.003091</v>
      </c>
      <c r="T26" s="24">
        <v>6.5</v>
      </c>
      <c r="U26" s="24">
        <v>0.65</v>
      </c>
      <c r="V26" s="24">
        <v>3.38</v>
      </c>
      <c r="W26" s="60">
        <v>7.34</v>
      </c>
      <c r="X26" s="61">
        <v>0</v>
      </c>
      <c r="Y26" s="60">
        <v>0.001</v>
      </c>
      <c r="Z26" s="60">
        <v>7.98</v>
      </c>
      <c r="AA26" s="60">
        <v>0.19</v>
      </c>
      <c r="AB26" s="60">
        <v>0.19</v>
      </c>
      <c r="AC26" s="60">
        <v>2.5</v>
      </c>
      <c r="AD26" s="60">
        <v>13.3</v>
      </c>
      <c r="AE26" s="60">
        <v>0.012</v>
      </c>
      <c r="AF26" s="24">
        <v>265</v>
      </c>
      <c r="AG26" s="80">
        <v>25</v>
      </c>
      <c r="AH26" s="135"/>
      <c r="AI26" s="45">
        <f>AC26*0.5</f>
      </c>
      <c r="AJ26" s="45">
        <f>AC26*0.5</f>
      </c>
      <c r="AK26" s="46">
        <f>AC26*0.75</f>
      </c>
      <c r="AL26" s="47">
        <f>AC26*0.25</f>
      </c>
      <c r="AM26" s="48">
        <f>AC26*0.25</f>
      </c>
      <c r="AN26" s="49">
        <f>AC26*0.75</f>
      </c>
      <c r="AO26" s="60">
        <v>43.57</v>
      </c>
      <c r="AP26" s="24">
        <v>8.4</v>
      </c>
      <c r="AQ26" s="24">
        <v>0.9804900487909768</v>
      </c>
      <c r="AR26" s="24"/>
      <c r="AS26" s="24"/>
      <c r="AT26" s="24"/>
      <c r="AU26" s="51">
        <v>0.00000177600273930824</v>
      </c>
      <c r="AV26" s="28"/>
      <c r="AW26" s="28"/>
      <c r="AX26" s="52"/>
      <c r="AY26" s="3"/>
      <c r="AZ26" s="29"/>
      <c r="BA26" s="29"/>
    </row>
    <row x14ac:dyDescent="0.25" r="27" customHeight="1" ht="18.75">
      <c r="A27" s="30">
        <v>25569.041962604166</v>
      </c>
      <c r="B27" s="22" t="s">
        <v>89</v>
      </c>
      <c r="C27" s="64">
        <v>3</v>
      </c>
      <c r="D27" s="193">
        <v>9</v>
      </c>
      <c r="E27" s="192" t="s">
        <v>90</v>
      </c>
      <c r="F27" s="189" t="s">
        <v>40</v>
      </c>
      <c r="G27" s="104">
        <v>26</v>
      </c>
      <c r="H27" s="111">
        <v>10.51</v>
      </c>
      <c r="I27" s="24">
        <v>8.3</v>
      </c>
      <c r="J27" s="24">
        <v>-2.496590872247936</v>
      </c>
      <c r="K27" s="24">
        <v>-0.141</v>
      </c>
      <c r="L27" s="24">
        <v>326.61</v>
      </c>
      <c r="M27" s="159">
        <v>1.12</v>
      </c>
      <c r="N27" s="24">
        <v>0.03806</v>
      </c>
      <c r="O27" s="24">
        <v>0.05</v>
      </c>
      <c r="P27" s="24">
        <v>0.0017</v>
      </c>
      <c r="Q27" s="24">
        <v>0.1116</v>
      </c>
      <c r="R27" s="24">
        <v>0.001748</v>
      </c>
      <c r="S27" s="24">
        <v>0.0009411</v>
      </c>
      <c r="T27" s="24">
        <v>45.5</v>
      </c>
      <c r="U27" s="24">
        <v>2.1</v>
      </c>
      <c r="V27" s="24">
        <v>3.56</v>
      </c>
      <c r="W27" s="60">
        <v>11.67</v>
      </c>
      <c r="X27" s="62">
        <v>0</v>
      </c>
      <c r="Y27" s="60">
        <v>0.001</v>
      </c>
      <c r="Z27" s="28"/>
      <c r="AA27" s="62">
        <v>0</v>
      </c>
      <c r="AB27" s="60">
        <v>0.21</v>
      </c>
      <c r="AC27" s="60">
        <v>3.5</v>
      </c>
      <c r="AD27" s="60">
        <v>37.5</v>
      </c>
      <c r="AE27" s="60">
        <v>0.023</v>
      </c>
      <c r="AF27" s="24">
        <v>326.61</v>
      </c>
      <c r="AG27" s="104">
        <v>26</v>
      </c>
      <c r="AH27" s="190"/>
      <c r="AI27" s="45">
        <f>AC27*0.5</f>
      </c>
      <c r="AJ27" s="45">
        <f>AC27*0.5</f>
      </c>
      <c r="AK27" s="46">
        <f>AC27*0.75</f>
      </c>
      <c r="AL27" s="47">
        <f>AC27*0.25</f>
      </c>
      <c r="AM27" s="48">
        <f>AC27*0.25</f>
      </c>
      <c r="AN27" s="49">
        <f>AC27*0.75</f>
      </c>
      <c r="AO27" s="111">
        <v>10.51</v>
      </c>
      <c r="AP27" s="24">
        <v>8.3</v>
      </c>
      <c r="AQ27" s="24">
        <v>-2.496590872247936</v>
      </c>
      <c r="AR27" s="24"/>
      <c r="AS27" s="24"/>
      <c r="AT27" s="24"/>
      <c r="AU27" s="51">
        <v>0.0660897914168658</v>
      </c>
      <c r="AV27" s="28"/>
      <c r="AW27" s="28"/>
      <c r="AX27" s="52"/>
      <c r="AY27" s="3"/>
      <c r="AZ27" s="29"/>
      <c r="BA27" s="29"/>
    </row>
    <row x14ac:dyDescent="0.25" r="28" customHeight="1" ht="18.75">
      <c r="A28" s="30">
        <v>25569.041962604166</v>
      </c>
      <c r="B28" s="22" t="s">
        <v>91</v>
      </c>
      <c r="C28" s="64">
        <v>3</v>
      </c>
      <c r="D28" s="65">
        <v>8</v>
      </c>
      <c r="E28" s="192" t="s">
        <v>92</v>
      </c>
      <c r="F28" s="189" t="s">
        <v>40</v>
      </c>
      <c r="G28" s="104">
        <v>27</v>
      </c>
      <c r="H28" s="111">
        <v>10.03</v>
      </c>
      <c r="I28" s="24">
        <v>8.3</v>
      </c>
      <c r="J28" s="24">
        <v>-2.563981762285869</v>
      </c>
      <c r="K28" s="24">
        <v>-0.144</v>
      </c>
      <c r="L28" s="24">
        <v>436.24</v>
      </c>
      <c r="M28" s="159">
        <v>1.19</v>
      </c>
      <c r="N28" s="24">
        <v>0.01401</v>
      </c>
      <c r="O28" s="24">
        <v>0.004</v>
      </c>
      <c r="P28" s="24">
        <v>0.004</v>
      </c>
      <c r="Q28" s="24">
        <v>0.0164</v>
      </c>
      <c r="R28" s="24">
        <v>0.002021</v>
      </c>
      <c r="S28" s="24">
        <v>0.001057</v>
      </c>
      <c r="T28" s="24">
        <v>76.2</v>
      </c>
      <c r="U28" s="24">
        <v>2.17</v>
      </c>
      <c r="V28" s="24">
        <v>2.8</v>
      </c>
      <c r="W28" s="60">
        <v>9.43</v>
      </c>
      <c r="X28" s="62">
        <v>0</v>
      </c>
      <c r="Y28" s="60">
        <v>0.001</v>
      </c>
      <c r="Z28" s="60">
        <v>23.73</v>
      </c>
      <c r="AA28" s="60">
        <v>0.21</v>
      </c>
      <c r="AB28" s="60">
        <v>0.22</v>
      </c>
      <c r="AC28" s="60">
        <v>4.6</v>
      </c>
      <c r="AD28" s="60">
        <v>52.1</v>
      </c>
      <c r="AE28" s="60">
        <v>0.026</v>
      </c>
      <c r="AF28" s="24">
        <v>436.24</v>
      </c>
      <c r="AG28" s="104">
        <v>27</v>
      </c>
      <c r="AH28" s="190"/>
      <c r="AI28" s="45">
        <f>AC28*0.5</f>
      </c>
      <c r="AJ28" s="45">
        <f>AC28*0.5</f>
      </c>
      <c r="AK28" s="46">
        <f>AC28*0.75</f>
      </c>
      <c r="AL28" s="47">
        <f>AC28*0.25</f>
      </c>
      <c r="AM28" s="48">
        <f>AC28*0.25</f>
      </c>
      <c r="AN28" s="49">
        <f>AC28*0.75</f>
      </c>
      <c r="AO28" s="111">
        <v>10.03</v>
      </c>
      <c r="AP28" s="24">
        <v>8.3</v>
      </c>
      <c r="AQ28" s="24">
        <v>-2.563981762285869</v>
      </c>
      <c r="AR28" s="24"/>
      <c r="AS28" s="24"/>
      <c r="AT28" s="24"/>
      <c r="AU28" s="51">
        <v>0.0909570497226401</v>
      </c>
      <c r="AV28" s="28"/>
      <c r="AW28" s="28"/>
      <c r="AX28" s="52"/>
      <c r="AY28" s="3"/>
      <c r="AZ28" s="29"/>
      <c r="BA28" s="29"/>
    </row>
    <row x14ac:dyDescent="0.25" r="29" customHeight="1" ht="18.75">
      <c r="A29" s="30">
        <v>25569.041962604166</v>
      </c>
      <c r="B29" s="22" t="s">
        <v>93</v>
      </c>
      <c r="C29" s="78">
        <v>1</v>
      </c>
      <c r="D29" s="191">
        <v>3</v>
      </c>
      <c r="E29" s="192" t="s">
        <v>94</v>
      </c>
      <c r="F29" s="116" t="s">
        <v>45</v>
      </c>
      <c r="G29" s="80">
        <v>28</v>
      </c>
      <c r="H29" s="60">
        <v>38.06</v>
      </c>
      <c r="I29" s="24">
        <v>8.5</v>
      </c>
      <c r="J29" s="24">
        <v>-2.030454185722711</v>
      </c>
      <c r="K29" s="24">
        <v>-0.125</v>
      </c>
      <c r="L29" s="24">
        <v>315.4</v>
      </c>
      <c r="M29" s="159">
        <v>0.01</v>
      </c>
      <c r="N29" s="24">
        <v>0.04093</v>
      </c>
      <c r="O29" s="24">
        <v>0.004</v>
      </c>
      <c r="P29" s="24">
        <v>0.09228</v>
      </c>
      <c r="Q29" s="24">
        <v>0.08368</v>
      </c>
      <c r="R29" s="24">
        <v>0.001139</v>
      </c>
      <c r="S29" s="24">
        <v>0.001555</v>
      </c>
      <c r="T29" s="24">
        <v>19.7</v>
      </c>
      <c r="U29" s="24">
        <v>0.74</v>
      </c>
      <c r="V29" s="24">
        <v>3.67</v>
      </c>
      <c r="W29" s="60">
        <v>5.11</v>
      </c>
      <c r="X29" s="62">
        <v>0</v>
      </c>
      <c r="Y29" s="60">
        <v>0.02</v>
      </c>
      <c r="Z29" s="60">
        <v>1.53</v>
      </c>
      <c r="AA29" s="60">
        <v>0.19</v>
      </c>
      <c r="AB29" s="60">
        <v>0.18</v>
      </c>
      <c r="AC29" s="60">
        <v>3.6</v>
      </c>
      <c r="AD29" s="60">
        <v>17.5</v>
      </c>
      <c r="AE29" s="60">
        <v>0.001</v>
      </c>
      <c r="AF29" s="24">
        <v>315.4</v>
      </c>
      <c r="AG29" s="80">
        <v>28</v>
      </c>
      <c r="AH29" s="135"/>
      <c r="AI29" s="45">
        <f>AC29*0.5</f>
      </c>
      <c r="AJ29" s="45">
        <f>AC29*0.5</f>
      </c>
      <c r="AK29" s="46">
        <f>AC29*0.75</f>
      </c>
      <c r="AL29" s="47">
        <f>AC29*0.25</f>
      </c>
      <c r="AM29" s="48">
        <f>AC29*0.25</f>
      </c>
      <c r="AN29" s="49">
        <f>AC29*0.75</f>
      </c>
      <c r="AO29" s="60">
        <v>38.06</v>
      </c>
      <c r="AP29" s="24">
        <v>8.5</v>
      </c>
      <c r="AQ29" s="24">
        <v>-2.030454185722711</v>
      </c>
      <c r="AR29" s="24"/>
      <c r="AS29" s="24"/>
      <c r="AT29" s="24"/>
      <c r="AU29" s="51">
        <v>0.0000756014338914096</v>
      </c>
      <c r="AV29" s="28"/>
      <c r="AW29" s="28"/>
      <c r="AX29" s="52"/>
      <c r="AY29" s="3"/>
      <c r="AZ29" s="29"/>
      <c r="BA29" s="29"/>
    </row>
    <row x14ac:dyDescent="0.25" r="30" customHeight="1" ht="18.75">
      <c r="A30" s="30">
        <v>25569.041962604166</v>
      </c>
      <c r="B30" s="22" t="s">
        <v>95</v>
      </c>
      <c r="C30" s="78">
        <v>1</v>
      </c>
      <c r="D30" s="191">
        <v>2</v>
      </c>
      <c r="E30" s="192" t="s">
        <v>96</v>
      </c>
      <c r="F30" s="116" t="s">
        <v>45</v>
      </c>
      <c r="G30" s="80">
        <v>29</v>
      </c>
      <c r="H30" s="60">
        <v>39.62</v>
      </c>
      <c r="I30" s="24">
        <v>8.8</v>
      </c>
      <c r="J30" s="24">
        <v>1.87776865472361</v>
      </c>
      <c r="K30" s="24">
        <v>0.117</v>
      </c>
      <c r="L30" s="24">
        <v>537.91</v>
      </c>
      <c r="M30" s="58">
        <v>0</v>
      </c>
      <c r="N30" s="24">
        <v>0.01559</v>
      </c>
      <c r="O30" s="24">
        <v>0.004</v>
      </c>
      <c r="P30" s="24">
        <v>0.004</v>
      </c>
      <c r="Q30" s="24">
        <v>0.01673</v>
      </c>
      <c r="R30" s="24">
        <v>0.003193</v>
      </c>
      <c r="S30" s="24">
        <v>0.001554</v>
      </c>
      <c r="T30" s="24">
        <v>42.5</v>
      </c>
      <c r="U30" s="24">
        <v>2.66</v>
      </c>
      <c r="V30" s="24">
        <v>3.8</v>
      </c>
      <c r="W30" s="60">
        <v>2.73</v>
      </c>
      <c r="X30" s="60">
        <v>0.5</v>
      </c>
      <c r="Y30" s="60">
        <v>0.08</v>
      </c>
      <c r="Z30" s="60">
        <v>29.14</v>
      </c>
      <c r="AA30" s="60">
        <v>1.09</v>
      </c>
      <c r="AB30" s="60">
        <v>0.2</v>
      </c>
      <c r="AC30" s="60">
        <v>9.8</v>
      </c>
      <c r="AD30" s="60">
        <v>34.1</v>
      </c>
      <c r="AE30" s="60">
        <v>0.017</v>
      </c>
      <c r="AF30" s="24">
        <v>537.91</v>
      </c>
      <c r="AG30" s="80">
        <v>29</v>
      </c>
      <c r="AH30" s="135"/>
      <c r="AI30" s="45">
        <f>AC30*0.5</f>
      </c>
      <c r="AJ30" s="45">
        <f>AC30*0.5</f>
      </c>
      <c r="AK30" s="46">
        <f>AC30*0.75</f>
      </c>
      <c r="AL30" s="47">
        <f>AC30*0.25</f>
      </c>
      <c r="AM30" s="48">
        <f>AC30*0.25</f>
      </c>
      <c r="AN30" s="49">
        <f>AC30*0.75</f>
      </c>
      <c r="AO30" s="60">
        <v>39.62</v>
      </c>
      <c r="AP30" s="24">
        <v>8.8</v>
      </c>
      <c r="AQ30" s="24">
        <v>1.87776865472361</v>
      </c>
      <c r="AR30" s="24"/>
      <c r="AS30" s="24"/>
      <c r="AT30" s="24"/>
      <c r="AU30" s="51">
        <v>1.49807548226994e-7</v>
      </c>
      <c r="AV30" s="28"/>
      <c r="AW30" s="28"/>
      <c r="AX30" s="52"/>
      <c r="AY30" s="3"/>
      <c r="AZ30" s="29"/>
      <c r="BA30" s="29"/>
    </row>
    <row x14ac:dyDescent="0.25" r="31" customHeight="1" ht="18.75">
      <c r="A31" s="30">
        <v>25569.041962604166</v>
      </c>
      <c r="B31" s="22" t="s">
        <v>97</v>
      </c>
      <c r="C31" s="31">
        <v>2</v>
      </c>
      <c r="D31" s="32">
        <v>7</v>
      </c>
      <c r="E31" s="192" t="s">
        <v>98</v>
      </c>
      <c r="F31" s="189" t="s">
        <v>40</v>
      </c>
      <c r="G31" s="35">
        <v>30</v>
      </c>
      <c r="H31" s="111">
        <v>11.06</v>
      </c>
      <c r="I31" s="24">
        <v>9.6</v>
      </c>
      <c r="J31" s="24">
        <v>-4.058905899666592</v>
      </c>
      <c r="K31" s="24">
        <v>-0.229</v>
      </c>
      <c r="L31" s="24">
        <v>484.95</v>
      </c>
      <c r="M31" s="159">
        <v>0.38</v>
      </c>
      <c r="N31" s="24">
        <v>0.04019</v>
      </c>
      <c r="O31" s="24">
        <v>0.004</v>
      </c>
      <c r="P31" s="24">
        <v>0.26</v>
      </c>
      <c r="Q31" s="24">
        <v>0.07</v>
      </c>
      <c r="R31" s="24">
        <v>0.001554</v>
      </c>
      <c r="S31" s="24">
        <v>0.001181</v>
      </c>
      <c r="T31" s="59">
        <v>77</v>
      </c>
      <c r="U31" s="24">
        <v>2.53</v>
      </c>
      <c r="V31" s="59">
        <v>7</v>
      </c>
      <c r="W31" s="60">
        <v>3.6</v>
      </c>
      <c r="X31" s="60">
        <v>22.6</v>
      </c>
      <c r="Y31" s="60">
        <v>6.5</v>
      </c>
      <c r="Z31" s="95">
        <v>29.35</v>
      </c>
      <c r="AA31" s="95">
        <v>19.77</v>
      </c>
      <c r="AB31" s="95">
        <v>0.53</v>
      </c>
      <c r="AC31" s="62">
        <v>8</v>
      </c>
      <c r="AD31" s="60">
        <v>24.5</v>
      </c>
      <c r="AE31" s="60">
        <v>0.027</v>
      </c>
      <c r="AF31" s="24">
        <v>484.95</v>
      </c>
      <c r="AG31" s="35">
        <v>30</v>
      </c>
      <c r="AH31" s="190"/>
      <c r="AI31" s="110">
        <f>AC31*0.5</f>
      </c>
      <c r="AJ31" s="110">
        <f>AC31*0.5</f>
      </c>
      <c r="AK31" s="46">
        <f>AC31*0.75</f>
      </c>
      <c r="AL31" s="160">
        <f>AC31*0.25</f>
      </c>
      <c r="AM31" s="161">
        <f>AC31*0.25</f>
      </c>
      <c r="AN31" s="162">
        <f>AC31*0.75</f>
      </c>
      <c r="AO31" s="111">
        <v>11.06</v>
      </c>
      <c r="AP31" s="24">
        <v>9.6</v>
      </c>
      <c r="AQ31" s="24">
        <v>-4.058905899666592</v>
      </c>
      <c r="AR31" s="24"/>
      <c r="AS31" s="24"/>
      <c r="AT31" s="24"/>
      <c r="AU31" s="51">
        <v>0.139684774448295</v>
      </c>
      <c r="AV31" s="28"/>
      <c r="AW31" s="28"/>
      <c r="AX31" s="52"/>
      <c r="AY31" s="3"/>
      <c r="AZ31" s="29"/>
      <c r="BA31" s="29"/>
    </row>
    <row x14ac:dyDescent="0.25" r="32" customHeight="1" ht="18.75">
      <c r="A32" s="30">
        <v>25569.041962604166</v>
      </c>
      <c r="B32" s="22" t="s">
        <v>99</v>
      </c>
      <c r="C32" s="194">
        <v>3</v>
      </c>
      <c r="D32" s="195">
        <v>1</v>
      </c>
      <c r="E32" s="196" t="s">
        <v>100</v>
      </c>
      <c r="F32" s="116" t="s">
        <v>45</v>
      </c>
      <c r="G32" s="104">
        <v>31</v>
      </c>
      <c r="H32" s="197">
        <v>52.96</v>
      </c>
      <c r="I32" s="198">
        <v>8.4</v>
      </c>
      <c r="J32" s="198">
        <v>-5.101961598097724</v>
      </c>
      <c r="K32" s="198">
        <v>-0.33</v>
      </c>
      <c r="L32" s="198">
        <v>2399</v>
      </c>
      <c r="M32" s="199">
        <v>19.34</v>
      </c>
      <c r="N32" s="198">
        <v>0.02373</v>
      </c>
      <c r="O32" s="198">
        <v>0.004</v>
      </c>
      <c r="P32" s="198">
        <v>0.004</v>
      </c>
      <c r="Q32" s="198">
        <v>0.1827</v>
      </c>
      <c r="R32" s="198">
        <v>0.008027</v>
      </c>
      <c r="S32" s="198">
        <v>0.04851</v>
      </c>
      <c r="T32" s="198">
        <v>49.6</v>
      </c>
      <c r="U32" s="198">
        <v>172.3</v>
      </c>
      <c r="V32" s="198">
        <v>4.75</v>
      </c>
      <c r="W32" s="197">
        <v>13.7</v>
      </c>
      <c r="X32" s="197">
        <v>10.3</v>
      </c>
      <c r="Y32" s="197">
        <v>5.6</v>
      </c>
      <c r="Z32" s="197">
        <v>26.45</v>
      </c>
      <c r="AA32" s="197">
        <v>0.41</v>
      </c>
      <c r="AB32" s="197">
        <v>2.23</v>
      </c>
      <c r="AC32" s="200">
        <v>566</v>
      </c>
      <c r="AD32" s="197">
        <v>35.8</v>
      </c>
      <c r="AE32" s="197">
        <v>0.008</v>
      </c>
      <c r="AF32" s="198">
        <v>2399</v>
      </c>
      <c r="AG32" s="104">
        <v>31</v>
      </c>
      <c r="AH32" s="201"/>
      <c r="AI32" s="110">
        <f>AC32*0.5</f>
      </c>
      <c r="AJ32" s="110">
        <f>AC32*0.5</f>
      </c>
      <c r="AK32" s="46">
        <f>AC32*0.75</f>
      </c>
      <c r="AL32" s="47">
        <f>AC32*0.25</f>
      </c>
      <c r="AM32" s="48">
        <f>AC32*0.25</f>
      </c>
      <c r="AN32" s="49">
        <f>AC32*0.75</f>
      </c>
      <c r="AO32" s="197">
        <v>52.96</v>
      </c>
      <c r="AP32" s="198">
        <v>8.4</v>
      </c>
      <c r="AQ32" s="198">
        <v>-5.101961598097724</v>
      </c>
      <c r="AR32" s="198"/>
      <c r="AS32" s="198"/>
      <c r="AT32" s="198"/>
      <c r="AU32" s="202">
        <v>0.777769041223453</v>
      </c>
      <c r="AV32" s="28"/>
      <c r="AW32" s="28"/>
      <c r="AX32" s="52"/>
      <c r="AY32" s="3"/>
      <c r="AZ32" s="29"/>
      <c r="BA32" s="29"/>
    </row>
    <row x14ac:dyDescent="0.25" r="33" customHeight="1" ht="18.75">
      <c r="A33" s="30">
        <v>25569.041962604166</v>
      </c>
      <c r="B33" s="22" t="s">
        <v>101</v>
      </c>
      <c r="C33" s="31">
        <v>2</v>
      </c>
      <c r="D33" s="32">
        <v>6</v>
      </c>
      <c r="E33" s="192" t="s">
        <v>102</v>
      </c>
      <c r="F33" s="189" t="s">
        <v>40</v>
      </c>
      <c r="G33" s="35">
        <v>32</v>
      </c>
      <c r="H33" s="111">
        <v>8.42</v>
      </c>
      <c r="I33" s="203">
        <v>9.6</v>
      </c>
      <c r="J33" s="24">
        <v>-2.872239962034857</v>
      </c>
      <c r="K33" s="24">
        <v>-0.16</v>
      </c>
      <c r="L33" s="24">
        <v>440</v>
      </c>
      <c r="M33" s="159">
        <v>0.06</v>
      </c>
      <c r="N33" s="24">
        <v>0.002129</v>
      </c>
      <c r="O33" s="24">
        <v>0.004</v>
      </c>
      <c r="P33" s="24">
        <v>0.34</v>
      </c>
      <c r="Q33" s="24">
        <v>0.009549</v>
      </c>
      <c r="R33" s="24">
        <v>0.001135</v>
      </c>
      <c r="S33" s="24">
        <v>0.001323</v>
      </c>
      <c r="T33" s="59">
        <v>45</v>
      </c>
      <c r="U33" s="24">
        <v>42.4</v>
      </c>
      <c r="V33" s="24">
        <v>4.87</v>
      </c>
      <c r="W33" s="60">
        <v>2.14</v>
      </c>
      <c r="X33" s="60">
        <v>28.8</v>
      </c>
      <c r="Y33" s="60">
        <v>6.84</v>
      </c>
      <c r="Z33" s="95">
        <v>29.15</v>
      </c>
      <c r="AA33" s="95">
        <v>0.21</v>
      </c>
      <c r="AB33" s="95">
        <v>1.32</v>
      </c>
      <c r="AC33" s="60">
        <v>1.6</v>
      </c>
      <c r="AD33" s="60">
        <v>37.9</v>
      </c>
      <c r="AE33" s="60">
        <v>0.035</v>
      </c>
      <c r="AF33" s="24">
        <v>440</v>
      </c>
      <c r="AG33" s="35">
        <v>32</v>
      </c>
      <c r="AH33" s="190"/>
      <c r="AI33" s="45">
        <f>AC33*0.5</f>
      </c>
      <c r="AJ33" s="45">
        <f>AC33*0.5</f>
      </c>
      <c r="AK33" s="46">
        <f>AC33*0.75</f>
      </c>
      <c r="AL33" s="47">
        <f>AC33*0.25</f>
      </c>
      <c r="AM33" s="48">
        <f>AC33*0.25</f>
      </c>
      <c r="AN33" s="49">
        <f>AC33*0.75</f>
      </c>
      <c r="AO33" s="111">
        <v>8.42</v>
      </c>
      <c r="AP33" s="203">
        <v>9.6</v>
      </c>
      <c r="AQ33" s="24">
        <v>-2.872239962034857</v>
      </c>
      <c r="AR33" s="24"/>
      <c r="AS33" s="24"/>
      <c r="AT33" s="24"/>
      <c r="AU33" s="51">
        <v>0.0149639431796789</v>
      </c>
      <c r="AV33" s="28"/>
      <c r="AW33" s="28"/>
      <c r="AX33" s="52"/>
      <c r="AY33" s="3"/>
      <c r="AZ33" s="29"/>
      <c r="BA33" s="29"/>
    </row>
    <row x14ac:dyDescent="0.25" r="34" customHeight="1" ht="18.75">
      <c r="A34" s="53">
        <v>25569.041962604166</v>
      </c>
      <c r="B34" s="54" t="s">
        <v>103</v>
      </c>
      <c r="C34" s="64">
        <v>3</v>
      </c>
      <c r="D34" s="204">
        <v>29</v>
      </c>
      <c r="E34" s="180" t="s">
        <v>104</v>
      </c>
      <c r="F34" s="116" t="s">
        <v>45</v>
      </c>
      <c r="G34" s="104">
        <v>33</v>
      </c>
      <c r="H34" s="145">
        <v>50.39</v>
      </c>
      <c r="I34" s="146">
        <v>8.59</v>
      </c>
      <c r="J34" s="146">
        <v>-2.794254530081242</v>
      </c>
      <c r="K34" s="146">
        <v>-0.179</v>
      </c>
      <c r="L34" s="24">
        <v>2381.5</v>
      </c>
      <c r="M34" s="205">
        <v>0.07</v>
      </c>
      <c r="N34" s="206">
        <v>0</v>
      </c>
      <c r="O34" s="206">
        <v>0</v>
      </c>
      <c r="P34" s="146">
        <v>1.893</v>
      </c>
      <c r="Q34" s="146">
        <v>0.006062000000000001</v>
      </c>
      <c r="R34" s="146">
        <v>0.001457</v>
      </c>
      <c r="S34" s="146">
        <v>0.00112</v>
      </c>
      <c r="T34" s="146">
        <v>152.92</v>
      </c>
      <c r="U34" s="146">
        <v>3.74</v>
      </c>
      <c r="V34" s="146">
        <v>0.37</v>
      </c>
      <c r="W34" s="145">
        <v>2.19</v>
      </c>
      <c r="X34" s="153">
        <v>0</v>
      </c>
      <c r="Y34" s="153">
        <v>0</v>
      </c>
      <c r="Z34" s="145">
        <v>97.2</v>
      </c>
      <c r="AA34" s="145">
        <v>0.4</v>
      </c>
      <c r="AB34" s="145">
        <v>0.5</v>
      </c>
      <c r="AC34" s="145">
        <v>115.9</v>
      </c>
      <c r="AD34" s="145">
        <v>55.16</v>
      </c>
      <c r="AE34" s="145">
        <v>0.02375</v>
      </c>
      <c r="AF34" s="24">
        <v>2381.5</v>
      </c>
      <c r="AG34" s="104">
        <v>33</v>
      </c>
      <c r="AH34" s="165"/>
      <c r="AI34" s="45">
        <f>AC34*0.5</f>
      </c>
      <c r="AJ34" s="45">
        <f>AC34*0.5</f>
      </c>
      <c r="AK34" s="46">
        <f>AC34*0.75</f>
      </c>
      <c r="AL34" s="47">
        <f>AC34*0.25</f>
      </c>
      <c r="AM34" s="48">
        <f>AC34*0.25</f>
      </c>
      <c r="AN34" s="49">
        <f>AC34*0.75</f>
      </c>
      <c r="AO34" s="145">
        <v>50.39</v>
      </c>
      <c r="AP34" s="146">
        <v>8.59</v>
      </c>
      <c r="AQ34" s="146">
        <v>-2.794254530081242</v>
      </c>
      <c r="AR34" s="146"/>
      <c r="AS34" s="146"/>
      <c r="AT34" s="146"/>
      <c r="AU34" s="207">
        <v>0.0103432501130519</v>
      </c>
      <c r="AV34" s="28"/>
      <c r="AW34" s="28"/>
      <c r="AX34" s="52"/>
      <c r="AY34" s="3"/>
      <c r="AZ34" s="29"/>
      <c r="BA34" s="29"/>
    </row>
    <row x14ac:dyDescent="0.25" r="35" customHeight="1" ht="18.75">
      <c r="A35" s="53">
        <v>25569.041962604166</v>
      </c>
      <c r="B35" s="54" t="s">
        <v>105</v>
      </c>
      <c r="C35" s="208">
        <v>2</v>
      </c>
      <c r="D35" s="209">
        <v>30</v>
      </c>
      <c r="E35" s="180" t="s">
        <v>106</v>
      </c>
      <c r="F35" s="57" t="s">
        <v>40</v>
      </c>
      <c r="G35" s="35">
        <v>34</v>
      </c>
      <c r="H35" s="169">
        <v>7.96</v>
      </c>
      <c r="I35" s="210">
        <v>8.91</v>
      </c>
      <c r="J35" s="210">
        <v>-3.481528519290428</v>
      </c>
      <c r="K35" s="210">
        <v>-0.194</v>
      </c>
      <c r="L35" s="8">
        <v>463.69</v>
      </c>
      <c r="M35" s="211">
        <v>0.98</v>
      </c>
      <c r="N35" s="210">
        <v>0.002833</v>
      </c>
      <c r="O35" s="212">
        <v>0</v>
      </c>
      <c r="P35" s="210">
        <v>0.01</v>
      </c>
      <c r="Q35" s="210">
        <v>0.03858</v>
      </c>
      <c r="R35" s="210">
        <v>0.003544</v>
      </c>
      <c r="S35" s="210">
        <v>0.002321</v>
      </c>
      <c r="T35" s="210">
        <v>61.9</v>
      </c>
      <c r="U35" s="210">
        <v>5.45</v>
      </c>
      <c r="V35" s="210">
        <v>6.56</v>
      </c>
      <c r="W35" s="169">
        <v>13.47</v>
      </c>
      <c r="X35" s="213">
        <v>0</v>
      </c>
      <c r="Y35" s="169">
        <v>0.03</v>
      </c>
      <c r="Z35" s="214">
        <v>5</v>
      </c>
      <c r="AA35" s="215">
        <v>4.9</v>
      </c>
      <c r="AB35" s="215">
        <v>0.4</v>
      </c>
      <c r="AC35" s="216">
        <v>5</v>
      </c>
      <c r="AD35" s="169">
        <v>34.67</v>
      </c>
      <c r="AE35" s="169">
        <v>0.05015</v>
      </c>
      <c r="AF35" s="8">
        <v>463.69</v>
      </c>
      <c r="AG35" s="35">
        <v>34</v>
      </c>
      <c r="AH35" s="217"/>
      <c r="AI35" s="45">
        <f>AC35*0.5</f>
      </c>
      <c r="AJ35" s="45">
        <f>AC35*0.5</f>
      </c>
      <c r="AK35" s="46">
        <f>AC35*0.75</f>
      </c>
      <c r="AL35" s="47">
        <f>AC35*0.25</f>
      </c>
      <c r="AM35" s="48">
        <f>AC35*0.25</f>
      </c>
      <c r="AN35" s="49">
        <f>AC35*0.75</f>
      </c>
      <c r="AO35" s="218">
        <v>7.96</v>
      </c>
      <c r="AP35" s="219">
        <v>8.91</v>
      </c>
      <c r="AQ35" s="219">
        <v>-3.481528519290428</v>
      </c>
      <c r="AR35" s="219"/>
      <c r="AS35" s="219"/>
      <c r="AT35" s="219"/>
      <c r="AU35" s="220">
        <v>0.485296063290159</v>
      </c>
      <c r="AV35" s="28"/>
      <c r="AW35" s="28"/>
      <c r="AX35" s="52"/>
      <c r="AY35" s="3"/>
      <c r="AZ35" s="29"/>
      <c r="BA35" s="29"/>
    </row>
    <row x14ac:dyDescent="0.25" r="36" customHeight="1" ht="18.75">
      <c r="A36" s="53">
        <v>25569.041962604166</v>
      </c>
      <c r="B36" s="54" t="s">
        <v>107</v>
      </c>
      <c r="C36" s="64">
        <v>3</v>
      </c>
      <c r="D36" s="221">
        <v>32</v>
      </c>
      <c r="E36" s="180" t="s">
        <v>108</v>
      </c>
      <c r="F36" s="66" t="s">
        <v>45</v>
      </c>
      <c r="G36" s="104">
        <v>35</v>
      </c>
      <c r="H36" s="36">
        <v>63.69</v>
      </c>
      <c r="I36" s="37">
        <v>6.34</v>
      </c>
      <c r="J36" s="37">
        <v>-5.186354947382922</v>
      </c>
      <c r="K36" s="37">
        <v>-0.347</v>
      </c>
      <c r="L36" s="37">
        <v>2342.12</v>
      </c>
      <c r="M36" s="39">
        <v>193.51</v>
      </c>
      <c r="N36" s="37">
        <v>0.1</v>
      </c>
      <c r="O36" s="222">
        <v>0</v>
      </c>
      <c r="P36" s="222">
        <v>0</v>
      </c>
      <c r="Q36" s="37">
        <v>6.6</v>
      </c>
      <c r="R36" s="37">
        <v>0.001357</v>
      </c>
      <c r="S36" s="37">
        <v>0.0009131</v>
      </c>
      <c r="T36" s="37">
        <v>6.67</v>
      </c>
      <c r="U36" s="37">
        <v>1.1</v>
      </c>
      <c r="V36" s="37">
        <v>1.57</v>
      </c>
      <c r="W36" s="40">
        <v>2.6</v>
      </c>
      <c r="X36" s="42">
        <v>0</v>
      </c>
      <c r="Y36" s="40">
        <v>1.6</v>
      </c>
      <c r="Z36" s="41">
        <v>30</v>
      </c>
      <c r="AA36" s="83">
        <v>0.3</v>
      </c>
      <c r="AB36" s="83">
        <v>0.5</v>
      </c>
      <c r="AC36" s="40">
        <v>41.86</v>
      </c>
      <c r="AD36" s="40">
        <v>0.8527</v>
      </c>
      <c r="AE36" s="40">
        <v>0.00659</v>
      </c>
      <c r="AF36" s="43">
        <v>2342.12</v>
      </c>
      <c r="AG36" s="104">
        <v>35</v>
      </c>
      <c r="AH36" s="135"/>
      <c r="AI36" s="45">
        <f>AC36*0.5</f>
      </c>
      <c r="AJ36" s="45">
        <f>AC36*0.5</f>
      </c>
      <c r="AK36" s="46">
        <f>AC36*0.75</f>
      </c>
      <c r="AL36" s="47">
        <f>AC36*0.25</f>
      </c>
      <c r="AM36" s="48">
        <f>AC36*0.25</f>
      </c>
      <c r="AN36" s="49">
        <f>AC36*0.75</f>
      </c>
      <c r="AO36" s="40">
        <v>63.69</v>
      </c>
      <c r="AP36" s="24">
        <v>6.34</v>
      </c>
      <c r="AQ36" s="24">
        <v>-5.186354947382922</v>
      </c>
      <c r="AR36" s="24"/>
      <c r="AS36" s="24"/>
      <c r="AT36" s="24"/>
      <c r="AU36" s="51">
        <v>65.7307386477775</v>
      </c>
      <c r="AV36" s="28"/>
      <c r="AW36" s="28"/>
      <c r="AX36" s="52"/>
      <c r="AY36" s="3"/>
      <c r="AZ36" s="29"/>
      <c r="BA36" s="29"/>
    </row>
    <row x14ac:dyDescent="0.25" r="37" customHeight="1" ht="18.75">
      <c r="A37" s="102">
        <v>25569.041962604166</v>
      </c>
      <c r="B37" s="103" t="s">
        <v>65</v>
      </c>
      <c r="C37" s="31">
        <v>2</v>
      </c>
      <c r="D37" s="223">
        <v>19</v>
      </c>
      <c r="E37" s="180" t="s">
        <v>109</v>
      </c>
      <c r="F37" s="66" t="s">
        <v>45</v>
      </c>
      <c r="G37" s="35">
        <v>36</v>
      </c>
      <c r="H37" s="36">
        <v>68.31</v>
      </c>
      <c r="I37" s="24">
        <v>8.1</v>
      </c>
      <c r="J37" s="106">
        <v>-8.680144031074832</v>
      </c>
      <c r="K37" s="106">
        <v>-0.588</v>
      </c>
      <c r="L37" s="24">
        <v>430.065</v>
      </c>
      <c r="M37" s="159">
        <v>24.71402572</v>
      </c>
      <c r="N37" s="24">
        <v>0.02211873103</v>
      </c>
      <c r="O37" s="24">
        <v>0.02729174534</v>
      </c>
      <c r="P37" s="24">
        <v>0.1146784272</v>
      </c>
      <c r="Q37" s="24">
        <v>0.683944371</v>
      </c>
      <c r="R37" s="24">
        <v>0.07277810887</v>
      </c>
      <c r="S37" s="24">
        <v>0.02815181668</v>
      </c>
      <c r="T37" s="24">
        <v>12.29106574</v>
      </c>
      <c r="U37" s="24">
        <v>3.896597294</v>
      </c>
      <c r="V37" s="24">
        <v>0.9461359796</v>
      </c>
      <c r="W37" s="60">
        <v>3.278050583</v>
      </c>
      <c r="X37" s="61">
        <v>0</v>
      </c>
      <c r="Y37" s="62">
        <v>0</v>
      </c>
      <c r="Z37" s="62">
        <v>50</v>
      </c>
      <c r="AA37" s="94">
        <v>0.02</v>
      </c>
      <c r="AB37" s="61">
        <v>0</v>
      </c>
      <c r="AC37" s="61">
        <v>5</v>
      </c>
      <c r="AD37" s="94">
        <v>0.4</v>
      </c>
      <c r="AE37" s="60">
        <v>0.05291</v>
      </c>
      <c r="AF37" s="63">
        <v>430.065</v>
      </c>
      <c r="AG37" s="35">
        <v>36</v>
      </c>
      <c r="AH37" s="135"/>
      <c r="AI37" s="45">
        <f>AC37*0.5</f>
      </c>
      <c r="AJ37" s="45">
        <f>AC37*0.5</f>
      </c>
      <c r="AK37" s="46">
        <f>AC37*0.75</f>
      </c>
      <c r="AL37" s="47">
        <f>AC37*0.25</f>
      </c>
      <c r="AM37" s="48">
        <f>AC37*0.25</f>
      </c>
      <c r="AN37" s="49">
        <f>AC37*0.75</f>
      </c>
      <c r="AO37" s="40">
        <v>68.31</v>
      </c>
      <c r="AP37" s="24">
        <v>8.1</v>
      </c>
      <c r="AQ37" s="24">
        <v>-8.680144031074832</v>
      </c>
      <c r="AR37" s="24"/>
      <c r="AS37" s="24"/>
      <c r="AT37" s="24"/>
      <c r="AU37" s="51">
        <v>2292.6574</v>
      </c>
      <c r="AV37" s="28"/>
      <c r="AW37" s="28"/>
      <c r="AX37" s="52"/>
      <c r="AY37" s="3"/>
      <c r="AZ37" s="29"/>
      <c r="BA37" s="224"/>
    </row>
    <row x14ac:dyDescent="0.25" r="38" customHeight="1" ht="18.75">
      <c r="A38" s="53">
        <v>25569.041962604166</v>
      </c>
      <c r="B38" s="54" t="s">
        <v>110</v>
      </c>
      <c r="C38" s="31">
        <v>2</v>
      </c>
      <c r="D38" s="225">
        <v>33</v>
      </c>
      <c r="E38" s="226" t="s">
        <v>111</v>
      </c>
      <c r="F38" s="57" t="s">
        <v>40</v>
      </c>
      <c r="G38" s="35">
        <v>37</v>
      </c>
      <c r="H38" s="227">
        <v>14.47</v>
      </c>
      <c r="I38" s="69">
        <v>10.2</v>
      </c>
      <c r="J38" s="69">
        <v>-2.204475442106442</v>
      </c>
      <c r="K38" s="69">
        <v>-0.125</v>
      </c>
      <c r="L38" s="69">
        <v>263.04</v>
      </c>
      <c r="M38" s="71">
        <v>0.02</v>
      </c>
      <c r="N38" s="69">
        <v>2.82</v>
      </c>
      <c r="O38" s="69">
        <v>0.09</v>
      </c>
      <c r="P38" s="69">
        <v>0.01</v>
      </c>
      <c r="Q38" s="69">
        <v>0.03329</v>
      </c>
      <c r="R38" s="69">
        <v>0.006317000000000001</v>
      </c>
      <c r="S38" s="69">
        <v>0.002037</v>
      </c>
      <c r="T38" s="69">
        <v>18.85924784</v>
      </c>
      <c r="U38" s="69">
        <v>4.8</v>
      </c>
      <c r="V38" s="69">
        <v>3.15</v>
      </c>
      <c r="W38" s="72">
        <v>9.63</v>
      </c>
      <c r="X38" s="73">
        <v>0</v>
      </c>
      <c r="Y38" s="73">
        <v>0</v>
      </c>
      <c r="Z38" s="228">
        <v>32.3</v>
      </c>
      <c r="AA38" s="229">
        <v>0</v>
      </c>
      <c r="AB38" s="229">
        <v>0</v>
      </c>
      <c r="AC38" s="72">
        <v>3.535</v>
      </c>
      <c r="AD38" s="72">
        <v>8.797</v>
      </c>
      <c r="AE38" s="72">
        <v>0.03567</v>
      </c>
      <c r="AF38" s="74">
        <v>263.04</v>
      </c>
      <c r="AG38" s="35">
        <v>37</v>
      </c>
      <c r="AH38" s="135"/>
      <c r="AI38" s="45">
        <f>AC38*0.5</f>
      </c>
      <c r="AJ38" s="45">
        <f>AC38*0.5</f>
      </c>
      <c r="AK38" s="46">
        <f>AC38*0.75</f>
      </c>
      <c r="AL38" s="47">
        <f>AC38*0.25</f>
      </c>
      <c r="AM38" s="48">
        <f>AC38*0.25</f>
      </c>
      <c r="AN38" s="49">
        <f>AC38*0.75</f>
      </c>
      <c r="AO38" s="40">
        <v>14.47</v>
      </c>
      <c r="AP38" s="24">
        <v>10.2</v>
      </c>
      <c r="AQ38" s="24">
        <v>-2.204475442106442</v>
      </c>
      <c r="AR38" s="24"/>
      <c r="AS38" s="24"/>
      <c r="AT38" s="24"/>
      <c r="AU38" s="51">
        <v>0.000603404415412259</v>
      </c>
      <c r="AV38" s="28"/>
      <c r="AW38" s="28"/>
      <c r="AX38" s="52"/>
      <c r="AY38" s="3"/>
      <c r="AZ38" s="29"/>
      <c r="BA38" s="29"/>
    </row>
    <row x14ac:dyDescent="0.25" r="39" customHeight="1" ht="18.75">
      <c r="A39" s="53">
        <v>25569.041962604166</v>
      </c>
      <c r="B39" s="54" t="s">
        <v>112</v>
      </c>
      <c r="C39" s="78">
        <v>1</v>
      </c>
      <c r="D39" s="230">
        <v>35</v>
      </c>
      <c r="E39" s="231" t="s">
        <v>113</v>
      </c>
      <c r="F39" s="57" t="s">
        <v>40</v>
      </c>
      <c r="G39" s="80">
        <v>38</v>
      </c>
      <c r="H39" s="145">
        <v>18.28</v>
      </c>
      <c r="I39" s="146">
        <v>9.19</v>
      </c>
      <c r="J39" s="146">
        <v>1.749327310681356</v>
      </c>
      <c r="K39" s="146">
        <v>0.101</v>
      </c>
      <c r="L39" s="146">
        <v>297.72</v>
      </c>
      <c r="M39" s="205">
        <v>0.02</v>
      </c>
      <c r="N39" s="146">
        <v>0.04</v>
      </c>
      <c r="O39" s="206">
        <v>0</v>
      </c>
      <c r="P39" s="146">
        <v>0.04</v>
      </c>
      <c r="Q39" s="146">
        <v>0.004149</v>
      </c>
      <c r="R39" s="146">
        <v>0.00205</v>
      </c>
      <c r="S39" s="146">
        <v>0.001403</v>
      </c>
      <c r="T39" s="146">
        <v>25.49</v>
      </c>
      <c r="U39" s="146">
        <v>3.82</v>
      </c>
      <c r="V39" s="146">
        <v>3.79</v>
      </c>
      <c r="W39" s="145">
        <v>7.95</v>
      </c>
      <c r="X39" s="232">
        <v>0</v>
      </c>
      <c r="Y39" s="153">
        <v>0</v>
      </c>
      <c r="Z39" s="145">
        <v>45.136</v>
      </c>
      <c r="AA39" s="145">
        <v>9.508</v>
      </c>
      <c r="AB39" s="153">
        <v>0</v>
      </c>
      <c r="AC39" s="145">
        <v>4.299</v>
      </c>
      <c r="AD39" s="145">
        <v>19.3</v>
      </c>
      <c r="AE39" s="145">
        <v>0.03462</v>
      </c>
      <c r="AF39" s="146">
        <v>297.72</v>
      </c>
      <c r="AG39" s="80">
        <v>38</v>
      </c>
      <c r="AH39" s="135"/>
      <c r="AI39" s="45">
        <f>AC39*0.5</f>
      </c>
      <c r="AJ39" s="45">
        <f>AC39*0.5</f>
      </c>
      <c r="AK39" s="46">
        <f>AC39*0.75</f>
      </c>
      <c r="AL39" s="47">
        <f>AC39*0.25</f>
      </c>
      <c r="AM39" s="48">
        <f>AC39*0.25</f>
      </c>
      <c r="AN39" s="49">
        <f>AC39*0.75</f>
      </c>
      <c r="AO39" s="40">
        <v>18.28</v>
      </c>
      <c r="AP39" s="24">
        <v>9.19</v>
      </c>
      <c r="AQ39" s="24">
        <v>1.749327310681356</v>
      </c>
      <c r="AR39" s="24"/>
      <c r="AS39" s="24"/>
      <c r="AT39" s="24"/>
      <c r="AU39" s="51">
        <v>5.329380636564333e-7</v>
      </c>
      <c r="AV39" s="28"/>
      <c r="AW39" s="233"/>
      <c r="AX39" s="234"/>
      <c r="AY39" s="235"/>
      <c r="AZ39" s="29"/>
      <c r="BA39" s="29"/>
    </row>
    <row x14ac:dyDescent="0.25" r="40" customHeight="1" ht="18.75">
      <c r="A40" s="236">
        <v>25569.041962604166</v>
      </c>
      <c r="B40" s="237"/>
      <c r="C40" s="78">
        <v>1</v>
      </c>
      <c r="D40" s="78">
        <v>70</v>
      </c>
      <c r="E40" s="231" t="s">
        <v>114</v>
      </c>
      <c r="F40" s="66" t="s">
        <v>45</v>
      </c>
      <c r="G40" s="80">
        <v>39</v>
      </c>
      <c r="H40" s="40">
        <v>26.8</v>
      </c>
      <c r="I40" s="24">
        <v>9.24</v>
      </c>
      <c r="J40" s="106">
        <v>-1.366379072714718</v>
      </c>
      <c r="K40" s="106">
        <v>-0.082</v>
      </c>
      <c r="L40" s="24">
        <v>32.2</v>
      </c>
      <c r="M40" s="159">
        <v>0.18</v>
      </c>
      <c r="N40" s="61">
        <v>0</v>
      </c>
      <c r="O40" s="61">
        <v>0</v>
      </c>
      <c r="P40" s="61">
        <v>0</v>
      </c>
      <c r="Q40" s="61">
        <v>0</v>
      </c>
      <c r="R40" s="61">
        <v>0</v>
      </c>
      <c r="S40" s="61">
        <v>0</v>
      </c>
      <c r="T40" s="61">
        <v>10</v>
      </c>
      <c r="U40" s="61">
        <v>10</v>
      </c>
      <c r="V40" s="238">
        <v>0.23</v>
      </c>
      <c r="W40" s="23">
        <v>3.8</v>
      </c>
      <c r="X40" s="61">
        <v>0</v>
      </c>
      <c r="Y40" s="61">
        <v>0</v>
      </c>
      <c r="Z40" s="60">
        <v>14.61</v>
      </c>
      <c r="AA40" s="94">
        <v>0.01</v>
      </c>
      <c r="AB40" s="94">
        <v>0.01</v>
      </c>
      <c r="AC40" s="60">
        <v>0.9</v>
      </c>
      <c r="AD40" s="61">
        <v>10</v>
      </c>
      <c r="AE40" s="94">
        <v>0.001</v>
      </c>
      <c r="AF40" s="24">
        <v>32.2</v>
      </c>
      <c r="AG40" s="80">
        <v>39</v>
      </c>
      <c r="AH40" s="135"/>
      <c r="AI40" s="45">
        <f>AC40*0.5</f>
      </c>
      <c r="AJ40" s="45">
        <f>AC40*0.5</f>
      </c>
      <c r="AK40" s="46">
        <f>AC40*0.75</f>
      </c>
      <c r="AL40" s="47">
        <f>AC40*0.25</f>
      </c>
      <c r="AM40" s="48">
        <f>AC40*0.25</f>
      </c>
      <c r="AN40" s="49">
        <f>AC40*0.75</f>
      </c>
      <c r="AO40" s="40">
        <v>26.8</v>
      </c>
      <c r="AP40" s="24">
        <v>9.24</v>
      </c>
      <c r="AQ40" s="24">
        <v>-1.366379072714718</v>
      </c>
      <c r="AR40" s="24"/>
      <c r="AS40" s="24"/>
      <c r="AT40" s="24"/>
      <c r="AU40" s="239"/>
      <c r="AV40" s="28"/>
      <c r="AW40" s="28"/>
      <c r="AX40" s="52"/>
      <c r="AY40" s="3"/>
      <c r="AZ40" s="29"/>
      <c r="BA40" s="29"/>
    </row>
    <row x14ac:dyDescent="0.25" r="41" customHeight="1" ht="16.5">
      <c r="A41" s="53">
        <v>25569.041962604166</v>
      </c>
      <c r="B41" s="54" t="s">
        <v>115</v>
      </c>
      <c r="C41" s="78">
        <v>1</v>
      </c>
      <c r="D41" s="191">
        <v>37</v>
      </c>
      <c r="E41" s="180" t="s">
        <v>116</v>
      </c>
      <c r="F41" s="240" t="s">
        <v>40</v>
      </c>
      <c r="G41" s="80">
        <v>40</v>
      </c>
      <c r="H41" s="241">
        <v>9.04</v>
      </c>
      <c r="I41" s="24">
        <v>10.35</v>
      </c>
      <c r="J41" s="24">
        <v>-2.53187118828353</v>
      </c>
      <c r="K41" s="24">
        <v>-0.142</v>
      </c>
      <c r="L41" s="60">
        <v>251.97</v>
      </c>
      <c r="M41" s="159">
        <v>0.02</v>
      </c>
      <c r="N41" s="24">
        <v>0.03504</v>
      </c>
      <c r="O41" s="59">
        <v>0</v>
      </c>
      <c r="P41" s="24">
        <v>0.001</v>
      </c>
      <c r="Q41" s="24">
        <v>0.01491</v>
      </c>
      <c r="R41" s="24">
        <v>0.0009069000000000001</v>
      </c>
      <c r="S41" s="24">
        <v>0.0001777</v>
      </c>
      <c r="T41" s="24">
        <v>36.9</v>
      </c>
      <c r="U41" s="24">
        <v>1.17</v>
      </c>
      <c r="V41" s="59">
        <v>2</v>
      </c>
      <c r="W41" s="60">
        <v>3.93</v>
      </c>
      <c r="X41" s="62">
        <v>0</v>
      </c>
      <c r="Y41" s="62">
        <v>0</v>
      </c>
      <c r="Z41" s="60">
        <v>14.61</v>
      </c>
      <c r="AA41" s="60">
        <v>24.88</v>
      </c>
      <c r="AB41" s="62">
        <v>0</v>
      </c>
      <c r="AC41" s="60">
        <v>8.553</v>
      </c>
      <c r="AD41" s="60">
        <v>19.56</v>
      </c>
      <c r="AE41" s="60">
        <v>0.042</v>
      </c>
      <c r="AF41" s="60">
        <v>251.97</v>
      </c>
      <c r="AG41" s="80">
        <v>40</v>
      </c>
      <c r="AH41" s="190"/>
      <c r="AI41" s="45">
        <f>AC41*0.5</f>
      </c>
      <c r="AJ41" s="45">
        <f>AC41*0.5</f>
      </c>
      <c r="AK41" s="46">
        <f>AC41*0.75</f>
      </c>
      <c r="AL41" s="47">
        <f>AC41*0.25</f>
      </c>
      <c r="AM41" s="48">
        <f>AC41*0.25</f>
      </c>
      <c r="AN41" s="49">
        <f>AC41*0.75</f>
      </c>
      <c r="AO41" s="241">
        <v>9.04</v>
      </c>
      <c r="AP41" s="24">
        <v>10.35</v>
      </c>
      <c r="AQ41" s="24">
        <v>-2.53187118828353</v>
      </c>
      <c r="AR41" s="24"/>
      <c r="AS41" s="24"/>
      <c r="AT41" s="24"/>
      <c r="AU41" s="51">
        <v>0.00153916808431902</v>
      </c>
      <c r="AV41" s="28"/>
      <c r="AW41" s="28"/>
      <c r="AX41" s="52"/>
      <c r="AY41" s="3"/>
      <c r="AZ41" s="29"/>
      <c r="BA41" s="29"/>
    </row>
    <row x14ac:dyDescent="0.25" r="42" customHeight="1" ht="16.25">
      <c r="A42" s="53">
        <v>25569.041962604166</v>
      </c>
      <c r="B42" s="54" t="s">
        <v>117</v>
      </c>
      <c r="C42" s="31">
        <v>2</v>
      </c>
      <c r="D42" s="32">
        <v>36</v>
      </c>
      <c r="E42" s="180" t="s">
        <v>118</v>
      </c>
      <c r="F42" s="66" t="s">
        <v>45</v>
      </c>
      <c r="G42" s="35">
        <v>41</v>
      </c>
      <c r="H42" s="242">
        <v>26.12</v>
      </c>
      <c r="I42" s="8">
        <v>9.29</v>
      </c>
      <c r="J42" s="8">
        <v>-0.5408341022247589</v>
      </c>
      <c r="K42" s="8">
        <v>-0.032</v>
      </c>
      <c r="L42" s="181">
        <v>391.57</v>
      </c>
      <c r="M42" s="182">
        <v>0</v>
      </c>
      <c r="N42" s="8">
        <v>0.03587</v>
      </c>
      <c r="O42" s="183">
        <v>0</v>
      </c>
      <c r="P42" s="8">
        <v>0.001</v>
      </c>
      <c r="Q42" s="8">
        <v>0.01359</v>
      </c>
      <c r="R42" s="8">
        <v>0.0008539</v>
      </c>
      <c r="S42" s="8">
        <v>0.0002868</v>
      </c>
      <c r="T42" s="8">
        <v>30.3</v>
      </c>
      <c r="U42" s="8">
        <v>1.93</v>
      </c>
      <c r="V42" s="8">
        <v>6.7</v>
      </c>
      <c r="W42" s="181">
        <v>8.1</v>
      </c>
      <c r="X42" s="184">
        <v>0</v>
      </c>
      <c r="Y42" s="181">
        <v>0.05</v>
      </c>
      <c r="Z42" s="16">
        <v>21.9</v>
      </c>
      <c r="AA42" s="16">
        <v>2.8</v>
      </c>
      <c r="AB42" s="16">
        <v>0.97</v>
      </c>
      <c r="AC42" s="181">
        <v>122.6</v>
      </c>
      <c r="AD42" s="181">
        <v>30.93</v>
      </c>
      <c r="AE42" s="181">
        <v>0.063</v>
      </c>
      <c r="AF42" s="60">
        <v>391.57</v>
      </c>
      <c r="AG42" s="35">
        <v>41</v>
      </c>
      <c r="AH42" s="135"/>
      <c r="AI42" s="45">
        <f>AC42*0.5</f>
      </c>
      <c r="AJ42" s="45">
        <f>AC42*0.5</f>
      </c>
      <c r="AK42" s="46">
        <f>AC42*0.75</f>
      </c>
      <c r="AL42" s="47">
        <f>AC42*0.25</f>
      </c>
      <c r="AM42" s="48">
        <f>AC42*0.25</f>
      </c>
      <c r="AN42" s="49">
        <f>AC42*0.75</f>
      </c>
      <c r="AO42" s="40">
        <v>26.12</v>
      </c>
      <c r="AP42" s="24">
        <v>9.29</v>
      </c>
      <c r="AQ42" s="24">
        <v>-0.5408341022247589</v>
      </c>
      <c r="AR42" s="24"/>
      <c r="AS42" s="24"/>
      <c r="AT42" s="24"/>
      <c r="AU42" s="51">
        <v>0.000118287815836911</v>
      </c>
      <c r="AV42" s="28"/>
      <c r="AW42" s="28"/>
      <c r="AX42" s="52"/>
      <c r="AY42" s="3"/>
      <c r="AZ42" s="29"/>
      <c r="BA42" s="29"/>
    </row>
    <row x14ac:dyDescent="0.25" r="43" customHeight="1" ht="14.85">
      <c r="A43" s="53">
        <v>25569.041962604166</v>
      </c>
      <c r="B43" s="54" t="s">
        <v>119</v>
      </c>
      <c r="C43" s="243">
        <v>2</v>
      </c>
      <c r="D43" s="244">
        <v>65</v>
      </c>
      <c r="E43" s="245" t="s">
        <v>120</v>
      </c>
      <c r="F43" s="66" t="s">
        <v>45</v>
      </c>
      <c r="G43" s="35">
        <v>42</v>
      </c>
      <c r="H43" s="36">
        <v>18.73</v>
      </c>
      <c r="I43" s="38">
        <v>8.51</v>
      </c>
      <c r="J43" s="37">
        <v>-6.716295830353008</v>
      </c>
      <c r="K43" s="37">
        <v>-0.389</v>
      </c>
      <c r="L43" s="37">
        <v>476.701</v>
      </c>
      <c r="M43" s="246">
        <v>6.35</v>
      </c>
      <c r="N43" s="37">
        <v>0.04</v>
      </c>
      <c r="O43" s="37">
        <v>0.021</v>
      </c>
      <c r="P43" s="37">
        <v>0.019</v>
      </c>
      <c r="Q43" s="247">
        <v>0.000824</v>
      </c>
      <c r="R43" s="83">
        <v>0.04</v>
      </c>
      <c r="S43" s="83">
        <v>0.01</v>
      </c>
      <c r="T43" s="37">
        <v>0.963</v>
      </c>
      <c r="U43" s="37">
        <v>14.6</v>
      </c>
      <c r="V43" s="37">
        <v>0.191</v>
      </c>
      <c r="W43" s="40">
        <v>2.29</v>
      </c>
      <c r="X43" s="41">
        <v>0</v>
      </c>
      <c r="Y43" s="42">
        <v>0</v>
      </c>
      <c r="Z43" s="61">
        <v>10</v>
      </c>
      <c r="AA43" s="83">
        <v>0.01</v>
      </c>
      <c r="AB43" s="83">
        <v>0.01</v>
      </c>
      <c r="AC43" s="40">
        <v>84.4</v>
      </c>
      <c r="AD43" s="40">
        <v>1.7</v>
      </c>
      <c r="AE43" s="84">
        <v>0.229</v>
      </c>
      <c r="AF43" s="203">
        <v>476.701</v>
      </c>
      <c r="AG43" s="35">
        <v>42</v>
      </c>
      <c r="AH43" s="85">
        <v>4762</v>
      </c>
      <c r="AI43" s="45">
        <f>AC43*0.5</f>
      </c>
      <c r="AJ43" s="45">
        <f>AC43*0.5</f>
      </c>
      <c r="AK43" s="46">
        <f>AC43*0.75</f>
      </c>
      <c r="AL43" s="47">
        <f>AC43*0.25</f>
      </c>
      <c r="AM43" s="48">
        <f>AC43*0.25</f>
      </c>
      <c r="AN43" s="49">
        <f>AC43*0.75</f>
      </c>
      <c r="AO43" s="60">
        <v>18.73</v>
      </c>
      <c r="AP43" s="50">
        <v>8.51</v>
      </c>
      <c r="AQ43" s="24">
        <v>-6.716295830353008</v>
      </c>
      <c r="AR43" s="28"/>
      <c r="AS43" s="28"/>
      <c r="AT43" s="28"/>
      <c r="AU43" s="85">
        <v>0.002</v>
      </c>
      <c r="AV43" s="28"/>
      <c r="AW43" s="28"/>
      <c r="AX43" s="52"/>
      <c r="AY43" s="3"/>
      <c r="AZ43" s="29"/>
      <c r="BA43" s="29"/>
    </row>
    <row x14ac:dyDescent="0.25" r="44" customHeight="1" ht="18.75">
      <c r="A44" s="53">
        <v>25569.041962604166</v>
      </c>
      <c r="B44" s="54" t="s">
        <v>121</v>
      </c>
      <c r="C44" s="31">
        <v>2</v>
      </c>
      <c r="D44" s="248">
        <v>38</v>
      </c>
      <c r="E44" s="245" t="s">
        <v>122</v>
      </c>
      <c r="F44" s="66" t="s">
        <v>45</v>
      </c>
      <c r="G44" s="35">
        <v>43</v>
      </c>
      <c r="H44" s="36">
        <v>20.38</v>
      </c>
      <c r="I44" s="24">
        <v>8.9</v>
      </c>
      <c r="J44" s="24">
        <v>-8.406963375391715</v>
      </c>
      <c r="K44" s="24">
        <v>-0.49</v>
      </c>
      <c r="L44" s="24">
        <v>368.76</v>
      </c>
      <c r="M44" s="159">
        <v>3.383</v>
      </c>
      <c r="N44" s="59">
        <v>0</v>
      </c>
      <c r="O44" s="24">
        <v>0.045</v>
      </c>
      <c r="P44" s="24">
        <v>0.003</v>
      </c>
      <c r="Q44" s="24">
        <v>0.000437</v>
      </c>
      <c r="R44" s="94">
        <v>0.06</v>
      </c>
      <c r="S44" s="94">
        <v>0.01</v>
      </c>
      <c r="T44" s="24">
        <v>2.463</v>
      </c>
      <c r="U44" s="61">
        <v>10</v>
      </c>
      <c r="V44" s="24">
        <v>0.426</v>
      </c>
      <c r="W44" s="60">
        <v>4.636</v>
      </c>
      <c r="X44" s="61">
        <v>0</v>
      </c>
      <c r="Y44" s="62">
        <v>0</v>
      </c>
      <c r="Z44" s="61">
        <v>10</v>
      </c>
      <c r="AA44" s="94">
        <v>0.01</v>
      </c>
      <c r="AB44" s="94">
        <v>0.01</v>
      </c>
      <c r="AC44" s="60">
        <v>28.5</v>
      </c>
      <c r="AD44" s="60">
        <v>14.6</v>
      </c>
      <c r="AE44" s="108">
        <v>0.001902</v>
      </c>
      <c r="AF44" s="203">
        <v>368.76</v>
      </c>
      <c r="AG44" s="35">
        <v>43</v>
      </c>
      <c r="AH44" s="85">
        <v>46691</v>
      </c>
      <c r="AI44" s="45">
        <f>AC44*0.5</f>
      </c>
      <c r="AJ44" s="45">
        <f>AC44*0.5</f>
      </c>
      <c r="AK44" s="46">
        <f>AC44*0.75</f>
      </c>
      <c r="AL44" s="47">
        <f>AC44*0.25</f>
      </c>
      <c r="AM44" s="48">
        <f>AC44*0.25</f>
      </c>
      <c r="AN44" s="49">
        <f>AC44*0.75</f>
      </c>
      <c r="AO44" s="40">
        <v>20.38</v>
      </c>
      <c r="AP44" s="24">
        <v>8.9</v>
      </c>
      <c r="AQ44" s="24">
        <v>-8.406963375391715</v>
      </c>
      <c r="AR44" s="24"/>
      <c r="AS44" s="24"/>
      <c r="AT44" s="24"/>
      <c r="AU44" s="51">
        <v>0.635</v>
      </c>
      <c r="AV44" s="28"/>
      <c r="AW44" s="28"/>
      <c r="AX44" s="52"/>
      <c r="AY44" s="3"/>
      <c r="AZ44" s="29"/>
      <c r="BA44" s="29"/>
    </row>
    <row x14ac:dyDescent="0.25" r="45" customHeight="1" ht="18.75">
      <c r="A45" s="53">
        <v>25569.041962604166</v>
      </c>
      <c r="B45" s="54" t="s">
        <v>123</v>
      </c>
      <c r="C45" s="31">
        <v>2</v>
      </c>
      <c r="D45" s="248">
        <v>46</v>
      </c>
      <c r="E45" s="245" t="s">
        <v>122</v>
      </c>
      <c r="F45" s="66" t="s">
        <v>45</v>
      </c>
      <c r="G45" s="35">
        <v>44</v>
      </c>
      <c r="H45" s="249">
        <v>18.91</v>
      </c>
      <c r="I45" s="24">
        <v>9.41</v>
      </c>
      <c r="J45" s="24">
        <v>-8.761200234874945</v>
      </c>
      <c r="K45" s="24">
        <v>-0.507</v>
      </c>
      <c r="L45" s="24">
        <v>149.989</v>
      </c>
      <c r="M45" s="159">
        <v>1.454</v>
      </c>
      <c r="N45" s="24">
        <v>0.067</v>
      </c>
      <c r="O45" s="24">
        <v>0.082</v>
      </c>
      <c r="P45" s="24">
        <v>0.06293155098</v>
      </c>
      <c r="Q45" s="24">
        <v>0.26</v>
      </c>
      <c r="R45" s="24">
        <v>0.08</v>
      </c>
      <c r="S45" s="24">
        <v>0.02119071591</v>
      </c>
      <c r="T45" s="24">
        <v>0.3271368276</v>
      </c>
      <c r="U45" s="24">
        <v>22.66923328</v>
      </c>
      <c r="V45" s="24">
        <v>0.1779232299</v>
      </c>
      <c r="W45" s="60">
        <v>3.638910732</v>
      </c>
      <c r="X45" s="61">
        <v>0</v>
      </c>
      <c r="Y45" s="60">
        <v>0.0071162843</v>
      </c>
      <c r="Z45" s="61">
        <v>10</v>
      </c>
      <c r="AA45" s="250">
        <v>0.01</v>
      </c>
      <c r="AB45" s="250">
        <v>0.01</v>
      </c>
      <c r="AC45" s="60">
        <v>41.39</v>
      </c>
      <c r="AD45" s="60">
        <v>1.269</v>
      </c>
      <c r="AE45" s="108">
        <v>0.013941</v>
      </c>
      <c r="AF45" s="203">
        <v>149.989</v>
      </c>
      <c r="AG45" s="35">
        <v>44</v>
      </c>
      <c r="AH45" s="19" t="s">
        <v>124</v>
      </c>
      <c r="AI45" s="45">
        <f>AC45*0.5</f>
      </c>
      <c r="AJ45" s="45">
        <f>AC45*0.5</f>
      </c>
      <c r="AK45" s="46">
        <f>AC45*0.75</f>
      </c>
      <c r="AL45" s="47">
        <f>AC45*0.25</f>
      </c>
      <c r="AM45" s="48">
        <f>AC45*0.25</f>
      </c>
      <c r="AN45" s="49">
        <f>AC45*0.75</f>
      </c>
      <c r="AO45" s="88">
        <v>18.91</v>
      </c>
      <c r="AP45" s="24">
        <v>9.41</v>
      </c>
      <c r="AQ45" s="24">
        <v>-8.761200234874945</v>
      </c>
      <c r="AR45" s="24"/>
      <c r="AS45" s="24"/>
      <c r="AT45" s="24"/>
      <c r="AU45" s="51">
        <v>185.6086434175666</v>
      </c>
      <c r="AV45" s="28"/>
      <c r="AW45" s="28"/>
      <c r="AX45" s="52"/>
      <c r="AY45" s="3"/>
      <c r="AZ45" s="29"/>
      <c r="BA45" s="29"/>
    </row>
    <row x14ac:dyDescent="0.25" r="46" customHeight="1" ht="14.85">
      <c r="A46" s="251">
        <v>25569.041962604166</v>
      </c>
      <c r="B46" s="252" t="s">
        <v>51</v>
      </c>
      <c r="C46" s="31">
        <v>2</v>
      </c>
      <c r="D46" s="32">
        <v>51</v>
      </c>
      <c r="E46" s="245" t="s">
        <v>122</v>
      </c>
      <c r="F46" s="57" t="s">
        <v>40</v>
      </c>
      <c r="G46" s="35">
        <v>45</v>
      </c>
      <c r="H46" s="253">
        <v>19</v>
      </c>
      <c r="I46" s="254">
        <v>8.8</v>
      </c>
      <c r="J46" s="139">
        <v>-6</v>
      </c>
      <c r="K46" s="255">
        <v>-0.348</v>
      </c>
      <c r="L46" s="256" t="s">
        <v>48</v>
      </c>
      <c r="M46" s="257">
        <v>6.62</v>
      </c>
      <c r="N46" s="70">
        <v>0.04</v>
      </c>
      <c r="O46" s="69">
        <v>0.39</v>
      </c>
      <c r="P46" s="258">
        <v>0.1</v>
      </c>
      <c r="Q46" s="69">
        <v>0.61</v>
      </c>
      <c r="R46" s="70">
        <v>0.07</v>
      </c>
      <c r="S46" s="259">
        <v>0</v>
      </c>
      <c r="T46" s="257">
        <v>1.75</v>
      </c>
      <c r="U46" s="69">
        <v>1.54</v>
      </c>
      <c r="V46" s="70">
        <v>0.46</v>
      </c>
      <c r="W46" s="72">
        <v>4.31</v>
      </c>
      <c r="X46" s="255">
        <v>0</v>
      </c>
      <c r="Y46" s="73">
        <v>0</v>
      </c>
      <c r="Z46" s="260">
        <v>20</v>
      </c>
      <c r="AA46" s="254">
        <v>0.01</v>
      </c>
      <c r="AB46" s="261">
        <v>0.01</v>
      </c>
      <c r="AC46" s="139">
        <v>30</v>
      </c>
      <c r="AD46" s="262">
        <v>10</v>
      </c>
      <c r="AE46" s="263">
        <v>0.001</v>
      </c>
      <c r="AF46" s="264" t="s">
        <v>48</v>
      </c>
      <c r="AG46" s="35">
        <v>45</v>
      </c>
      <c r="AH46" s="109"/>
      <c r="AI46" s="110">
        <f>AC46*0.5</f>
      </c>
      <c r="AJ46" s="110">
        <f>AC46*0.5</f>
      </c>
      <c r="AK46" s="46">
        <f>AC46*0.75</f>
      </c>
      <c r="AL46" s="47">
        <f>AC46*0.25</f>
      </c>
      <c r="AM46" s="48">
        <f>AC46*0.25</f>
      </c>
      <c r="AN46" s="49">
        <f>AC46*0.75</f>
      </c>
      <c r="AO46" s="265" t="s">
        <v>48</v>
      </c>
      <c r="AP46" s="166" t="s">
        <v>48</v>
      </c>
      <c r="AQ46" s="266" t="s">
        <v>48</v>
      </c>
      <c r="AR46" s="267"/>
      <c r="AS46" s="267"/>
      <c r="AT46" s="267"/>
      <c r="AU46" s="268"/>
      <c r="AV46" s="28"/>
      <c r="AW46" s="28"/>
      <c r="AX46" s="52"/>
      <c r="AY46" s="3"/>
      <c r="AZ46" s="29"/>
      <c r="BA46" s="29"/>
    </row>
    <row x14ac:dyDescent="0.25" r="47" customHeight="1" ht="16.25">
      <c r="A47" s="53">
        <v>25569.041962604166</v>
      </c>
      <c r="B47" s="54" t="s">
        <v>125</v>
      </c>
      <c r="C47" s="3"/>
      <c r="D47" s="269">
        <v>47</v>
      </c>
      <c r="E47" s="270" t="s">
        <v>126</v>
      </c>
      <c r="F47" s="66" t="s">
        <v>45</v>
      </c>
      <c r="G47" s="271">
        <v>46</v>
      </c>
      <c r="H47" s="145">
        <v>19</v>
      </c>
      <c r="I47" s="152">
        <v>8.6</v>
      </c>
      <c r="J47" s="152">
        <v>-5</v>
      </c>
      <c r="K47" s="152">
        <v>-0.29</v>
      </c>
      <c r="L47" s="272" t="s">
        <v>48</v>
      </c>
      <c r="M47" s="145">
        <v>25.6</v>
      </c>
      <c r="N47" s="145">
        <v>0.033</v>
      </c>
      <c r="O47" s="145">
        <v>0.052</v>
      </c>
      <c r="P47" s="145">
        <v>0.027</v>
      </c>
      <c r="Q47" s="145">
        <v>0.000131</v>
      </c>
      <c r="R47" s="152">
        <v>0.01</v>
      </c>
      <c r="S47" s="232">
        <v>0</v>
      </c>
      <c r="T47" s="145">
        <v>2.07</v>
      </c>
      <c r="U47" s="145">
        <v>12.6</v>
      </c>
      <c r="V47" s="145">
        <v>0.348</v>
      </c>
      <c r="W47" s="145">
        <v>4.48</v>
      </c>
      <c r="X47" s="232">
        <v>0</v>
      </c>
      <c r="Y47" s="145">
        <v>0.207</v>
      </c>
      <c r="Z47" s="232">
        <v>10</v>
      </c>
      <c r="AA47" s="152">
        <v>0.01</v>
      </c>
      <c r="AB47" s="152">
        <v>0.01</v>
      </c>
      <c r="AC47" s="145">
        <v>88.7</v>
      </c>
      <c r="AD47" s="145">
        <v>9.9</v>
      </c>
      <c r="AE47" s="273"/>
      <c r="AF47" s="265" t="s">
        <v>48</v>
      </c>
      <c r="AG47" s="271">
        <v>46</v>
      </c>
      <c r="AH47" s="85">
        <v>50288</v>
      </c>
      <c r="AI47" s="45">
        <f>AC47*0.5</f>
      </c>
      <c r="AJ47" s="45">
        <f>AC47*0.5</f>
      </c>
      <c r="AK47" s="46">
        <f>AC47*0.75</f>
      </c>
      <c r="AL47" s="47">
        <f>AC47*0.25</f>
      </c>
      <c r="AM47" s="48">
        <f>AC47*0.25</f>
      </c>
      <c r="AN47" s="49">
        <f>AC47*0.75</f>
      </c>
      <c r="AO47" s="60">
        <v>19</v>
      </c>
      <c r="AP47" s="265" t="s">
        <v>48</v>
      </c>
      <c r="AQ47" s="266" t="s">
        <v>48</v>
      </c>
      <c r="AR47" s="265"/>
      <c r="AS47" s="265"/>
      <c r="AT47" s="265"/>
      <c r="AU47" s="51"/>
      <c r="AV47" s="28"/>
      <c r="AW47" s="28"/>
      <c r="AX47" s="52"/>
      <c r="AY47" s="3"/>
      <c r="AZ47" s="29"/>
      <c r="BA47" s="29"/>
    </row>
    <row x14ac:dyDescent="0.25" r="48" customHeight="1" ht="14.85">
      <c r="A48" s="53">
        <v>25569.041962604166</v>
      </c>
      <c r="B48" s="54" t="s">
        <v>127</v>
      </c>
      <c r="C48" s="31">
        <v>2</v>
      </c>
      <c r="D48" s="32">
        <v>39</v>
      </c>
      <c r="E48" s="274" t="s">
        <v>128</v>
      </c>
      <c r="F48" s="66" t="s">
        <v>45</v>
      </c>
      <c r="G48" s="35">
        <v>47</v>
      </c>
      <c r="H48" s="60">
        <v>21.98</v>
      </c>
      <c r="I48" s="50">
        <v>8.117</v>
      </c>
      <c r="J48" s="24">
        <v>-5.133607158810118</v>
      </c>
      <c r="K48" s="203">
        <v>-0.3</v>
      </c>
      <c r="L48" s="203">
        <v>309.446</v>
      </c>
      <c r="M48" s="159">
        <v>9.901</v>
      </c>
      <c r="N48" s="24">
        <v>0.107</v>
      </c>
      <c r="O48" s="24">
        <v>0.452</v>
      </c>
      <c r="P48" s="94">
        <v>0.01</v>
      </c>
      <c r="Q48" s="24">
        <v>0.000307</v>
      </c>
      <c r="R48" s="94">
        <v>0.01</v>
      </c>
      <c r="S48" s="61">
        <v>0</v>
      </c>
      <c r="T48" s="232">
        <v>1</v>
      </c>
      <c r="U48" s="61">
        <v>10</v>
      </c>
      <c r="V48" s="94">
        <v>0.12</v>
      </c>
      <c r="W48" s="275">
        <v>1</v>
      </c>
      <c r="X48" s="61">
        <v>0</v>
      </c>
      <c r="Y48" s="94">
        <v>0.002</v>
      </c>
      <c r="Z48" s="62">
        <v>20</v>
      </c>
      <c r="AA48" s="94">
        <v>0.01</v>
      </c>
      <c r="AB48" s="94">
        <v>0.01</v>
      </c>
      <c r="AC48" s="60">
        <v>55.1</v>
      </c>
      <c r="AD48" s="60">
        <v>8.1</v>
      </c>
      <c r="AE48" s="60">
        <v>0.039461</v>
      </c>
      <c r="AF48" s="203">
        <v>309.446</v>
      </c>
      <c r="AG48" s="35">
        <v>47</v>
      </c>
      <c r="AH48" s="85">
        <v>82645</v>
      </c>
      <c r="AI48" s="45">
        <f>AC48*0.5</f>
      </c>
      <c r="AJ48" s="45">
        <f>AC48*0.5</f>
      </c>
      <c r="AK48" s="46">
        <f>AC48*0.75</f>
      </c>
      <c r="AL48" s="47">
        <f>AC48*0.25</f>
      </c>
      <c r="AM48" s="48">
        <f>AC48*0.25</f>
      </c>
      <c r="AN48" s="49">
        <f>AC48*0.75</f>
      </c>
      <c r="AO48" s="60">
        <v>21.98</v>
      </c>
      <c r="AP48" s="50">
        <v>8.117</v>
      </c>
      <c r="AQ48" s="24">
        <v>-5.133607158810118</v>
      </c>
      <c r="AR48" s="276"/>
      <c r="AS48" s="276"/>
      <c r="AT48" s="276"/>
      <c r="AU48" s="51">
        <v>1.217</v>
      </c>
      <c r="AV48" s="28"/>
      <c r="AW48" s="28"/>
      <c r="AX48" s="52"/>
      <c r="AY48" s="3"/>
      <c r="AZ48" s="29"/>
      <c r="BA48" s="29"/>
    </row>
    <row x14ac:dyDescent="0.25" r="49" customHeight="1" ht="18.75">
      <c r="A49" s="53">
        <v>25569.041962604166</v>
      </c>
      <c r="B49" s="54" t="s">
        <v>129</v>
      </c>
      <c r="C49" s="31">
        <v>2</v>
      </c>
      <c r="D49" s="248">
        <v>41</v>
      </c>
      <c r="E49" s="274" t="s">
        <v>128</v>
      </c>
      <c r="F49" s="66" t="s">
        <v>45</v>
      </c>
      <c r="G49" s="35">
        <v>48</v>
      </c>
      <c r="H49" s="60">
        <v>18.69</v>
      </c>
      <c r="I49" s="24">
        <v>8.95</v>
      </c>
      <c r="J49" s="24">
        <v>-6.242604229807848</v>
      </c>
      <c r="K49" s="24">
        <v>-0.361</v>
      </c>
      <c r="L49" s="24">
        <v>124.66</v>
      </c>
      <c r="M49" s="159">
        <v>0.725</v>
      </c>
      <c r="N49" s="24">
        <v>0.08</v>
      </c>
      <c r="O49" s="24">
        <v>0.116</v>
      </c>
      <c r="P49" s="24">
        <v>0.06034523595</v>
      </c>
      <c r="Q49" s="24">
        <v>0.075</v>
      </c>
      <c r="R49" s="24">
        <v>0.029</v>
      </c>
      <c r="S49" s="24">
        <v>0.02042233928</v>
      </c>
      <c r="T49" s="24">
        <v>0.1406820481</v>
      </c>
      <c r="U49" s="24">
        <v>19.05357688</v>
      </c>
      <c r="V49" s="24">
        <v>0.1440569102</v>
      </c>
      <c r="W49" s="60">
        <v>1.676760492</v>
      </c>
      <c r="X49" s="61">
        <v>0</v>
      </c>
      <c r="Y49" s="60">
        <v>0.006256908255</v>
      </c>
      <c r="Z49" s="62">
        <v>20</v>
      </c>
      <c r="AA49" s="61">
        <v>0</v>
      </c>
      <c r="AB49" s="61">
        <v>0</v>
      </c>
      <c r="AC49" s="60">
        <v>37.21</v>
      </c>
      <c r="AD49" s="60">
        <v>0.9373</v>
      </c>
      <c r="AE49" s="60">
        <v>0.060602</v>
      </c>
      <c r="AF49" s="24">
        <v>124.66</v>
      </c>
      <c r="AG49" s="35">
        <v>48</v>
      </c>
      <c r="AH49" s="19" t="s">
        <v>130</v>
      </c>
      <c r="AI49" s="45">
        <f>AC49*0.5</f>
      </c>
      <c r="AJ49" s="45">
        <f>AC49*0.5</f>
      </c>
      <c r="AK49" s="46">
        <f>AC49*0.75</f>
      </c>
      <c r="AL49" s="47">
        <f>AC49*0.25</f>
      </c>
      <c r="AM49" s="48">
        <f>AC49*0.25</f>
      </c>
      <c r="AN49" s="49">
        <f>AC49*0.75</f>
      </c>
      <c r="AO49" s="60">
        <v>18.69</v>
      </c>
      <c r="AP49" s="24">
        <v>8.95</v>
      </c>
      <c r="AQ49" s="24">
        <v>-6.242604229807848</v>
      </c>
      <c r="AR49" s="24"/>
      <c r="AS49" s="24"/>
      <c r="AT49" s="24"/>
      <c r="AU49" s="51">
        <v>31.97568645610699</v>
      </c>
      <c r="AV49" s="28"/>
      <c r="AW49" s="28"/>
      <c r="AX49" s="52"/>
      <c r="AY49" s="3"/>
      <c r="AZ49" s="29"/>
      <c r="BA49" s="29"/>
    </row>
    <row x14ac:dyDescent="0.25" r="50" customHeight="1" ht="18.75">
      <c r="A50" s="251">
        <v>25569.041962604166</v>
      </c>
      <c r="B50" s="252" t="s">
        <v>61</v>
      </c>
      <c r="C50" s="31">
        <v>2</v>
      </c>
      <c r="D50" s="248">
        <v>20</v>
      </c>
      <c r="E50" s="274" t="s">
        <v>128</v>
      </c>
      <c r="F50" s="277" t="s">
        <v>58</v>
      </c>
      <c r="G50" s="35">
        <v>49</v>
      </c>
      <c r="H50" s="278">
        <v>18.7</v>
      </c>
      <c r="I50" s="279">
        <v>8.5</v>
      </c>
      <c r="J50" s="279">
        <v>-5</v>
      </c>
      <c r="K50" s="279">
        <v>-0.289</v>
      </c>
      <c r="L50" s="60" t="s">
        <v>48</v>
      </c>
      <c r="M50" s="24">
        <v>4.142183635</v>
      </c>
      <c r="N50" s="24">
        <v>0.1</v>
      </c>
      <c r="O50" s="24">
        <v>0.1</v>
      </c>
      <c r="P50" s="121">
        <v>0.09714920083</v>
      </c>
      <c r="Q50" s="118">
        <v>0.1277673443</v>
      </c>
      <c r="R50" s="59">
        <v>0</v>
      </c>
      <c r="S50" s="59">
        <v>0</v>
      </c>
      <c r="T50" s="24">
        <v>1.922972086</v>
      </c>
      <c r="U50" s="24">
        <v>25.24631456</v>
      </c>
      <c r="V50" s="24">
        <v>0.5571814071</v>
      </c>
      <c r="W50" s="60">
        <v>3.565454415</v>
      </c>
      <c r="X50" s="61">
        <v>0</v>
      </c>
      <c r="Y50" s="60">
        <v>0.0204754408</v>
      </c>
      <c r="Z50" s="62">
        <v>20</v>
      </c>
      <c r="AA50" s="94">
        <v>0.01</v>
      </c>
      <c r="AB50" s="94">
        <v>0.01</v>
      </c>
      <c r="AC50" s="61">
        <v>30</v>
      </c>
      <c r="AD50" s="61">
        <v>5</v>
      </c>
      <c r="AE50" s="94">
        <v>0.01</v>
      </c>
      <c r="AF50" s="60" t="s">
        <v>48</v>
      </c>
      <c r="AG50" s="35">
        <v>49</v>
      </c>
      <c r="AH50" s="280">
        <v>6922</v>
      </c>
      <c r="AI50" s="110">
        <f>AC50*0.5</f>
      </c>
      <c r="AJ50" s="110">
        <f>AC50*0.5</f>
      </c>
      <c r="AK50" s="46">
        <f>AC50*0.75</f>
      </c>
      <c r="AL50" s="47">
        <f>AC50*0.25</f>
      </c>
      <c r="AM50" s="48">
        <f>AC50*0.25</f>
      </c>
      <c r="AN50" s="49">
        <f>AC50*0.75</f>
      </c>
      <c r="AO50" s="278">
        <v>18.7</v>
      </c>
      <c r="AP50" s="279">
        <v>8.5</v>
      </c>
      <c r="AQ50" s="279">
        <v>-5</v>
      </c>
      <c r="AR50" s="279"/>
      <c r="AS50" s="279"/>
      <c r="AT50" s="279"/>
      <c r="AU50" s="281"/>
      <c r="AV50" s="28"/>
      <c r="AW50" s="28"/>
      <c r="AX50" s="52"/>
      <c r="AY50" s="3"/>
      <c r="AZ50" s="29"/>
      <c r="BA50" s="282"/>
    </row>
    <row x14ac:dyDescent="0.25" r="51" customHeight="1" ht="14.85">
      <c r="A51" s="53">
        <v>25569.041962604166</v>
      </c>
      <c r="B51" s="54" t="s">
        <v>131</v>
      </c>
      <c r="C51" s="243">
        <v>2</v>
      </c>
      <c r="D51" s="32">
        <v>43</v>
      </c>
      <c r="E51" s="54" t="s">
        <v>132</v>
      </c>
      <c r="F51" s="66" t="s">
        <v>45</v>
      </c>
      <c r="G51" s="35">
        <v>50</v>
      </c>
      <c r="H51" s="60">
        <v>22.914</v>
      </c>
      <c r="I51" s="50">
        <v>8.41</v>
      </c>
      <c r="J51" s="24">
        <v>-7.388231967470272</v>
      </c>
      <c r="K51" s="24">
        <v>-0.434</v>
      </c>
      <c r="L51" s="24">
        <v>408.037</v>
      </c>
      <c r="M51" s="283">
        <v>5.248</v>
      </c>
      <c r="N51" s="59">
        <v>0</v>
      </c>
      <c r="O51" s="24">
        <v>0.096</v>
      </c>
      <c r="P51" s="24">
        <v>0.002</v>
      </c>
      <c r="Q51" s="28">
        <v>0.000148</v>
      </c>
      <c r="R51" s="94">
        <v>0.005</v>
      </c>
      <c r="S51" s="94">
        <v>0.005</v>
      </c>
      <c r="T51" s="24">
        <v>0.951</v>
      </c>
      <c r="U51" s="59">
        <v>5</v>
      </c>
      <c r="V51" s="24">
        <v>0.135</v>
      </c>
      <c r="W51" s="60">
        <v>3.777</v>
      </c>
      <c r="X51" s="61">
        <v>0</v>
      </c>
      <c r="Y51" s="62">
        <v>0</v>
      </c>
      <c r="Z51" s="62">
        <v>10</v>
      </c>
      <c r="AA51" s="94">
        <v>0.01</v>
      </c>
      <c r="AB51" s="94">
        <v>0.01</v>
      </c>
      <c r="AC51" s="60">
        <v>187.6</v>
      </c>
      <c r="AD51" s="60">
        <v>4.2</v>
      </c>
      <c r="AE51" s="60">
        <v>0.047224</v>
      </c>
      <c r="AF51" s="24">
        <v>408.037</v>
      </c>
      <c r="AG51" s="35">
        <v>50</v>
      </c>
      <c r="AH51" s="85">
        <v>10148</v>
      </c>
      <c r="AI51" s="45">
        <f>AC51*0.5</f>
      </c>
      <c r="AJ51" s="45">
        <f>AC51*0.5</f>
      </c>
      <c r="AK51" s="46">
        <f>AC51*0.75</f>
      </c>
      <c r="AL51" s="47">
        <f>AC51*0.25</f>
      </c>
      <c r="AM51" s="48">
        <f>AC51*0.25</f>
      </c>
      <c r="AN51" s="49">
        <f>AC51*0.75</f>
      </c>
      <c r="AO51" s="60">
        <v>22.914</v>
      </c>
      <c r="AP51" s="50">
        <v>8.41</v>
      </c>
      <c r="AQ51" s="24">
        <v>-7.388231967470272</v>
      </c>
      <c r="AR51" s="28"/>
      <c r="AS51" s="28"/>
      <c r="AT51" s="28"/>
      <c r="AU51" s="85">
        <v>0.779</v>
      </c>
      <c r="AV51" s="28"/>
      <c r="AW51" s="28"/>
      <c r="AX51" s="52"/>
      <c r="AY51" s="3"/>
      <c r="AZ51" s="29"/>
      <c r="BA51" s="29"/>
    </row>
    <row x14ac:dyDescent="0.25" r="52" customHeight="1" ht="18.75">
      <c r="A52" s="53">
        <v>25569.041962604166</v>
      </c>
      <c r="B52" s="54" t="s">
        <v>79</v>
      </c>
      <c r="C52" s="31">
        <v>2</v>
      </c>
      <c r="D52" s="248">
        <v>27</v>
      </c>
      <c r="E52" s="54" t="s">
        <v>132</v>
      </c>
      <c r="F52" s="57" t="s">
        <v>40</v>
      </c>
      <c r="G52" s="35">
        <v>51</v>
      </c>
      <c r="H52" s="60">
        <v>19.326</v>
      </c>
      <c r="I52" s="50">
        <v>8.33</v>
      </c>
      <c r="J52" s="24">
        <v>-7.45738713762675</v>
      </c>
      <c r="K52" s="24">
        <v>-0.433</v>
      </c>
      <c r="L52" s="24">
        <v>89.052</v>
      </c>
      <c r="M52" s="159">
        <v>5.017</v>
      </c>
      <c r="N52" s="24">
        <v>0.098</v>
      </c>
      <c r="O52" s="24">
        <v>0.156</v>
      </c>
      <c r="P52" s="24">
        <v>0.11881383</v>
      </c>
      <c r="Q52" s="24">
        <v>0.277</v>
      </c>
      <c r="R52" s="24">
        <v>0.092</v>
      </c>
      <c r="S52" s="24">
        <v>0.02353752569</v>
      </c>
      <c r="T52" s="59">
        <v>0</v>
      </c>
      <c r="U52" s="24">
        <v>13.37261613</v>
      </c>
      <c r="V52" s="24">
        <v>0.01174022117</v>
      </c>
      <c r="W52" s="60">
        <v>0.3963505686</v>
      </c>
      <c r="X52" s="61">
        <v>0</v>
      </c>
      <c r="Y52" s="62">
        <v>0</v>
      </c>
      <c r="Z52" s="62">
        <v>20</v>
      </c>
      <c r="AA52" s="94">
        <v>0.01</v>
      </c>
      <c r="AB52" s="94">
        <v>0.01</v>
      </c>
      <c r="AC52" s="60">
        <v>35.95</v>
      </c>
      <c r="AD52" s="60">
        <v>2.388</v>
      </c>
      <c r="AE52" s="60">
        <v>0.055841</v>
      </c>
      <c r="AF52" s="24">
        <v>89.052</v>
      </c>
      <c r="AG52" s="35">
        <v>51</v>
      </c>
      <c r="AH52" s="284" t="s">
        <v>133</v>
      </c>
      <c r="AI52" s="45">
        <f>AC52*0.5</f>
      </c>
      <c r="AJ52" s="45">
        <f>AC52*0.5</f>
      </c>
      <c r="AK52" s="46">
        <f>AC52*0.75</f>
      </c>
      <c r="AL52" s="47">
        <f>AC52*0.25</f>
      </c>
      <c r="AM52" s="48">
        <f>AC52*0.25</f>
      </c>
      <c r="AN52" s="49">
        <f>AC52*0.75</f>
      </c>
      <c r="AO52" s="60">
        <v>19.326</v>
      </c>
      <c r="AP52" s="50">
        <v>8.33</v>
      </c>
      <c r="AQ52" s="24">
        <v>-7.45738713762675</v>
      </c>
      <c r="AR52" s="210"/>
      <c r="AS52" s="210"/>
      <c r="AT52" s="210"/>
      <c r="AU52" s="51">
        <v>7781.197331515843</v>
      </c>
      <c r="AV52" s="28"/>
      <c r="AW52" s="28"/>
      <c r="AX52" s="52"/>
      <c r="AY52" s="3"/>
      <c r="AZ52" s="29"/>
      <c r="BA52" s="29"/>
    </row>
    <row x14ac:dyDescent="0.25" r="53" customHeight="1" ht="18.75">
      <c r="A53" s="251">
        <v>25569.041962604166</v>
      </c>
      <c r="B53" s="252" t="s">
        <v>65</v>
      </c>
      <c r="C53" s="31">
        <v>2</v>
      </c>
      <c r="D53" s="248">
        <v>53</v>
      </c>
      <c r="E53" s="54" t="s">
        <v>132</v>
      </c>
      <c r="F53" s="66" t="s">
        <v>45</v>
      </c>
      <c r="G53" s="35">
        <v>52</v>
      </c>
      <c r="H53" s="60">
        <v>19.3</v>
      </c>
      <c r="I53" s="24">
        <v>8.4</v>
      </c>
      <c r="J53" s="285">
        <v>-5</v>
      </c>
      <c r="K53" s="285">
        <v>-0.29</v>
      </c>
      <c r="L53" s="60" t="s">
        <v>48</v>
      </c>
      <c r="M53" s="159">
        <v>6.186329966</v>
      </c>
      <c r="N53" s="24">
        <v>0.03161806294</v>
      </c>
      <c r="O53" s="24">
        <v>0.06156231632</v>
      </c>
      <c r="P53" s="24">
        <v>0.09408640654</v>
      </c>
      <c r="Q53" s="24">
        <v>0.191266704</v>
      </c>
      <c r="R53" s="24">
        <v>0.4467581265</v>
      </c>
      <c r="S53" s="59">
        <v>0</v>
      </c>
      <c r="T53" s="24">
        <v>0.1793260097</v>
      </c>
      <c r="U53" s="24">
        <v>15.74660877</v>
      </c>
      <c r="V53" s="24">
        <v>0.1066150275</v>
      </c>
      <c r="W53" s="60">
        <v>0.660830535</v>
      </c>
      <c r="X53" s="61">
        <v>0</v>
      </c>
      <c r="Y53" s="61">
        <v>0</v>
      </c>
      <c r="Z53" s="62">
        <v>20</v>
      </c>
      <c r="AA53" s="94">
        <v>0.01</v>
      </c>
      <c r="AB53" s="94">
        <v>0.01</v>
      </c>
      <c r="AC53" s="61">
        <v>15</v>
      </c>
      <c r="AD53" s="61">
        <v>5</v>
      </c>
      <c r="AE53" s="94">
        <v>0.01</v>
      </c>
      <c r="AF53" s="60" t="s">
        <v>48</v>
      </c>
      <c r="AG53" s="35">
        <v>52</v>
      </c>
      <c r="AH53" s="135"/>
      <c r="AI53" s="45">
        <f>AC53*0.5</f>
      </c>
      <c r="AJ53" s="45">
        <f>AC53*0.5</f>
      </c>
      <c r="AK53" s="46">
        <f>AC53*0.75</f>
      </c>
      <c r="AL53" s="47">
        <f>AC53*0.25</f>
      </c>
      <c r="AM53" s="48">
        <f>AC53*0.25</f>
      </c>
      <c r="AN53" s="49">
        <f>AC53*0.75</f>
      </c>
      <c r="AO53" s="60">
        <v>19.3</v>
      </c>
      <c r="AP53" s="24">
        <v>8.4</v>
      </c>
      <c r="AQ53" s="24"/>
      <c r="AR53" s="24"/>
      <c r="AS53" s="24"/>
      <c r="AT53" s="24"/>
      <c r="AU53" s="286"/>
      <c r="AV53" s="28"/>
      <c r="AW53" s="28"/>
      <c r="AX53" s="52"/>
      <c r="AY53" s="3"/>
      <c r="AZ53" s="29"/>
      <c r="BA53" s="29"/>
    </row>
    <row x14ac:dyDescent="0.25" r="54" customHeight="1" ht="18.75">
      <c r="A54" s="53">
        <v>25569.041962604166</v>
      </c>
      <c r="B54" s="54" t="s">
        <v>134</v>
      </c>
      <c r="C54" s="31">
        <v>2</v>
      </c>
      <c r="D54" s="32">
        <v>48</v>
      </c>
      <c r="E54" s="22" t="s">
        <v>135</v>
      </c>
      <c r="F54" s="66" t="s">
        <v>45</v>
      </c>
      <c r="G54" s="35">
        <v>53</v>
      </c>
      <c r="H54" s="40">
        <v>24.76</v>
      </c>
      <c r="I54" s="24">
        <v>8.72</v>
      </c>
      <c r="J54" s="24">
        <v>-8.297538808966072</v>
      </c>
      <c r="K54" s="8">
        <v>-0.49</v>
      </c>
      <c r="L54" s="8">
        <v>290.277</v>
      </c>
      <c r="M54" s="287">
        <v>0.096</v>
      </c>
      <c r="N54" s="183">
        <v>0</v>
      </c>
      <c r="O54" s="8">
        <v>0.045</v>
      </c>
      <c r="P54" s="8">
        <v>0.003</v>
      </c>
      <c r="Q54" s="8">
        <v>0.000437</v>
      </c>
      <c r="R54" s="275">
        <v>0</v>
      </c>
      <c r="S54" s="275">
        <v>0</v>
      </c>
      <c r="T54" s="8">
        <v>0.545</v>
      </c>
      <c r="U54" s="275">
        <v>5</v>
      </c>
      <c r="V54" s="8">
        <v>0.083</v>
      </c>
      <c r="W54" s="181">
        <v>1.392</v>
      </c>
      <c r="X54" s="275">
        <v>0</v>
      </c>
      <c r="Y54" s="184">
        <v>0</v>
      </c>
      <c r="Z54" s="184">
        <v>20</v>
      </c>
      <c r="AA54" s="288">
        <v>0.01</v>
      </c>
      <c r="AB54" s="288">
        <v>0.01</v>
      </c>
      <c r="AC54" s="181">
        <v>151.9</v>
      </c>
      <c r="AD54" s="181">
        <v>2.8</v>
      </c>
      <c r="AE54" s="181">
        <v>0.0364</v>
      </c>
      <c r="AF54" s="8">
        <v>290.277</v>
      </c>
      <c r="AG54" s="35">
        <v>53</v>
      </c>
      <c r="AH54" s="85">
        <v>7118</v>
      </c>
      <c r="AI54" s="45">
        <f>AC54*0.5</f>
      </c>
      <c r="AJ54" s="45">
        <f>AC54*0.5</f>
      </c>
      <c r="AK54" s="46">
        <f>AC54*0.75</f>
      </c>
      <c r="AL54" s="47">
        <f>AC54*0.25</f>
      </c>
      <c r="AM54" s="48">
        <f>AC54*0.25</f>
      </c>
      <c r="AN54" s="49">
        <f>AC54*0.75</f>
      </c>
      <c r="AO54" s="40">
        <v>24.76</v>
      </c>
      <c r="AP54" s="24">
        <v>8.72</v>
      </c>
      <c r="AQ54" s="24">
        <v>-8.297538808966072</v>
      </c>
      <c r="AR54" s="24"/>
      <c r="AS54" s="24"/>
      <c r="AT54" s="24"/>
      <c r="AU54" s="51">
        <v>0.543</v>
      </c>
      <c r="AV54" s="28"/>
      <c r="AW54" s="28"/>
      <c r="AX54" s="52"/>
      <c r="AY54" s="3"/>
      <c r="AZ54" s="29"/>
      <c r="BA54" s="29"/>
    </row>
    <row x14ac:dyDescent="0.25" r="55" customHeight="1" ht="18.75">
      <c r="A55" s="53">
        <v>25569.041962604166</v>
      </c>
      <c r="B55" s="54" t="s">
        <v>136</v>
      </c>
      <c r="C55" s="31">
        <v>2</v>
      </c>
      <c r="D55" s="32">
        <v>45</v>
      </c>
      <c r="E55" s="22" t="s">
        <v>137</v>
      </c>
      <c r="F55" s="66" t="s">
        <v>45</v>
      </c>
      <c r="G55" s="35">
        <v>54</v>
      </c>
      <c r="H55" s="40">
        <v>21.169</v>
      </c>
      <c r="I55" s="24">
        <v>8.22</v>
      </c>
      <c r="J55" s="50">
        <v>-7.768116898863063</v>
      </c>
      <c r="K55" s="50">
        <v>-0.454</v>
      </c>
      <c r="L55" s="24">
        <v>63.512</v>
      </c>
      <c r="M55" s="159">
        <v>2.191</v>
      </c>
      <c r="N55" s="24">
        <v>0.073</v>
      </c>
      <c r="O55" s="24">
        <v>0.494</v>
      </c>
      <c r="P55" s="24">
        <v>0.1167380066</v>
      </c>
      <c r="Q55" s="24">
        <v>0.405</v>
      </c>
      <c r="R55" s="24">
        <v>0.205</v>
      </c>
      <c r="S55" s="24">
        <v>0.02378425233</v>
      </c>
      <c r="T55" s="24">
        <v>0.07054553254</v>
      </c>
      <c r="U55" s="24">
        <v>8.381681482</v>
      </c>
      <c r="V55" s="24">
        <v>0.04731507401</v>
      </c>
      <c r="W55" s="60">
        <v>0.4360534863</v>
      </c>
      <c r="X55" s="61">
        <v>0</v>
      </c>
      <c r="Y55" s="62">
        <v>0</v>
      </c>
      <c r="Z55" s="62">
        <v>20</v>
      </c>
      <c r="AA55" s="94">
        <v>0.01</v>
      </c>
      <c r="AB55" s="94">
        <v>0.01</v>
      </c>
      <c r="AC55" s="60">
        <v>27.03</v>
      </c>
      <c r="AD55" s="60">
        <v>1.496</v>
      </c>
      <c r="AE55" s="60">
        <v>0.07142</v>
      </c>
      <c r="AF55" s="24">
        <v>63.512</v>
      </c>
      <c r="AG55" s="35">
        <v>54</v>
      </c>
      <c r="AH55" s="284" t="s">
        <v>138</v>
      </c>
      <c r="AI55" s="45">
        <f>AC55*0.5</f>
      </c>
      <c r="AJ55" s="45">
        <f>AC55*0.5</f>
      </c>
      <c r="AK55" s="46">
        <f>AC55*0.75</f>
      </c>
      <c r="AL55" s="47">
        <f>AC55*0.25</f>
      </c>
      <c r="AM55" s="48">
        <f>AC55*0.25</f>
      </c>
      <c r="AN55" s="49">
        <f>AC55*0.75</f>
      </c>
      <c r="AO55" s="40">
        <v>21.169</v>
      </c>
      <c r="AP55" s="24">
        <v>8.22</v>
      </c>
      <c r="AQ55" s="50">
        <v>-7.768116898863063</v>
      </c>
      <c r="AR55" s="50"/>
      <c r="AS55" s="50"/>
      <c r="AT55" s="50"/>
      <c r="AU55" s="51">
        <v>29146.1361014437</v>
      </c>
      <c r="AV55" s="28"/>
      <c r="AW55" s="28"/>
      <c r="AX55" s="52"/>
      <c r="AY55" s="3"/>
      <c r="AZ55" s="29"/>
      <c r="BA55" s="29"/>
    </row>
    <row x14ac:dyDescent="0.25" r="56" customHeight="1" ht="18.75">
      <c r="A56" s="1"/>
      <c r="B56" s="289"/>
      <c r="C56" s="31">
        <v>2</v>
      </c>
      <c r="D56" s="32">
        <v>31</v>
      </c>
      <c r="E56" s="22" t="s">
        <v>137</v>
      </c>
      <c r="F56" s="66" t="s">
        <v>45</v>
      </c>
      <c r="G56" s="35">
        <v>55</v>
      </c>
      <c r="H56" s="40">
        <v>20.8</v>
      </c>
      <c r="I56" s="24">
        <v>8.6</v>
      </c>
      <c r="J56" s="290">
        <v>-5</v>
      </c>
      <c r="K56" s="290">
        <v>-0.291</v>
      </c>
      <c r="L56" s="60" t="s">
        <v>48</v>
      </c>
      <c r="M56" s="291">
        <v>8.28</v>
      </c>
      <c r="N56" s="24">
        <v>0.09</v>
      </c>
      <c r="O56" s="24">
        <v>0.1</v>
      </c>
      <c r="P56" s="24">
        <v>0.02</v>
      </c>
      <c r="Q56" s="59">
        <v>0</v>
      </c>
      <c r="R56" s="59">
        <v>0</v>
      </c>
      <c r="S56" s="59">
        <v>0</v>
      </c>
      <c r="T56" s="24">
        <v>0.5411</v>
      </c>
      <c r="U56" s="59">
        <v>33</v>
      </c>
      <c r="V56" s="24">
        <v>0.3634</v>
      </c>
      <c r="W56" s="60">
        <v>1.36</v>
      </c>
      <c r="X56" s="61">
        <v>0</v>
      </c>
      <c r="Y56" s="61">
        <v>0</v>
      </c>
      <c r="Z56" s="61">
        <v>20</v>
      </c>
      <c r="AA56" s="94">
        <v>0.01</v>
      </c>
      <c r="AB56" s="94">
        <v>0.01</v>
      </c>
      <c r="AC56" s="61">
        <v>15</v>
      </c>
      <c r="AD56" s="61">
        <v>5</v>
      </c>
      <c r="AE56" s="94">
        <v>0.01</v>
      </c>
      <c r="AF56" s="60" t="s">
        <v>48</v>
      </c>
      <c r="AG56" s="35">
        <v>55</v>
      </c>
      <c r="AH56" s="135"/>
      <c r="AI56" s="45">
        <f>AC56*0.5</f>
      </c>
      <c r="AJ56" s="45">
        <f>AC56*0.5</f>
      </c>
      <c r="AK56" s="46">
        <f>AC56*0.75</f>
      </c>
      <c r="AL56" s="47">
        <f>AC56*0.25</f>
      </c>
      <c r="AM56" s="48">
        <f>AC56*0.25</f>
      </c>
      <c r="AN56" s="49">
        <f>AC56*0.75</f>
      </c>
      <c r="AO56" s="40">
        <v>20.8</v>
      </c>
      <c r="AP56" s="24">
        <v>8.6</v>
      </c>
      <c r="AQ56" s="50"/>
      <c r="AR56" s="50"/>
      <c r="AS56" s="50"/>
      <c r="AT56" s="50"/>
      <c r="AU56" s="286"/>
      <c r="AV56" s="28"/>
      <c r="AW56" s="28"/>
      <c r="AX56" s="52"/>
      <c r="AY56" s="3"/>
      <c r="AZ56" s="29"/>
      <c r="BA56" s="29"/>
    </row>
    <row x14ac:dyDescent="0.25" r="57" customHeight="1" ht="14.85">
      <c r="A57" s="251">
        <v>25569.041962604166</v>
      </c>
      <c r="B57" s="252" t="s">
        <v>55</v>
      </c>
      <c r="C57" s="3"/>
      <c r="D57" s="3"/>
      <c r="E57" s="171" t="s">
        <v>139</v>
      </c>
      <c r="F57" s="180"/>
      <c r="G57" s="292">
        <v>56</v>
      </c>
      <c r="H57" s="275">
        <v>20</v>
      </c>
      <c r="I57" s="288">
        <v>8.5</v>
      </c>
      <c r="J57" s="275">
        <v>-5</v>
      </c>
      <c r="K57" s="275">
        <v>-0.291</v>
      </c>
      <c r="L57" s="60" t="s">
        <v>48</v>
      </c>
      <c r="M57" s="94">
        <v>8.276409065</v>
      </c>
      <c r="N57" s="94">
        <v>0.02530395193</v>
      </c>
      <c r="O57" s="94">
        <v>0.1915348231</v>
      </c>
      <c r="P57" s="94">
        <v>0.09261467191</v>
      </c>
      <c r="Q57" s="106">
        <v>0.3564037647</v>
      </c>
      <c r="R57" s="94">
        <v>0.5019669444</v>
      </c>
      <c r="S57" s="61">
        <v>0</v>
      </c>
      <c r="T57" s="94">
        <v>0.1598165113</v>
      </c>
      <c r="U57" s="61">
        <v>10</v>
      </c>
      <c r="V57" s="94">
        <v>0.1385743556</v>
      </c>
      <c r="W57" s="94">
        <v>0.8594056438</v>
      </c>
      <c r="X57" s="61">
        <v>0</v>
      </c>
      <c r="Y57" s="61">
        <v>0</v>
      </c>
      <c r="Z57" s="61">
        <v>20</v>
      </c>
      <c r="AA57" s="94">
        <v>0.01</v>
      </c>
      <c r="AB57" s="94">
        <v>0.01</v>
      </c>
      <c r="AC57" s="61">
        <v>15</v>
      </c>
      <c r="AD57" s="61">
        <v>5</v>
      </c>
      <c r="AE57" s="94">
        <v>0.01</v>
      </c>
      <c r="AF57" s="60" t="s">
        <v>48</v>
      </c>
      <c r="AG57" s="292">
        <v>56</v>
      </c>
      <c r="AH57" s="85">
        <v>3449</v>
      </c>
      <c r="AI57" s="45">
        <f>AC57*0.5</f>
      </c>
      <c r="AJ57" s="45">
        <f>AC57*0.5</f>
      </c>
      <c r="AK57" s="46">
        <f>AC57*0.75</f>
      </c>
      <c r="AL57" s="47">
        <f>AC57*0.25</f>
      </c>
      <c r="AM57" s="48">
        <f>AC57*0.25</f>
      </c>
      <c r="AN57" s="49">
        <f>AC57*0.75</f>
      </c>
      <c r="AO57" s="265" t="s">
        <v>48</v>
      </c>
      <c r="AP57" s="166" t="s">
        <v>48</v>
      </c>
      <c r="AQ57" s="293" t="s">
        <v>48</v>
      </c>
      <c r="AR57" s="267"/>
      <c r="AS57" s="267"/>
      <c r="AT57" s="267"/>
      <c r="AU57" s="85"/>
      <c r="AV57" s="28"/>
      <c r="AW57" s="28"/>
      <c r="AX57" s="52"/>
      <c r="AY57" s="3"/>
      <c r="AZ57" s="29"/>
      <c r="BA57" s="29"/>
    </row>
    <row x14ac:dyDescent="0.25" r="58" customHeight="1" ht="18.75">
      <c r="A58" s="251">
        <v>25569.041962604166</v>
      </c>
      <c r="B58" s="252" t="s">
        <v>140</v>
      </c>
      <c r="C58" s="31">
        <v>2</v>
      </c>
      <c r="D58" s="248">
        <v>54</v>
      </c>
      <c r="E58" s="180" t="s">
        <v>141</v>
      </c>
      <c r="F58" s="66" t="s">
        <v>45</v>
      </c>
      <c r="G58" s="35">
        <v>57</v>
      </c>
      <c r="H58" s="60">
        <v>20.5</v>
      </c>
      <c r="I58" s="24">
        <v>8.9</v>
      </c>
      <c r="J58" s="50">
        <v>-5</v>
      </c>
      <c r="K58" s="50">
        <v>-0.291</v>
      </c>
      <c r="L58" s="60" t="s">
        <v>48</v>
      </c>
      <c r="M58" s="291">
        <v>0.01000623779</v>
      </c>
      <c r="N58" s="291">
        <v>0.01974674624</v>
      </c>
      <c r="O58" s="291">
        <v>2.689520978</v>
      </c>
      <c r="P58" s="291">
        <v>0.09648557373</v>
      </c>
      <c r="Q58" s="291">
        <v>0.006998762485</v>
      </c>
      <c r="R58" s="59">
        <v>0</v>
      </c>
      <c r="S58" s="59">
        <v>0</v>
      </c>
      <c r="T58" s="24">
        <v>0.7895462322</v>
      </c>
      <c r="U58" s="61">
        <v>10</v>
      </c>
      <c r="V58" s="24">
        <v>0.2190477386</v>
      </c>
      <c r="W58" s="60">
        <v>1.835138316</v>
      </c>
      <c r="X58" s="60">
        <v>0.01</v>
      </c>
      <c r="Y58" s="62">
        <v>0</v>
      </c>
      <c r="Z58" s="61">
        <v>20</v>
      </c>
      <c r="AA58" s="94">
        <v>0.01</v>
      </c>
      <c r="AB58" s="94">
        <v>0.01</v>
      </c>
      <c r="AC58" s="61">
        <v>15</v>
      </c>
      <c r="AD58" s="61">
        <v>5</v>
      </c>
      <c r="AE58" s="94">
        <v>0.01</v>
      </c>
      <c r="AF58" s="60" t="s">
        <v>48</v>
      </c>
      <c r="AG58" s="35">
        <v>57</v>
      </c>
      <c r="AH58" s="135"/>
      <c r="AI58" s="45">
        <f>AC58*0.5</f>
      </c>
      <c r="AJ58" s="45">
        <f>AC58*0.5</f>
      </c>
      <c r="AK58" s="46">
        <f>AC58*0.75</f>
      </c>
      <c r="AL58" s="47">
        <f>AC58*0.25</f>
      </c>
      <c r="AM58" s="48">
        <f>AC58*0.25</f>
      </c>
      <c r="AN58" s="49">
        <f>AC58*0.75</f>
      </c>
      <c r="AO58" s="60">
        <v>20.5</v>
      </c>
      <c r="AP58" s="24">
        <v>8.9</v>
      </c>
      <c r="AQ58" s="50"/>
      <c r="AR58" s="50"/>
      <c r="AS58" s="50"/>
      <c r="AT58" s="50"/>
      <c r="AU58" s="51"/>
      <c r="AV58" s="28"/>
      <c r="AW58" s="28"/>
      <c r="AX58" s="52"/>
      <c r="AY58" s="3"/>
      <c r="AZ58" s="29"/>
      <c r="BA58" s="29"/>
    </row>
    <row x14ac:dyDescent="0.25" r="59" customHeight="1" ht="18.75">
      <c r="A59" s="251">
        <v>25569.041962604166</v>
      </c>
      <c r="B59" s="252" t="s">
        <v>142</v>
      </c>
      <c r="C59" s="64">
        <v>3</v>
      </c>
      <c r="D59" s="294">
        <v>55</v>
      </c>
      <c r="E59" s="180" t="s">
        <v>143</v>
      </c>
      <c r="F59" s="66" t="s">
        <v>45</v>
      </c>
      <c r="G59" s="104">
        <v>58</v>
      </c>
      <c r="H59" s="94">
        <v>20.6</v>
      </c>
      <c r="I59" s="106">
        <v>8.7</v>
      </c>
      <c r="J59" s="158">
        <v>-5</v>
      </c>
      <c r="K59" s="158">
        <v>-0.291</v>
      </c>
      <c r="L59" s="60" t="s">
        <v>48</v>
      </c>
      <c r="M59" s="291">
        <v>0.00644867045</v>
      </c>
      <c r="N59" s="24">
        <v>0.03644764735</v>
      </c>
      <c r="O59" s="106">
        <v>15.94550841</v>
      </c>
      <c r="P59" s="291">
        <v>0.09833344468</v>
      </c>
      <c r="Q59" s="24">
        <v>0.009732857491</v>
      </c>
      <c r="R59" s="59">
        <v>0</v>
      </c>
      <c r="S59" s="59">
        <v>0</v>
      </c>
      <c r="T59" s="24">
        <v>1.127092494</v>
      </c>
      <c r="U59" s="61">
        <v>10</v>
      </c>
      <c r="V59" s="291">
        <v>0.3169759389</v>
      </c>
      <c r="W59" s="291">
        <v>1.649856428</v>
      </c>
      <c r="X59" s="61">
        <v>0</v>
      </c>
      <c r="Y59" s="61">
        <v>0</v>
      </c>
      <c r="Z59" s="61">
        <v>20</v>
      </c>
      <c r="AA59" s="94">
        <v>0.01</v>
      </c>
      <c r="AB59" s="94">
        <v>0.01</v>
      </c>
      <c r="AC59" s="61">
        <v>15</v>
      </c>
      <c r="AD59" s="61">
        <v>5</v>
      </c>
      <c r="AE59" s="94">
        <v>0.01</v>
      </c>
      <c r="AF59" s="60" t="s">
        <v>48</v>
      </c>
      <c r="AG59" s="104">
        <v>58</v>
      </c>
      <c r="AH59" s="135"/>
      <c r="AI59" s="45">
        <f>AC59*0.5</f>
      </c>
      <c r="AJ59" s="45">
        <f>AC59*0.5</f>
      </c>
      <c r="AK59" s="46">
        <f>AC59*0.75</f>
      </c>
      <c r="AL59" s="47">
        <f>AC59*0.25</f>
      </c>
      <c r="AM59" s="48">
        <f>AC59*0.25</f>
      </c>
      <c r="AN59" s="49">
        <f>AC59*0.75</f>
      </c>
      <c r="AO59" s="60">
        <v>20.6</v>
      </c>
      <c r="AP59" s="24">
        <v>8.7</v>
      </c>
      <c r="AQ59" s="50"/>
      <c r="AR59" s="50"/>
      <c r="AS59" s="50"/>
      <c r="AT59" s="50"/>
      <c r="AU59" s="51"/>
      <c r="AV59" s="28"/>
      <c r="AW59" s="28"/>
      <c r="AX59" s="52"/>
      <c r="AY59" s="3"/>
      <c r="AZ59" s="29"/>
      <c r="BA59" s="29"/>
    </row>
    <row x14ac:dyDescent="0.25" r="60" customHeight="1" ht="18.75">
      <c r="A60" s="102">
        <v>25569.041962604166</v>
      </c>
      <c r="B60" s="103" t="s">
        <v>144</v>
      </c>
      <c r="C60" s="64">
        <v>3</v>
      </c>
      <c r="D60" s="65">
        <v>56</v>
      </c>
      <c r="E60" s="180" t="s">
        <v>145</v>
      </c>
      <c r="F60" s="57" t="s">
        <v>40</v>
      </c>
      <c r="G60" s="104">
        <v>59</v>
      </c>
      <c r="H60" s="60">
        <v>15</v>
      </c>
      <c r="I60" s="24">
        <v>8.687</v>
      </c>
      <c r="J60" s="50">
        <v>-7.19215424684243</v>
      </c>
      <c r="K60" s="50">
        <v>-0.411</v>
      </c>
      <c r="L60" s="24">
        <v>192.152</v>
      </c>
      <c r="M60" s="291">
        <v>12.64483607</v>
      </c>
      <c r="N60" s="24">
        <v>0.4036414878</v>
      </c>
      <c r="O60" s="24">
        <v>0.02976</v>
      </c>
      <c r="P60" s="24">
        <v>0.36</v>
      </c>
      <c r="Q60" s="24">
        <v>0.2998230461</v>
      </c>
      <c r="R60" s="24">
        <v>0.001747442946</v>
      </c>
      <c r="S60" s="24">
        <v>0.001465122068</v>
      </c>
      <c r="T60" s="24">
        <v>12.7</v>
      </c>
      <c r="U60" s="24">
        <v>0.6089068198</v>
      </c>
      <c r="V60" s="24">
        <v>0.163264692</v>
      </c>
      <c r="W60" s="60">
        <v>2.199298542</v>
      </c>
      <c r="X60" s="61">
        <v>0</v>
      </c>
      <c r="Y60" s="60">
        <v>0.1371430393</v>
      </c>
      <c r="Z60" s="61">
        <v>20</v>
      </c>
      <c r="AA60" s="94">
        <v>0.01</v>
      </c>
      <c r="AB60" s="94">
        <v>0.01</v>
      </c>
      <c r="AC60" s="62">
        <v>44</v>
      </c>
      <c r="AD60" s="61">
        <v>5</v>
      </c>
      <c r="AE60" s="60">
        <v>0.057582</v>
      </c>
      <c r="AF60" s="24">
        <v>192.152</v>
      </c>
      <c r="AG60" s="104">
        <v>59</v>
      </c>
      <c r="AH60" s="109"/>
      <c r="AI60" s="110">
        <f>AC60*0.5</f>
      </c>
      <c r="AJ60" s="110">
        <f>AC60*0.5</f>
      </c>
      <c r="AK60" s="46">
        <f>AC60*0.75</f>
      </c>
      <c r="AL60" s="160">
        <f>AC60*0.25</f>
      </c>
      <c r="AM60" s="161">
        <f>AC60*0.25</f>
      </c>
      <c r="AN60" s="162">
        <f>AC60*0.75</f>
      </c>
      <c r="AO60" s="60">
        <v>15</v>
      </c>
      <c r="AP60" s="24">
        <v>8.687</v>
      </c>
      <c r="AQ60" s="50">
        <v>-7.19215424684243</v>
      </c>
      <c r="AR60" s="50"/>
      <c r="AS60" s="50"/>
      <c r="AT60" s="50"/>
      <c r="AU60" s="51">
        <v>1418.6561</v>
      </c>
      <c r="AV60" s="28"/>
      <c r="AW60" s="28"/>
      <c r="AX60" s="52"/>
      <c r="AY60" s="3"/>
      <c r="AZ60" s="29"/>
      <c r="BA60" s="29"/>
    </row>
    <row x14ac:dyDescent="0.25" r="61" customHeight="1" ht="18.75">
      <c r="A61" s="53">
        <v>25569.041962604166</v>
      </c>
      <c r="B61" s="54" t="s">
        <v>146</v>
      </c>
      <c r="C61" s="78">
        <v>1</v>
      </c>
      <c r="D61" s="78">
        <v>58</v>
      </c>
      <c r="E61" s="295" t="s">
        <v>147</v>
      </c>
      <c r="F61" s="66" t="s">
        <v>45</v>
      </c>
      <c r="G61" s="80">
        <v>60</v>
      </c>
      <c r="H61" s="40">
        <v>57.79</v>
      </c>
      <c r="I61" s="24">
        <v>10.1</v>
      </c>
      <c r="J61" s="50">
        <v>1.486363127063126</v>
      </c>
      <c r="K61" s="50">
        <v>0.098</v>
      </c>
      <c r="L61" s="24">
        <v>187.07</v>
      </c>
      <c r="M61" s="62">
        <v>0</v>
      </c>
      <c r="N61" s="24">
        <v>0.02581</v>
      </c>
      <c r="O61" s="134">
        <v>0</v>
      </c>
      <c r="P61" s="59">
        <v>0</v>
      </c>
      <c r="Q61" s="24">
        <v>0.01777</v>
      </c>
      <c r="R61" s="24">
        <v>0.003315</v>
      </c>
      <c r="S61" s="24">
        <v>0.00224</v>
      </c>
      <c r="T61" s="24">
        <v>10.21</v>
      </c>
      <c r="U61" s="24">
        <v>0.24</v>
      </c>
      <c r="V61" s="24">
        <v>0.175</v>
      </c>
      <c r="W61" s="60">
        <v>2.31</v>
      </c>
      <c r="X61" s="62">
        <v>0</v>
      </c>
      <c r="Y61" s="60">
        <v>0.15</v>
      </c>
      <c r="Z61" s="62">
        <v>3</v>
      </c>
      <c r="AA61" s="60">
        <v>0.24</v>
      </c>
      <c r="AB61" s="62">
        <v>0</v>
      </c>
      <c r="AC61" s="60">
        <v>3.668</v>
      </c>
      <c r="AD61" s="60">
        <v>8.482</v>
      </c>
      <c r="AE61" s="60">
        <v>0.02673</v>
      </c>
      <c r="AF61" s="24">
        <v>187.07</v>
      </c>
      <c r="AG61" s="80">
        <v>60</v>
      </c>
      <c r="AH61" s="135"/>
      <c r="AI61" s="45">
        <f>AC61*0.5</f>
      </c>
      <c r="AJ61" s="45">
        <f>AC61*0.5</f>
      </c>
      <c r="AK61" s="46">
        <f>AC61*0.75</f>
      </c>
      <c r="AL61" s="47">
        <f>AC61*0.25</f>
      </c>
      <c r="AM61" s="48">
        <f>AC61*0.25</f>
      </c>
      <c r="AN61" s="49">
        <f>AC61*0.75</f>
      </c>
      <c r="AO61" s="40">
        <v>57.79</v>
      </c>
      <c r="AP61" s="24">
        <v>10.1</v>
      </c>
      <c r="AQ61" s="50">
        <v>1.486363127063126</v>
      </c>
      <c r="AR61" s="50"/>
      <c r="AS61" s="50"/>
      <c r="AT61" s="50"/>
      <c r="AU61" s="51">
        <v>2.04737538873033e-8</v>
      </c>
      <c r="AV61" s="28"/>
      <c r="AW61" s="28"/>
      <c r="AX61" s="52"/>
      <c r="AY61" s="3"/>
      <c r="AZ61" s="29"/>
      <c r="BA61" s="29"/>
    </row>
    <row x14ac:dyDescent="0.25" r="62" customHeight="1" ht="16.25">
      <c r="A62" s="53">
        <v>25569.041962604166</v>
      </c>
      <c r="B62" s="54" t="s">
        <v>148</v>
      </c>
      <c r="C62" s="31">
        <v>2</v>
      </c>
      <c r="D62" s="32">
        <v>61</v>
      </c>
      <c r="E62" s="295" t="s">
        <v>149</v>
      </c>
      <c r="F62" s="57" t="s">
        <v>40</v>
      </c>
      <c r="G62" s="35">
        <v>61</v>
      </c>
      <c r="H62" s="60">
        <v>9.49</v>
      </c>
      <c r="I62" s="24">
        <v>9.86</v>
      </c>
      <c r="J62" s="50">
        <v>5.443297244197994</v>
      </c>
      <c r="K62" s="50">
        <v>0.305</v>
      </c>
      <c r="L62" s="24">
        <v>430.37</v>
      </c>
      <c r="M62" s="60">
        <v>0.035</v>
      </c>
      <c r="N62" s="24">
        <v>0.1241</v>
      </c>
      <c r="O62" s="24">
        <v>0.03</v>
      </c>
      <c r="P62" s="24">
        <v>0.0226</v>
      </c>
      <c r="Q62" s="24">
        <v>0.07382</v>
      </c>
      <c r="R62" s="24">
        <v>0.02299</v>
      </c>
      <c r="S62" s="24">
        <v>0.008772</v>
      </c>
      <c r="T62" s="24">
        <v>12.68</v>
      </c>
      <c r="U62" s="24">
        <v>2.4</v>
      </c>
      <c r="V62" s="24">
        <v>6.38</v>
      </c>
      <c r="W62" s="60">
        <v>62.54</v>
      </c>
      <c r="X62" s="62">
        <v>0</v>
      </c>
      <c r="Y62" s="62">
        <v>0</v>
      </c>
      <c r="Z62" s="60">
        <v>17.8</v>
      </c>
      <c r="AA62" s="60">
        <v>11.6</v>
      </c>
      <c r="AB62" s="60">
        <v>0.3</v>
      </c>
      <c r="AC62" s="60">
        <v>7.14</v>
      </c>
      <c r="AD62" s="60">
        <v>56.33</v>
      </c>
      <c r="AE62" s="60">
        <v>11.53</v>
      </c>
      <c r="AF62" s="24">
        <v>430.37</v>
      </c>
      <c r="AG62" s="35">
        <v>61</v>
      </c>
      <c r="AH62" s="109"/>
      <c r="AI62" s="45">
        <f>AC62*0.5</f>
      </c>
      <c r="AJ62" s="45">
        <f>AC62*0.5</f>
      </c>
      <c r="AK62" s="46">
        <f>AC62*0.75</f>
      </c>
      <c r="AL62" s="47">
        <f>AC62*0.25</f>
      </c>
      <c r="AM62" s="48">
        <f>AC62*0.25</f>
      </c>
      <c r="AN62" s="49">
        <f>AC62*0.75</f>
      </c>
      <c r="AO62" s="60">
        <v>9.49</v>
      </c>
      <c r="AP62" s="24">
        <v>9.86</v>
      </c>
      <c r="AQ62" s="50">
        <v>5.443297244197994</v>
      </c>
      <c r="AR62" s="28"/>
      <c r="AS62" s="28"/>
      <c r="AT62" s="28"/>
      <c r="AU62" s="85">
        <v>6.40380490303408e-8</v>
      </c>
      <c r="AV62" s="28"/>
      <c r="AW62" s="28"/>
      <c r="AX62" s="52"/>
      <c r="AY62" s="3"/>
      <c r="AZ62" s="29"/>
      <c r="BA62" s="29"/>
    </row>
    <row x14ac:dyDescent="0.25" r="63" customHeight="1" ht="16.5">
      <c r="A63" s="53">
        <v>25569.041962604166</v>
      </c>
      <c r="B63" s="54" t="s">
        <v>150</v>
      </c>
      <c r="C63" s="31">
        <v>2</v>
      </c>
      <c r="D63" s="32">
        <v>63</v>
      </c>
      <c r="E63" s="295" t="s">
        <v>151</v>
      </c>
      <c r="F63" s="57" t="s">
        <v>40</v>
      </c>
      <c r="G63" s="35">
        <v>62</v>
      </c>
      <c r="H63" s="40">
        <v>10.58</v>
      </c>
      <c r="I63" s="24">
        <v>7.96</v>
      </c>
      <c r="J63" s="50">
        <v>-4.13093294446334</v>
      </c>
      <c r="K63" s="50">
        <v>-0.232</v>
      </c>
      <c r="L63" s="24">
        <v>228.94</v>
      </c>
      <c r="M63" s="60">
        <v>1.89</v>
      </c>
      <c r="N63" s="59">
        <v>0</v>
      </c>
      <c r="O63" s="59">
        <v>0</v>
      </c>
      <c r="P63" s="59">
        <v>0</v>
      </c>
      <c r="Q63" s="24">
        <v>0.1759</v>
      </c>
      <c r="R63" s="24">
        <v>0.001138</v>
      </c>
      <c r="S63" s="24">
        <v>0.001226</v>
      </c>
      <c r="T63" s="24">
        <v>8.18</v>
      </c>
      <c r="U63" s="24">
        <v>1.68</v>
      </c>
      <c r="V63" s="24">
        <v>5.275</v>
      </c>
      <c r="W63" s="60">
        <v>22.3</v>
      </c>
      <c r="X63" s="62">
        <v>0</v>
      </c>
      <c r="Y63" s="60">
        <v>0.13</v>
      </c>
      <c r="Z63" s="60">
        <v>17.751</v>
      </c>
      <c r="AA63" s="60">
        <v>11.6</v>
      </c>
      <c r="AB63" s="60">
        <v>0.278</v>
      </c>
      <c r="AC63" s="60">
        <v>6.922</v>
      </c>
      <c r="AD63" s="60">
        <v>26.46</v>
      </c>
      <c r="AE63" s="60">
        <v>0.03668</v>
      </c>
      <c r="AF63" s="24">
        <v>228.94</v>
      </c>
      <c r="AG63" s="35">
        <v>62</v>
      </c>
      <c r="AH63" s="135"/>
      <c r="AI63" s="45">
        <f>AC63*0.5</f>
      </c>
      <c r="AJ63" s="45">
        <f>AC63*0.5</f>
      </c>
      <c r="AK63" s="46">
        <f>AC63*0.75</f>
      </c>
      <c r="AL63" s="47">
        <f>AC63*0.25</f>
      </c>
      <c r="AM63" s="48">
        <f>AC63*0.25</f>
      </c>
      <c r="AN63" s="49">
        <f>AC63*0.75</f>
      </c>
      <c r="AO63" s="40">
        <v>10.58</v>
      </c>
      <c r="AP63" s="24">
        <v>7.96</v>
      </c>
      <c r="AQ63" s="50">
        <v>-4.13093294446334</v>
      </c>
      <c r="AR63" s="50"/>
      <c r="AS63" s="50"/>
      <c r="AT63" s="50"/>
      <c r="AU63" s="51">
        <v>11.5797634960763</v>
      </c>
      <c r="AV63" s="28"/>
      <c r="AW63" s="28"/>
      <c r="AX63" s="52"/>
      <c r="AY63" s="3"/>
      <c r="AZ63" s="29"/>
      <c r="BA63" s="29"/>
    </row>
    <row x14ac:dyDescent="0.25" r="64" customHeight="1" ht="16.5">
      <c r="A64" s="296">
        <v>25569.041962604166</v>
      </c>
      <c r="B64" s="297" t="s">
        <v>152</v>
      </c>
      <c r="C64" s="31">
        <v>2</v>
      </c>
      <c r="D64" s="32">
        <v>62</v>
      </c>
      <c r="E64" s="295" t="s">
        <v>153</v>
      </c>
      <c r="F64" s="57" t="s">
        <v>40</v>
      </c>
      <c r="G64" s="35">
        <v>63</v>
      </c>
      <c r="H64" s="40">
        <v>8.42</v>
      </c>
      <c r="I64" s="24">
        <v>8.33</v>
      </c>
      <c r="J64" s="24">
        <v>-4.098535431250288</v>
      </c>
      <c r="K64" s="24">
        <v>-0.229</v>
      </c>
      <c r="L64" s="24">
        <v>211.1</v>
      </c>
      <c r="M64" s="60">
        <v>1.91</v>
      </c>
      <c r="N64" s="24">
        <v>0.01005</v>
      </c>
      <c r="O64" s="59">
        <v>0</v>
      </c>
      <c r="P64" s="59">
        <v>0</v>
      </c>
      <c r="Q64" s="24">
        <v>0.1689</v>
      </c>
      <c r="R64" s="24">
        <v>0.002962</v>
      </c>
      <c r="S64" s="24">
        <v>0.002616</v>
      </c>
      <c r="T64" s="24">
        <v>9.17</v>
      </c>
      <c r="U64" s="24">
        <v>1.85</v>
      </c>
      <c r="V64" s="24">
        <v>5.83</v>
      </c>
      <c r="W64" s="60">
        <v>24.07</v>
      </c>
      <c r="X64" s="62">
        <v>0</v>
      </c>
      <c r="Y64" s="62">
        <v>0</v>
      </c>
      <c r="Z64" s="60">
        <v>23.22</v>
      </c>
      <c r="AA64" s="62">
        <v>4</v>
      </c>
      <c r="AB64" s="60">
        <v>0.173</v>
      </c>
      <c r="AC64" s="60">
        <v>7.136</v>
      </c>
      <c r="AD64" s="60">
        <v>25.57</v>
      </c>
      <c r="AE64" s="60">
        <v>0.0426</v>
      </c>
      <c r="AF64" s="24">
        <v>211.1</v>
      </c>
      <c r="AG64" s="35">
        <v>63</v>
      </c>
      <c r="AH64" s="135"/>
      <c r="AI64" s="45">
        <f>AC64*0.5</f>
      </c>
      <c r="AJ64" s="45">
        <f>AC64*0.5</f>
      </c>
      <c r="AK64" s="46">
        <f>AC64*0.75</f>
      </c>
      <c r="AL64" s="47">
        <f>AC64*0.25</f>
      </c>
      <c r="AM64" s="48">
        <f>AC64*0.25</f>
      </c>
      <c r="AN64" s="49">
        <f>AC64*0.75</f>
      </c>
      <c r="AO64" s="40">
        <v>8.42</v>
      </c>
      <c r="AP64" s="24">
        <v>8.33</v>
      </c>
      <c r="AQ64" s="24">
        <v>-4.098535431250288</v>
      </c>
      <c r="AR64" s="24"/>
      <c r="AS64" s="24"/>
      <c r="AT64" s="24"/>
      <c r="AU64" s="51">
        <v>6.36030459595265</v>
      </c>
      <c r="AV64" s="28"/>
      <c r="AW64" s="28"/>
      <c r="AX64" s="52"/>
      <c r="AY64" s="3"/>
      <c r="AZ64" s="29"/>
      <c r="BA64" s="29"/>
    </row>
    <row x14ac:dyDescent="0.25" r="65" customHeight="1" ht="16.5">
      <c r="A65" s="53">
        <v>25569.041962604166</v>
      </c>
      <c r="B65" s="54" t="s">
        <v>154</v>
      </c>
      <c r="C65" s="78">
        <v>1</v>
      </c>
      <c r="D65" s="78">
        <v>59</v>
      </c>
      <c r="E65" s="295" t="s">
        <v>155</v>
      </c>
      <c r="F65" s="66" t="s">
        <v>45</v>
      </c>
      <c r="G65" s="80">
        <v>64</v>
      </c>
      <c r="H65" s="40">
        <v>56.27</v>
      </c>
      <c r="I65" s="24">
        <v>9.87</v>
      </c>
      <c r="J65" s="24">
        <v>0.352490774443742</v>
      </c>
      <c r="K65" s="24">
        <v>0.023</v>
      </c>
      <c r="L65" s="24">
        <v>395.25</v>
      </c>
      <c r="M65" s="62">
        <v>0</v>
      </c>
      <c r="N65" s="24">
        <v>0.0355</v>
      </c>
      <c r="O65" s="24">
        <v>0.01</v>
      </c>
      <c r="P65" s="24">
        <v>0.04271</v>
      </c>
      <c r="Q65" s="24">
        <v>0.01464</v>
      </c>
      <c r="R65" s="24">
        <v>0.005149</v>
      </c>
      <c r="S65" s="24">
        <v>0.001256</v>
      </c>
      <c r="T65" s="24">
        <v>9.47</v>
      </c>
      <c r="U65" s="24">
        <v>0.15</v>
      </c>
      <c r="V65" s="24">
        <v>0.23</v>
      </c>
      <c r="W65" s="60">
        <v>2.58</v>
      </c>
      <c r="X65" s="62">
        <v>0</v>
      </c>
      <c r="Y65" s="62">
        <v>0</v>
      </c>
      <c r="Z65" s="60">
        <v>0.787</v>
      </c>
      <c r="AA65" s="60">
        <v>0.23</v>
      </c>
      <c r="AB65" s="62">
        <v>0</v>
      </c>
      <c r="AC65" s="60">
        <v>4.915</v>
      </c>
      <c r="AD65" s="60">
        <v>8.72</v>
      </c>
      <c r="AE65" s="60">
        <v>0.02791</v>
      </c>
      <c r="AF65" s="24">
        <v>395.25</v>
      </c>
      <c r="AG65" s="80">
        <v>64</v>
      </c>
      <c r="AH65" s="135"/>
      <c r="AI65" s="45">
        <f>AC65*0.5</f>
      </c>
      <c r="AJ65" s="45">
        <f>AC65*0.5</f>
      </c>
      <c r="AK65" s="46">
        <f>AC65*0.75</f>
      </c>
      <c r="AL65" s="47">
        <f>AC65*0.25</f>
      </c>
      <c r="AM65" s="48">
        <f>AC65*0.25</f>
      </c>
      <c r="AN65" s="49">
        <f>AC65*0.75</f>
      </c>
      <c r="AO65" s="40">
        <v>56.27</v>
      </c>
      <c r="AP65" s="24">
        <v>9.87</v>
      </c>
      <c r="AQ65" s="24">
        <v>0.352490774443742</v>
      </c>
      <c r="AR65" s="24"/>
      <c r="AS65" s="24"/>
      <c r="AT65" s="24"/>
      <c r="AU65" s="51">
        <v>4.92002570311852e-7</v>
      </c>
      <c r="AV65" s="28"/>
      <c r="AW65" s="28"/>
      <c r="AX65" s="52"/>
      <c r="AY65" s="3"/>
      <c r="AZ65" s="29"/>
      <c r="BA65" s="29"/>
    </row>
    <row x14ac:dyDescent="0.25" r="66" customHeight="1" ht="16.5">
      <c r="A66" s="53">
        <v>25569.041962604166</v>
      </c>
      <c r="B66" s="54" t="s">
        <v>156</v>
      </c>
      <c r="C66" s="78">
        <v>1</v>
      </c>
      <c r="D66" s="78">
        <v>60</v>
      </c>
      <c r="E66" s="295" t="s">
        <v>157</v>
      </c>
      <c r="F66" s="57" t="s">
        <v>40</v>
      </c>
      <c r="G66" s="80">
        <v>65</v>
      </c>
      <c r="H66" s="241">
        <v>19.15</v>
      </c>
      <c r="I66" s="24">
        <v>9.09</v>
      </c>
      <c r="J66" s="24">
        <v>-1.723115369444029</v>
      </c>
      <c r="K66" s="24">
        <v>-0.1</v>
      </c>
      <c r="L66" s="24">
        <v>166</v>
      </c>
      <c r="M66" s="60">
        <v>0.13</v>
      </c>
      <c r="N66" s="59">
        <v>0</v>
      </c>
      <c r="O66" s="59">
        <v>0</v>
      </c>
      <c r="P66" s="24">
        <v>0.02</v>
      </c>
      <c r="Q66" s="24">
        <v>0.02014</v>
      </c>
      <c r="R66" s="24">
        <v>0.001464</v>
      </c>
      <c r="S66" s="24">
        <v>0.000398</v>
      </c>
      <c r="T66" s="24">
        <v>8.97</v>
      </c>
      <c r="U66" s="24">
        <v>1.82</v>
      </c>
      <c r="V66" s="59">
        <v>5</v>
      </c>
      <c r="W66" s="60">
        <v>8.36</v>
      </c>
      <c r="X66" s="62">
        <v>0</v>
      </c>
      <c r="Y66" s="62">
        <v>0</v>
      </c>
      <c r="Z66" s="60">
        <v>17.9</v>
      </c>
      <c r="AA66" s="62">
        <v>0</v>
      </c>
      <c r="AB66" s="62">
        <v>0</v>
      </c>
      <c r="AC66" s="60">
        <v>4.96</v>
      </c>
      <c r="AD66" s="60">
        <v>11.6</v>
      </c>
      <c r="AE66" s="60">
        <v>0.03054</v>
      </c>
      <c r="AF66" s="24">
        <v>166</v>
      </c>
      <c r="AG66" s="80">
        <v>65</v>
      </c>
      <c r="AH66" s="135"/>
      <c r="AI66" s="45">
        <f>AC66*0.5</f>
      </c>
      <c r="AJ66" s="45">
        <f>AC66*0.5</f>
      </c>
      <c r="AK66" s="46">
        <f>AC66*0.75</f>
      </c>
      <c r="AL66" s="47">
        <f>AC66*0.25</f>
      </c>
      <c r="AM66" s="48">
        <f>AC66*0.25</f>
      </c>
      <c r="AN66" s="49">
        <f>AC66*0.75</f>
      </c>
      <c r="AO66" s="241">
        <v>19.15</v>
      </c>
      <c r="AP66" s="24">
        <v>9.09</v>
      </c>
      <c r="AQ66" s="24">
        <v>-1.723115369444029</v>
      </c>
      <c r="AR66" s="24"/>
      <c r="AS66" s="24"/>
      <c r="AT66" s="24"/>
      <c r="AU66" s="51">
        <v>0.00168559506432594</v>
      </c>
      <c r="AV66" s="28"/>
      <c r="AW66" s="28"/>
      <c r="AX66" s="52"/>
      <c r="AY66" s="3"/>
      <c r="AZ66" s="29"/>
      <c r="BA66" s="29"/>
    </row>
    <row x14ac:dyDescent="0.25" r="67" customHeight="1" ht="16.5">
      <c r="A67" s="53">
        <v>25569.041962604166</v>
      </c>
      <c r="B67" s="54" t="s">
        <v>158</v>
      </c>
      <c r="C67" s="78">
        <v>1</v>
      </c>
      <c r="D67" s="78">
        <v>57</v>
      </c>
      <c r="E67" s="295" t="s">
        <v>159</v>
      </c>
      <c r="F67" s="66" t="s">
        <v>45</v>
      </c>
      <c r="G67" s="80">
        <v>66</v>
      </c>
      <c r="H67" s="242">
        <v>32.69</v>
      </c>
      <c r="I67" s="8">
        <v>8.96</v>
      </c>
      <c r="J67" s="8">
        <v>0.7498005905627378</v>
      </c>
      <c r="K67" s="8">
        <v>0.045</v>
      </c>
      <c r="L67" s="8">
        <v>226.27</v>
      </c>
      <c r="M67" s="62">
        <v>0</v>
      </c>
      <c r="N67" s="183">
        <v>0</v>
      </c>
      <c r="O67" s="183">
        <v>0</v>
      </c>
      <c r="P67" s="8">
        <v>0.01</v>
      </c>
      <c r="Q67" s="8">
        <v>0.01004</v>
      </c>
      <c r="R67" s="8">
        <v>0.001091</v>
      </c>
      <c r="S67" s="8">
        <v>0.00045543</v>
      </c>
      <c r="T67" s="8">
        <v>9.24</v>
      </c>
      <c r="U67" s="8">
        <v>1.91</v>
      </c>
      <c r="V67" s="8">
        <v>5.4</v>
      </c>
      <c r="W67" s="181">
        <v>7.71</v>
      </c>
      <c r="X67" s="184">
        <v>0</v>
      </c>
      <c r="Y67" s="181">
        <v>0.01</v>
      </c>
      <c r="Z67" s="181">
        <v>18.5</v>
      </c>
      <c r="AA67" s="184">
        <v>0</v>
      </c>
      <c r="AB67" s="184">
        <v>0</v>
      </c>
      <c r="AC67" s="181">
        <v>4.17</v>
      </c>
      <c r="AD67" s="181">
        <v>11.66</v>
      </c>
      <c r="AE67" s="181">
        <v>0.02496</v>
      </c>
      <c r="AF67" s="8">
        <v>226.27</v>
      </c>
      <c r="AG67" s="80">
        <v>66</v>
      </c>
      <c r="AH67" s="185"/>
      <c r="AI67" s="45">
        <f>AC67*0.5</f>
      </c>
      <c r="AJ67" s="45">
        <f>AC67*0.5</f>
      </c>
      <c r="AK67" s="46">
        <f>AC67*0.75</f>
      </c>
      <c r="AL67" s="47">
        <f>AC67*0.25</f>
      </c>
      <c r="AM67" s="48">
        <f>AC67*0.25</f>
      </c>
      <c r="AN67" s="49">
        <f>AC67*0.75</f>
      </c>
      <c r="AO67" s="242">
        <v>32.69</v>
      </c>
      <c r="AP67" s="8">
        <v>8.96</v>
      </c>
      <c r="AQ67" s="8">
        <v>0.7498005905627378</v>
      </c>
      <c r="AR67" s="8"/>
      <c r="AS67" s="8"/>
      <c r="AT67" s="8"/>
      <c r="AU67" s="186">
        <v>0.00000313678686549976</v>
      </c>
      <c r="AV67" s="28"/>
      <c r="AW67" s="28"/>
      <c r="AX67" s="52"/>
      <c r="AY67" s="3"/>
      <c r="AZ67" s="29"/>
      <c r="BA67" s="29"/>
    </row>
    <row x14ac:dyDescent="0.25" r="68" customHeight="1" ht="16.5">
      <c r="A68" s="30">
        <v>25569.041962604166</v>
      </c>
      <c r="B68" s="22" t="s">
        <v>160</v>
      </c>
      <c r="C68" s="64">
        <v>3</v>
      </c>
      <c r="D68" s="65"/>
      <c r="E68" s="245" t="s">
        <v>161</v>
      </c>
      <c r="F68" s="66" t="s">
        <v>45</v>
      </c>
      <c r="G68" s="104">
        <v>67</v>
      </c>
      <c r="H68" s="298" t="s">
        <v>48</v>
      </c>
      <c r="I68" s="265" t="s">
        <v>48</v>
      </c>
      <c r="J68" s="265" t="s">
        <v>48</v>
      </c>
      <c r="K68" s="265"/>
      <c r="L68" s="265" t="s">
        <v>48</v>
      </c>
      <c r="M68" s="265" t="s">
        <v>48</v>
      </c>
      <c r="N68" s="299" t="s">
        <v>48</v>
      </c>
      <c r="O68" s="265" t="s">
        <v>48</v>
      </c>
      <c r="P68" s="299" t="s">
        <v>48</v>
      </c>
      <c r="Q68" s="265" t="s">
        <v>48</v>
      </c>
      <c r="R68" s="265" t="s">
        <v>48</v>
      </c>
      <c r="S68" s="300" t="s">
        <v>48</v>
      </c>
      <c r="T68" s="299" t="s">
        <v>48</v>
      </c>
      <c r="U68" s="265" t="s">
        <v>48</v>
      </c>
      <c r="V68" s="265" t="s">
        <v>48</v>
      </c>
      <c r="W68" s="265" t="s">
        <v>48</v>
      </c>
      <c r="X68" s="61">
        <v>0</v>
      </c>
      <c r="Y68" s="265" t="s">
        <v>48</v>
      </c>
      <c r="Z68" s="265" t="s">
        <v>48</v>
      </c>
      <c r="AA68" s="300" t="s">
        <v>48</v>
      </c>
      <c r="AB68" s="300" t="s">
        <v>48</v>
      </c>
      <c r="AC68" s="265" t="s">
        <v>48</v>
      </c>
      <c r="AD68" s="300" t="s">
        <v>48</v>
      </c>
      <c r="AE68" s="265" t="s">
        <v>48</v>
      </c>
      <c r="AF68" s="265" t="s">
        <v>48</v>
      </c>
      <c r="AG68" s="300" t="s">
        <v>48</v>
      </c>
      <c r="AH68" s="19" t="s">
        <v>48</v>
      </c>
      <c r="AI68" s="2" t="s">
        <v>48</v>
      </c>
      <c r="AJ68" s="2" t="s">
        <v>48</v>
      </c>
      <c r="AK68" s="2" t="s">
        <v>48</v>
      </c>
      <c r="AL68" s="2" t="s">
        <v>48</v>
      </c>
      <c r="AM68" s="2" t="s">
        <v>48</v>
      </c>
      <c r="AN68" s="245" t="s">
        <v>161</v>
      </c>
      <c r="AO68" s="298" t="s">
        <v>48</v>
      </c>
      <c r="AP68" s="265" t="s">
        <v>48</v>
      </c>
      <c r="AQ68" s="266" t="s">
        <v>48</v>
      </c>
      <c r="AR68" s="267"/>
      <c r="AS68" s="267"/>
      <c r="AT68" s="267"/>
      <c r="AU68" s="174" t="s">
        <v>48</v>
      </c>
      <c r="AV68" s="28"/>
      <c r="AW68" s="28"/>
      <c r="AX68" s="52"/>
      <c r="AY68" s="3"/>
      <c r="AZ68" s="29"/>
      <c r="BA68" s="29"/>
    </row>
    <row x14ac:dyDescent="0.25" r="69" customHeight="1" ht="16.5">
      <c r="A69" s="30">
        <v>25569.041962604166</v>
      </c>
      <c r="B69" s="22" t="s">
        <v>162</v>
      </c>
      <c r="C69" s="64">
        <v>3</v>
      </c>
      <c r="D69" s="301"/>
      <c r="E69" s="274" t="s">
        <v>163</v>
      </c>
      <c r="F69" s="66" t="s">
        <v>45</v>
      </c>
      <c r="G69" s="104">
        <v>68</v>
      </c>
      <c r="H69" s="265" t="s">
        <v>48</v>
      </c>
      <c r="I69" s="265" t="s">
        <v>48</v>
      </c>
      <c r="J69" s="265" t="s">
        <v>48</v>
      </c>
      <c r="K69" s="265"/>
      <c r="L69" s="265" t="s">
        <v>48</v>
      </c>
      <c r="M69" s="265" t="s">
        <v>48</v>
      </c>
      <c r="N69" s="265" t="s">
        <v>48</v>
      </c>
      <c r="O69" s="265" t="s">
        <v>48</v>
      </c>
      <c r="P69" s="265" t="s">
        <v>48</v>
      </c>
      <c r="Q69" s="265" t="s">
        <v>48</v>
      </c>
      <c r="R69" s="265" t="s">
        <v>48</v>
      </c>
      <c r="S69" s="300" t="s">
        <v>48</v>
      </c>
      <c r="T69" s="265" t="s">
        <v>48</v>
      </c>
      <c r="U69" s="265" t="s">
        <v>48</v>
      </c>
      <c r="V69" s="265" t="s">
        <v>48</v>
      </c>
      <c r="W69" s="265" t="s">
        <v>48</v>
      </c>
      <c r="X69" s="300" t="s">
        <v>48</v>
      </c>
      <c r="Y69" s="265" t="s">
        <v>48</v>
      </c>
      <c r="Z69" s="265" t="s">
        <v>48</v>
      </c>
      <c r="AA69" s="61">
        <v>0</v>
      </c>
      <c r="AB69" s="300" t="s">
        <v>48</v>
      </c>
      <c r="AC69" s="265" t="s">
        <v>48</v>
      </c>
      <c r="AD69" s="300" t="s">
        <v>48</v>
      </c>
      <c r="AE69" s="265" t="s">
        <v>48</v>
      </c>
      <c r="AF69" s="265" t="s">
        <v>48</v>
      </c>
      <c r="AG69" s="300" t="s">
        <v>48</v>
      </c>
      <c r="AH69" s="19" t="s">
        <v>48</v>
      </c>
      <c r="AI69" s="2" t="s">
        <v>48</v>
      </c>
      <c r="AJ69" s="2" t="s">
        <v>48</v>
      </c>
      <c r="AK69" s="2" t="s">
        <v>48</v>
      </c>
      <c r="AL69" s="2" t="s">
        <v>48</v>
      </c>
      <c r="AM69" s="2" t="s">
        <v>48</v>
      </c>
      <c r="AN69" s="274" t="s">
        <v>163</v>
      </c>
      <c r="AO69" s="265" t="s">
        <v>48</v>
      </c>
      <c r="AP69" s="265" t="s">
        <v>48</v>
      </c>
      <c r="AQ69" s="266" t="s">
        <v>48</v>
      </c>
      <c r="AR69" s="267"/>
      <c r="AS69" s="267"/>
      <c r="AT69" s="267"/>
      <c r="AU69" s="174" t="s">
        <v>48</v>
      </c>
      <c r="AV69" s="172"/>
      <c r="AW69" s="172"/>
      <c r="AX69" s="173"/>
      <c r="AY69" s="174"/>
      <c r="AZ69" s="2"/>
      <c r="BA69" s="2"/>
    </row>
    <row x14ac:dyDescent="0.25" r="70" customHeight="1" ht="14.85">
      <c r="A70" s="302">
        <v>25569.041962604166</v>
      </c>
      <c r="B70" s="303" t="s">
        <v>164</v>
      </c>
      <c r="C70" s="304"/>
      <c r="D70" s="193"/>
      <c r="E70" s="171" t="s">
        <v>165</v>
      </c>
      <c r="F70" s="57" t="s">
        <v>40</v>
      </c>
      <c r="G70" s="104">
        <v>69</v>
      </c>
      <c r="H70" s="267" t="s">
        <v>48</v>
      </c>
      <c r="I70" s="267" t="s">
        <v>48</v>
      </c>
      <c r="J70" s="267" t="s">
        <v>48</v>
      </c>
      <c r="K70" s="267"/>
      <c r="L70" s="60" t="s">
        <v>48</v>
      </c>
      <c r="M70" s="60">
        <v>19.1946</v>
      </c>
      <c r="N70" s="60">
        <v>0.305029</v>
      </c>
      <c r="O70" s="60">
        <v>0.199528</v>
      </c>
      <c r="P70" s="60">
        <v>0.06298811784</v>
      </c>
      <c r="Q70" s="24">
        <v>0.08207476617000001</v>
      </c>
      <c r="R70" s="265" t="s">
        <v>48</v>
      </c>
      <c r="S70" s="24">
        <v>0.00451059106</v>
      </c>
      <c r="T70" s="265" t="s">
        <v>48</v>
      </c>
      <c r="U70" s="60">
        <v>16.11623149</v>
      </c>
      <c r="V70" s="60">
        <v>4.006349313</v>
      </c>
      <c r="W70" s="60">
        <v>7.019984087</v>
      </c>
      <c r="X70" s="300" t="s">
        <v>48</v>
      </c>
      <c r="Y70" s="60">
        <v>7.455197885</v>
      </c>
      <c r="Z70" s="265" t="s">
        <v>48</v>
      </c>
      <c r="AA70" s="300" t="s">
        <v>48</v>
      </c>
      <c r="AB70" s="300" t="s">
        <v>48</v>
      </c>
      <c r="AC70" s="265" t="s">
        <v>48</v>
      </c>
      <c r="AD70" s="300">
        <v>5</v>
      </c>
      <c r="AE70" s="265" t="s">
        <v>48</v>
      </c>
      <c r="AF70" s="265" t="s">
        <v>48</v>
      </c>
      <c r="AG70" s="300" t="s">
        <v>48</v>
      </c>
      <c r="AH70" s="19" t="s">
        <v>48</v>
      </c>
      <c r="AI70" s="2" t="s">
        <v>48</v>
      </c>
      <c r="AJ70" s="2" t="s">
        <v>48</v>
      </c>
      <c r="AK70" s="2" t="s">
        <v>48</v>
      </c>
      <c r="AL70" s="2" t="s">
        <v>48</v>
      </c>
      <c r="AM70" s="2" t="s">
        <v>48</v>
      </c>
      <c r="AN70" s="171" t="s">
        <v>165</v>
      </c>
      <c r="AO70" s="267" t="s">
        <v>48</v>
      </c>
      <c r="AP70" s="267" t="s">
        <v>48</v>
      </c>
      <c r="AQ70" s="305" t="s">
        <v>48</v>
      </c>
      <c r="AR70" s="267"/>
      <c r="AS70" s="267"/>
      <c r="AT70" s="267"/>
      <c r="AU70" s="174" t="s">
        <v>48</v>
      </c>
      <c r="AV70" s="28"/>
      <c r="AW70" s="28"/>
      <c r="AX70" s="52"/>
      <c r="AY70" s="3"/>
      <c r="AZ70" s="29"/>
      <c r="BA70" s="29"/>
    </row>
    <row x14ac:dyDescent="0.25" r="71" customHeight="1" ht="15">
      <c r="A71" s="302">
        <v>25569.041962604166</v>
      </c>
      <c r="B71" s="303" t="s">
        <v>166</v>
      </c>
      <c r="C71" s="304"/>
      <c r="D71" s="193"/>
      <c r="E71" s="171" t="s">
        <v>167</v>
      </c>
      <c r="F71" s="66" t="s">
        <v>45</v>
      </c>
      <c r="G71" s="104">
        <v>70</v>
      </c>
      <c r="H71" s="267" t="s">
        <v>48</v>
      </c>
      <c r="I71" s="267" t="s">
        <v>48</v>
      </c>
      <c r="J71" s="267" t="s">
        <v>48</v>
      </c>
      <c r="K71" s="267"/>
      <c r="L71" s="60" t="s">
        <v>48</v>
      </c>
      <c r="M71" s="60">
        <v>26.6742287</v>
      </c>
      <c r="N71" s="60">
        <v>0.231839619</v>
      </c>
      <c r="O71" s="60">
        <v>0.11393465</v>
      </c>
      <c r="P71" s="60">
        <v>1.247358064</v>
      </c>
      <c r="Q71" s="24">
        <v>0.08085412565</v>
      </c>
      <c r="R71" s="265" t="s">
        <v>48</v>
      </c>
      <c r="S71" s="59">
        <v>0</v>
      </c>
      <c r="T71" s="265" t="s">
        <v>48</v>
      </c>
      <c r="U71" s="60">
        <v>1.659773968</v>
      </c>
      <c r="V71" s="60">
        <v>1.520670399</v>
      </c>
      <c r="W71" s="60">
        <v>5.475871578</v>
      </c>
      <c r="X71" s="300" t="s">
        <v>48</v>
      </c>
      <c r="Y71" s="60">
        <v>15.97896873</v>
      </c>
      <c r="Z71" s="265" t="s">
        <v>48</v>
      </c>
      <c r="AA71" s="300" t="s">
        <v>48</v>
      </c>
      <c r="AB71" s="300" t="s">
        <v>48</v>
      </c>
      <c r="AC71" s="265" t="s">
        <v>48</v>
      </c>
      <c r="AD71" s="300" t="s">
        <v>48</v>
      </c>
      <c r="AE71" s="265" t="s">
        <v>48</v>
      </c>
      <c r="AF71" s="265" t="s">
        <v>48</v>
      </c>
      <c r="AG71" s="300" t="s">
        <v>48</v>
      </c>
      <c r="AH71" s="19" t="s">
        <v>48</v>
      </c>
      <c r="AI71" s="2" t="s">
        <v>48</v>
      </c>
      <c r="AJ71" s="2" t="s">
        <v>48</v>
      </c>
      <c r="AK71" s="2" t="s">
        <v>48</v>
      </c>
      <c r="AL71" s="2" t="s">
        <v>48</v>
      </c>
      <c r="AM71" s="2" t="s">
        <v>48</v>
      </c>
      <c r="AN71" s="171" t="s">
        <v>167</v>
      </c>
      <c r="AO71" s="267" t="s">
        <v>48</v>
      </c>
      <c r="AP71" s="267" t="s">
        <v>48</v>
      </c>
      <c r="AQ71" s="305" t="s">
        <v>48</v>
      </c>
      <c r="AR71" s="267"/>
      <c r="AS71" s="267"/>
      <c r="AT71" s="267"/>
      <c r="AU71" s="174" t="s">
        <v>48</v>
      </c>
      <c r="AV71" s="28"/>
      <c r="AW71" s="28"/>
      <c r="AX71" s="52"/>
      <c r="AY71" s="3"/>
      <c r="AZ71" s="29"/>
      <c r="BA71" s="29"/>
    </row>
    <row x14ac:dyDescent="0.25" r="72" customHeight="1" ht="32">
      <c r="A72" s="306" t="s">
        <v>168</v>
      </c>
      <c r="B72" s="307"/>
      <c r="C72" s="308"/>
      <c r="D72" s="309"/>
      <c r="E72" s="310"/>
      <c r="F72" s="310"/>
      <c r="G72" s="311"/>
      <c r="H72" s="312"/>
      <c r="I72" s="312"/>
      <c r="J72" s="312"/>
      <c r="K72" s="312"/>
      <c r="L72" s="313"/>
      <c r="M72" s="311"/>
      <c r="N72" s="311"/>
      <c r="O72" s="311"/>
      <c r="P72" s="313"/>
      <c r="Q72" s="313"/>
      <c r="R72" s="313"/>
      <c r="S72" s="313"/>
      <c r="T72" s="313"/>
      <c r="U72" s="313"/>
      <c r="V72" s="313"/>
      <c r="W72" s="314"/>
      <c r="X72" s="315"/>
      <c r="Y72" s="314"/>
      <c r="Z72" s="314"/>
      <c r="AA72" s="315"/>
      <c r="AB72" s="315"/>
      <c r="AC72" s="316"/>
      <c r="AD72" s="316"/>
      <c r="AE72" s="314"/>
      <c r="AF72" s="317"/>
      <c r="AG72" s="317"/>
      <c r="AH72" s="317"/>
      <c r="AI72" s="317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1"/>
      <c r="AV72" s="313"/>
      <c r="AW72" s="313"/>
      <c r="AX72" s="318"/>
      <c r="AY72" s="308"/>
      <c r="AZ72" s="29"/>
      <c r="BA72" s="29"/>
    </row>
    <row x14ac:dyDescent="0.25" r="73" customHeight="1" ht="18.75">
      <c r="A73" s="1"/>
      <c r="B73" s="2"/>
      <c r="C73" s="319"/>
      <c r="D73" s="320"/>
      <c r="E73" s="321"/>
      <c r="F73" s="2"/>
      <c r="G73" s="6" t="s">
        <v>169</v>
      </c>
      <c r="H73" s="28"/>
      <c r="I73" s="28"/>
      <c r="J73" s="28"/>
      <c r="K73" s="28"/>
      <c r="L73" s="322"/>
      <c r="M73" s="323"/>
      <c r="N73" s="6"/>
      <c r="O73" s="6"/>
      <c r="P73" s="28"/>
      <c r="Q73" s="28"/>
      <c r="R73" s="28"/>
      <c r="S73" s="28"/>
      <c r="T73" s="28"/>
      <c r="U73" s="28"/>
      <c r="V73" s="28"/>
      <c r="W73" s="28"/>
      <c r="X73" s="6"/>
      <c r="Y73" s="28"/>
      <c r="Z73" s="28"/>
      <c r="AA73" s="6"/>
      <c r="AB73" s="6"/>
      <c r="AC73" s="28"/>
      <c r="AD73" s="145"/>
      <c r="AE73" s="28"/>
      <c r="AF73" s="28"/>
      <c r="AG73" s="85"/>
      <c r="AH73" s="85"/>
      <c r="AI73" s="2" t="s">
        <v>170</v>
      </c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6"/>
      <c r="AV73" s="28"/>
      <c r="AW73" s="28"/>
      <c r="AX73" s="52"/>
      <c r="AY73" s="3"/>
      <c r="AZ73" s="29"/>
      <c r="BA73" s="29"/>
    </row>
    <row x14ac:dyDescent="0.25" r="74" customHeight="1" ht="23.25">
      <c r="A74" s="1" t="s">
        <v>0</v>
      </c>
      <c r="B74" s="2" t="s">
        <v>1</v>
      </c>
      <c r="C74" s="3" t="s">
        <v>2</v>
      </c>
      <c r="D74" s="4" t="s">
        <v>3</v>
      </c>
      <c r="E74" s="5" t="s">
        <v>4</v>
      </c>
      <c r="F74" s="5"/>
      <c r="G74" s="6" t="s">
        <v>5</v>
      </c>
      <c r="H74" s="23" t="s">
        <v>6</v>
      </c>
      <c r="I74" s="24" t="s">
        <v>7</v>
      </c>
      <c r="J74" s="26" t="s">
        <v>8</v>
      </c>
      <c r="K74" s="9"/>
      <c r="L74" s="10" t="s">
        <v>171</v>
      </c>
      <c r="M74" s="11" t="s">
        <v>11</v>
      </c>
      <c r="N74" s="9" t="s">
        <v>12</v>
      </c>
      <c r="O74" s="9" t="s">
        <v>13</v>
      </c>
      <c r="P74" s="9" t="s">
        <v>14</v>
      </c>
      <c r="Q74" s="9" t="s">
        <v>15</v>
      </c>
      <c r="R74" s="9" t="s">
        <v>16</v>
      </c>
      <c r="S74" s="12" t="s">
        <v>172</v>
      </c>
      <c r="T74" s="9" t="s">
        <v>18</v>
      </c>
      <c r="U74" s="13" t="s">
        <v>19</v>
      </c>
      <c r="V74" s="9" t="s">
        <v>20</v>
      </c>
      <c r="W74" s="14" t="s">
        <v>21</v>
      </c>
      <c r="X74" s="15" t="s">
        <v>173</v>
      </c>
      <c r="Y74" s="16" t="s">
        <v>174</v>
      </c>
      <c r="Z74" s="16" t="s">
        <v>24</v>
      </c>
      <c r="AA74" s="4" t="s">
        <v>25</v>
      </c>
      <c r="AB74" s="4" t="s">
        <v>26</v>
      </c>
      <c r="AC74" s="17" t="s">
        <v>175</v>
      </c>
      <c r="AD74" s="18" t="s">
        <v>176</v>
      </c>
      <c r="AE74" s="17" t="s">
        <v>29</v>
      </c>
      <c r="AF74" s="324" t="s">
        <v>177</v>
      </c>
      <c r="AG74" s="174" t="s">
        <v>178</v>
      </c>
      <c r="AH74" s="325" t="s">
        <v>179</v>
      </c>
      <c r="AI74" s="20" t="s">
        <v>31</v>
      </c>
      <c r="AJ74" s="20" t="s">
        <v>32</v>
      </c>
      <c r="AK74" s="21" t="s">
        <v>33</v>
      </c>
      <c r="AL74" s="21" t="s">
        <v>34</v>
      </c>
      <c r="AM74" s="22" t="s">
        <v>35</v>
      </c>
      <c r="AN74" s="22" t="s">
        <v>36</v>
      </c>
      <c r="AO74" s="10" t="s">
        <v>10</v>
      </c>
      <c r="AP74" s="28"/>
      <c r="AQ74" s="28"/>
      <c r="AR74" s="28"/>
      <c r="AS74" s="28"/>
      <c r="AT74" s="28"/>
      <c r="AU74" s="6"/>
      <c r="AV74" s="28"/>
      <c r="AW74" s="28"/>
      <c r="AX74" s="52"/>
      <c r="AY74" s="3"/>
      <c r="AZ74" s="29"/>
      <c r="BA74" s="29"/>
    </row>
    <row x14ac:dyDescent="0.25" r="75" customHeight="1" ht="18.75">
      <c r="A75" s="30">
        <v>25569.041962604166</v>
      </c>
      <c r="B75" s="22" t="s">
        <v>38</v>
      </c>
      <c r="C75" s="31">
        <v>2</v>
      </c>
      <c r="D75" s="31">
        <v>66</v>
      </c>
      <c r="E75" s="33" t="s">
        <v>39</v>
      </c>
      <c r="F75" s="33"/>
      <c r="G75" s="35">
        <v>1</v>
      </c>
      <c r="H75" s="40">
        <v>23</v>
      </c>
      <c r="I75" s="24">
        <v>8.3</v>
      </c>
      <c r="J75" s="50">
        <v>-3.669110817603941</v>
      </c>
      <c r="K75" s="50"/>
      <c r="L75" s="24">
        <v>0.00523732</v>
      </c>
      <c r="M75" s="159">
        <f>$M2/(1000*55.845)</f>
      </c>
      <c r="N75" s="24">
        <f>$N2/(1000*63.546)</f>
      </c>
      <c r="O75" s="24">
        <f>$O2/(1000*65.38)</f>
      </c>
      <c r="P75" s="24">
        <f>$P2/(1000*26.98)</f>
      </c>
      <c r="Q75" s="24">
        <f>$Q2/(1000*54.938)</f>
      </c>
      <c r="R75" s="24">
        <f>$R2/(1000*58.693)</f>
      </c>
      <c r="S75" s="24">
        <f>$S2/(1000*194.1896)</f>
      </c>
      <c r="T75" s="24">
        <f>$T2/(1000*22.989)</f>
      </c>
      <c r="U75" s="24">
        <f>$U2/(1000*39.098)</f>
      </c>
      <c r="V75" s="24">
        <f>$V2/(1000*24.305)</f>
      </c>
      <c r="W75" s="60">
        <f>$W2/(1000*40.078)</f>
      </c>
      <c r="X75" s="61">
        <f>$X2/(1000*205.92)</f>
      </c>
      <c r="Y75" s="62">
        <f>$Y2/(1000*95.9793)</f>
      </c>
      <c r="Z75" s="60">
        <f>$Z2/(1000*35.453)</f>
      </c>
      <c r="AA75" s="60">
        <f>$AA2/(1000*96.06)</f>
      </c>
      <c r="AB75" s="60">
        <f>$AB2/(1000*62)</f>
      </c>
      <c r="AC75" s="60">
        <f>$AC2/(1000*88.019)</f>
      </c>
      <c r="AD75" s="60">
        <f>$AD2/(1000*61.0168)</f>
      </c>
      <c r="AE75" s="60">
        <f>$AE2/(1000*32)</f>
      </c>
      <c r="AF75" s="324">
        <f>10^(-I75)</f>
      </c>
      <c r="AG75" s="324">
        <f>10^(-(14-I75))</f>
      </c>
      <c r="AH75" s="135">
        <f>$AC2/(1000*59.04)</f>
      </c>
      <c r="AI75" s="326">
        <f>$AI2/(1000*59.04)</f>
      </c>
      <c r="AJ75" s="326">
        <f>$AJ2/(1000*88.019)</f>
      </c>
      <c r="AK75" s="327">
        <f>$AK2/(1000*59.04)</f>
      </c>
      <c r="AL75" s="327">
        <f>$AL2/(1000*88.019)</f>
      </c>
      <c r="AM75" s="328">
        <f>$AM2/(1000*59.04)</f>
      </c>
      <c r="AN75" s="328">
        <f>$AN2/(1000*88.019)</f>
      </c>
      <c r="AO75" s="28">
        <v>690.4</v>
      </c>
      <c r="AP75" s="28"/>
      <c r="AQ75" s="28"/>
      <c r="AR75" s="28"/>
      <c r="AS75" s="28"/>
      <c r="AT75" s="28"/>
      <c r="AU75" s="6"/>
      <c r="AV75" s="28"/>
      <c r="AW75" s="28"/>
      <c r="AX75" s="52"/>
      <c r="AY75" s="3"/>
      <c r="AZ75" s="29"/>
      <c r="BA75" s="29"/>
    </row>
    <row x14ac:dyDescent="0.25" r="76" customHeight="1" ht="18.75">
      <c r="A76" s="53">
        <v>25569.041962604166</v>
      </c>
      <c r="B76" s="54" t="s">
        <v>41</v>
      </c>
      <c r="C76" s="31">
        <v>2</v>
      </c>
      <c r="D76" s="55">
        <v>42</v>
      </c>
      <c r="E76" s="56" t="s">
        <v>42</v>
      </c>
      <c r="F76" s="33"/>
      <c r="G76" s="35">
        <v>2</v>
      </c>
      <c r="H76" s="40">
        <v>22.81</v>
      </c>
      <c r="I76" s="24">
        <v>9.56</v>
      </c>
      <c r="J76" s="50">
        <v>-0.6999589095608649</v>
      </c>
      <c r="K76" s="50"/>
      <c r="L76" s="24">
        <v>0.00373114</v>
      </c>
      <c r="M76" s="58">
        <f>$M3/(1000*55.845)</f>
      </c>
      <c r="N76" s="24">
        <f>$N3/(1000*63.546)</f>
      </c>
      <c r="O76" s="59">
        <f>$O3/(1000*65.38)</f>
      </c>
      <c r="P76" s="24">
        <f>$P3/(1000*26.98)</f>
      </c>
      <c r="Q76" s="24">
        <f>$Q3/(1000*54.938)</f>
      </c>
      <c r="R76" s="24">
        <f>$R3/(1000*58.693)</f>
      </c>
      <c r="S76" s="59">
        <f>$S3/(1000*194.1896)</f>
      </c>
      <c r="T76" s="24">
        <f>$T3/(1000*22.989)</f>
      </c>
      <c r="U76" s="24">
        <f>$U3/(1000*39.098)</f>
      </c>
      <c r="V76" s="24">
        <f>$V3/(1000*24.305)</f>
      </c>
      <c r="W76" s="60">
        <f>$W3/(1000*40.078)</f>
      </c>
      <c r="X76" s="61">
        <f>$X3/(1000*205.92)</f>
      </c>
      <c r="Y76" s="62">
        <f>$Y3/(1000*95.9793)</f>
      </c>
      <c r="Z76" s="60">
        <f>$Z3/(1000*35.453)</f>
      </c>
      <c r="AA76" s="60">
        <f>$AA3/(1000*96.06)</f>
      </c>
      <c r="AB76" s="60">
        <f>$AB3/(1000*62)</f>
      </c>
      <c r="AC76" s="60">
        <f>$AC3/(1000*88.019)</f>
      </c>
      <c r="AD76" s="60">
        <f>$AD3/(1000*61.0168)</f>
      </c>
      <c r="AE76" s="60">
        <f>$AE3/(1000*32)</f>
      </c>
      <c r="AF76" s="324">
        <f>10^(-I76)</f>
      </c>
      <c r="AG76" s="324">
        <f>10^(-(14-I76))</f>
      </c>
      <c r="AH76" s="135">
        <f>$AC3/(1000*59.04)</f>
      </c>
      <c r="AI76" s="326">
        <f>$AI3/(1000*59.04)</f>
      </c>
      <c r="AJ76" s="326">
        <f>$AJ3/(1000*88.019)</f>
      </c>
      <c r="AK76" s="327">
        <f>$AK3/(1000*59.04)</f>
      </c>
      <c r="AL76" s="327">
        <f>$AL3/(1000*88.019)</f>
      </c>
      <c r="AM76" s="328">
        <f>$AM3/(1000*59.04)</f>
      </c>
      <c r="AN76" s="328">
        <f>$AN3/(1000*88.019)</f>
      </c>
      <c r="AO76" s="28">
        <v>477.35</v>
      </c>
      <c r="AP76" s="28"/>
      <c r="AQ76" s="28"/>
      <c r="AR76" s="28"/>
      <c r="AS76" s="28"/>
      <c r="AT76" s="28"/>
      <c r="AU76" s="6"/>
      <c r="AV76" s="28"/>
      <c r="AW76" s="28"/>
      <c r="AX76" s="52"/>
      <c r="AY76" s="3"/>
      <c r="AZ76" s="29"/>
      <c r="BA76" s="29"/>
    </row>
    <row x14ac:dyDescent="0.25" r="77" customHeight="1" ht="18.75">
      <c r="A77" s="30">
        <v>25569.041962604166</v>
      </c>
      <c r="B77" s="22" t="s">
        <v>43</v>
      </c>
      <c r="C77" s="64">
        <v>3</v>
      </c>
      <c r="D77" s="64">
        <v>64</v>
      </c>
      <c r="E77" s="33" t="s">
        <v>44</v>
      </c>
      <c r="F77" s="33"/>
      <c r="G77" s="67">
        <v>3</v>
      </c>
      <c r="H77" s="60">
        <v>18.8</v>
      </c>
      <c r="I77" s="24">
        <v>7.91</v>
      </c>
      <c r="J77" s="50">
        <v>-0.7869666604337653</v>
      </c>
      <c r="K77" s="50"/>
      <c r="L77" s="24">
        <v>0.00553758</v>
      </c>
      <c r="M77" s="159">
        <f>$M4/(1000*55.845)</f>
      </c>
      <c r="N77" s="24">
        <f>$N4/(1000*63.546)</f>
      </c>
      <c r="O77" s="24">
        <f>$O4/(1000*65.38)</f>
      </c>
      <c r="P77" s="24">
        <f>$P4/(1000*26.98)</f>
      </c>
      <c r="Q77" s="24">
        <f>$Q4/(1000*54.938)</f>
      </c>
      <c r="R77" s="24">
        <f>$R4/(1000*58.693)</f>
      </c>
      <c r="S77" s="24">
        <f>$S4/(1000*194.1896)</f>
      </c>
      <c r="T77" s="24">
        <f>$T4/(1000*22.989)</f>
      </c>
      <c r="U77" s="24">
        <f>$U4/(1000*39.098)</f>
      </c>
      <c r="V77" s="24">
        <f>$V4/(1000*24.305)</f>
      </c>
      <c r="W77" s="60">
        <f>$W4/(1000*40.078)</f>
      </c>
      <c r="X77" s="62">
        <f>$X4/(1000*205.92)</f>
      </c>
      <c r="Y77" s="62">
        <f>$Y4/(1000*95.9793)</f>
      </c>
      <c r="Z77" s="60">
        <f>$Z4/(1000*35.453)</f>
      </c>
      <c r="AA77" s="60">
        <f>$AA4/(1000*96.06)</f>
      </c>
      <c r="AB77" s="60">
        <f>$AB4/(1000*62)</f>
      </c>
      <c r="AC77" s="60">
        <f>$AC4/(1000*88.019)</f>
      </c>
      <c r="AD77" s="60">
        <f>$AD4/(1000*61.0168)</f>
      </c>
      <c r="AE77" s="60">
        <f>$AE4/(1000*32)</f>
      </c>
      <c r="AF77" s="324">
        <f>10^(-I77)</f>
      </c>
      <c r="AG77" s="324">
        <f>10^(-(14-I77))</f>
      </c>
      <c r="AH77" s="135">
        <f>$AC4/(1000*59.04)</f>
      </c>
      <c r="AI77" s="326">
        <f>$AI4/(1000*59.04)</f>
      </c>
      <c r="AJ77" s="326">
        <f>$AJ4/(1000*88.019)</f>
      </c>
      <c r="AK77" s="327">
        <f>$AK4/(1000*59.04)</f>
      </c>
      <c r="AL77" s="327">
        <f>$AL4/(1000*88.019)</f>
      </c>
      <c r="AM77" s="328">
        <f>$AM4/(1000*59.04)</f>
      </c>
      <c r="AN77" s="328">
        <f>$AN4/(1000*88.019)</f>
      </c>
      <c r="AO77" s="6">
        <v>651</v>
      </c>
      <c r="AP77" s="28"/>
      <c r="AQ77" s="28"/>
      <c r="AR77" s="28"/>
      <c r="AS77" s="28"/>
      <c r="AT77" s="28"/>
      <c r="AU77" s="6"/>
      <c r="AV77" s="28"/>
      <c r="AW77" s="28"/>
      <c r="AX77" s="52"/>
      <c r="AY77" s="3"/>
      <c r="AZ77" s="29"/>
      <c r="BA77" s="29"/>
    </row>
    <row x14ac:dyDescent="0.25" r="78" customHeight="1" ht="18.75">
      <c r="A78" s="76">
        <v>25569.041962604166</v>
      </c>
      <c r="B78" s="77" t="s">
        <v>46</v>
      </c>
      <c r="C78" s="78">
        <v>1</v>
      </c>
      <c r="D78" s="78">
        <v>24</v>
      </c>
      <c r="E78" s="79" t="s">
        <v>47</v>
      </c>
      <c r="F78" s="79"/>
      <c r="G78" s="80">
        <v>4</v>
      </c>
      <c r="H78" s="60">
        <v>13.7</v>
      </c>
      <c r="I78" s="86">
        <v>8.6</v>
      </c>
      <c r="J78" s="87">
        <v>-0.5738386526426581</v>
      </c>
      <c r="K78" s="87"/>
      <c r="L78" s="265">
        <v>0.00349981</v>
      </c>
      <c r="M78" s="60">
        <f>$M5/(1000*55.845)</f>
      </c>
      <c r="N78" s="60">
        <f>$N5/(1000*63.546)</f>
      </c>
      <c r="O78" s="60">
        <f>$O5/(1000*65.38)</f>
      </c>
      <c r="P78" s="86">
        <f>$P5/(1000*26.98)</f>
      </c>
      <c r="Q78" s="94">
        <f>$Q5/(1000*54.938)</f>
      </c>
      <c r="R78" s="94">
        <f>$R5/(1000*58.693)</f>
      </c>
      <c r="S78" s="94">
        <f>$S5/(1000*194.1896)</f>
      </c>
      <c r="T78" s="60">
        <f>$T5/(1000*22.989)</f>
      </c>
      <c r="U78" s="60">
        <f>$U5/(1000*39.098)</f>
      </c>
      <c r="V78" s="60">
        <f>$V5/(1000*24.305)</f>
      </c>
      <c r="W78" s="60">
        <f>$W5/(1000*40.078)</f>
      </c>
      <c r="X78" s="61">
        <f>$X5/(1000*205.92)</f>
      </c>
      <c r="Y78" s="94">
        <f>$Y5/(1000*95.9793)</f>
      </c>
      <c r="Z78" s="94">
        <f>$Z5/(1000*35.453)</f>
      </c>
      <c r="AA78" s="94">
        <f>$AA5/(1000*96.06)</f>
      </c>
      <c r="AB78" s="94">
        <f>$AB5/(1000*62)</f>
      </c>
      <c r="AC78" s="60">
        <f>$AC5/(1000*88.019)</f>
      </c>
      <c r="AD78" s="94">
        <f>$AD5/(1000*61.0168)</f>
      </c>
      <c r="AE78" s="60">
        <f>$AE5/(1000*32)</f>
      </c>
      <c r="AF78" s="324">
        <f>10^(-I78)</f>
      </c>
      <c r="AG78" s="324">
        <f>10^(-(14-I78))</f>
      </c>
      <c r="AH78" s="135">
        <f>$AC5/(1000*59.04)</f>
      </c>
      <c r="AI78" s="326">
        <f>$AI5/(1000*59.04)</f>
      </c>
      <c r="AJ78" s="326">
        <f>$AJ5/(1000*88.019)</f>
      </c>
      <c r="AK78" s="327">
        <f>$AK5/(1000*59.04)</f>
      </c>
      <c r="AL78" s="327">
        <f>$AL5/(1000*88.019)</f>
      </c>
      <c r="AM78" s="328">
        <f>$AM5/(1000*59.04)</f>
      </c>
      <c r="AN78" s="328">
        <f>$AN5/(1000*88.019)</f>
      </c>
      <c r="AO78" s="329">
        <v>270.9808311179516</v>
      </c>
      <c r="AP78" s="28"/>
      <c r="AQ78" s="28"/>
      <c r="AR78" s="28"/>
      <c r="AS78" s="28"/>
      <c r="AT78" s="28"/>
      <c r="AU78" s="6"/>
      <c r="AV78" s="28"/>
      <c r="AW78" s="28"/>
      <c r="AX78" s="52"/>
      <c r="AY78" s="3"/>
      <c r="AZ78" s="29"/>
      <c r="BA78" s="29"/>
    </row>
    <row x14ac:dyDescent="0.25" r="79" customHeight="1" ht="18.75">
      <c r="A79" s="89">
        <v>25569.041962604166</v>
      </c>
      <c r="B79" s="90" t="s">
        <v>49</v>
      </c>
      <c r="C79" s="91">
        <v>2</v>
      </c>
      <c r="D79" s="91">
        <v>25</v>
      </c>
      <c r="E79" s="92" t="s">
        <v>50</v>
      </c>
      <c r="F79" s="92"/>
      <c r="G79" s="35">
        <v>5</v>
      </c>
      <c r="H79" s="60">
        <v>18.81</v>
      </c>
      <c r="I79" s="24">
        <v>9.27</v>
      </c>
      <c r="J79" s="50">
        <v>-4.864311468813193</v>
      </c>
      <c r="K79" s="50"/>
      <c r="L79" s="98">
        <v>0.00183727</v>
      </c>
      <c r="M79" s="24">
        <f>$M6/(1000*55.845)</f>
      </c>
      <c r="N79" s="59">
        <f>$N6/(1000*63.546)</f>
      </c>
      <c r="O79" s="59">
        <f>$O6/(1000*65.38)</f>
      </c>
      <c r="P79" s="59">
        <f>$P6/(1000*26.98)</f>
      </c>
      <c r="Q79" s="24">
        <f>$Q6/(1000*54.938)</f>
      </c>
      <c r="R79" s="94">
        <f>$R6/(1000*58.693)</f>
      </c>
      <c r="S79" s="94">
        <f>$S6/(1000*194.1896)</f>
      </c>
      <c r="T79" s="24">
        <f>$T6/(1000*22.989)</f>
      </c>
      <c r="U79" s="24">
        <f>$U6/(1000*39.098)</f>
      </c>
      <c r="V79" s="24">
        <f>$V6/(1000*24.305)</f>
      </c>
      <c r="W79" s="60">
        <f>$W6/(1000*40.078)</f>
      </c>
      <c r="X79" s="61">
        <f>$X6/(1000*205.92)</f>
      </c>
      <c r="Y79" s="60">
        <f>$Y6/(1000*95.9793)</f>
      </c>
      <c r="Z79" s="95">
        <f>$Z6/(1000*35.453)</f>
      </c>
      <c r="AA79" s="95">
        <f>$AA6/(1000*96.06)</f>
      </c>
      <c r="AB79" s="95">
        <f>$AB6/(1000*62)</f>
      </c>
      <c r="AC79" s="60">
        <f>$AC6/(1000*88.019)</f>
      </c>
      <c r="AD79" s="60">
        <f>$AD6/(1000*61.0168)</f>
      </c>
      <c r="AE79" s="60">
        <f>$AE6/(1000*32)</f>
      </c>
      <c r="AF79" s="324">
        <f>10^(-I79)</f>
      </c>
      <c r="AG79" s="324">
        <f>10^(-(14-I79))</f>
      </c>
      <c r="AH79" s="135">
        <f>$AC6/(1000*59.04)</f>
      </c>
      <c r="AI79" s="326">
        <f>$AI6/(1000*59.04)</f>
      </c>
      <c r="AJ79" s="326">
        <f>$AJ6/(1000*88.019)</f>
      </c>
      <c r="AK79" s="327">
        <f>$AK6/(1000*59.04)</f>
      </c>
      <c r="AL79" s="327">
        <f>$AL6/(1000*88.019)</f>
      </c>
      <c r="AM79" s="328">
        <f>$AM6/(1000*59.04)</f>
      </c>
      <c r="AN79" s="328">
        <f>$AN6/(1000*88.019)</f>
      </c>
      <c r="AO79" s="28">
        <v>282.45</v>
      </c>
      <c r="AP79" s="28"/>
      <c r="AQ79" s="28"/>
      <c r="AR79" s="28"/>
      <c r="AS79" s="28"/>
      <c r="AT79" s="28"/>
      <c r="AU79" s="6"/>
      <c r="AV79" s="28"/>
      <c r="AW79" s="28"/>
      <c r="AX79" s="52"/>
      <c r="AY79" s="3"/>
      <c r="AZ79" s="29"/>
      <c r="BA79" s="29"/>
    </row>
    <row x14ac:dyDescent="0.25" r="80" customHeight="1" ht="18.75">
      <c r="A80" s="102">
        <v>25569.041962604166</v>
      </c>
      <c r="B80" s="103" t="s">
        <v>51</v>
      </c>
      <c r="C80" s="64">
        <v>3</v>
      </c>
      <c r="D80" s="64">
        <v>26</v>
      </c>
      <c r="E80" s="79" t="s">
        <v>50</v>
      </c>
      <c r="F80" s="79"/>
      <c r="G80" s="104">
        <v>6</v>
      </c>
      <c r="H80" s="157">
        <v>12.9</v>
      </c>
      <c r="I80" s="106">
        <v>8.7</v>
      </c>
      <c r="J80" s="107">
        <v>-3</v>
      </c>
      <c r="K80" s="107"/>
      <c r="L80" s="94">
        <v>0.0022966</v>
      </c>
      <c r="M80" s="24">
        <f>$M7/(1000*55.845)</f>
      </c>
      <c r="N80" s="24">
        <f>$N7/(1000*63.546)</f>
      </c>
      <c r="O80" s="24">
        <f>$O7/(1000*65.38)</f>
      </c>
      <c r="P80" s="24">
        <f>$P7/(1000*26.98)</f>
      </c>
      <c r="Q80" s="24">
        <f>$Q7/(1000*54.938)</f>
      </c>
      <c r="R80" s="24">
        <f>$R7/(1000*58.693)</f>
      </c>
      <c r="S80" s="24">
        <f>$S7/(1000*194.1896)</f>
      </c>
      <c r="T80" s="24">
        <f>$T7/(1000*22.989)</f>
      </c>
      <c r="U80" s="24">
        <f>$U7/(1000*39.098)</f>
      </c>
      <c r="V80" s="24">
        <f>$V7/(1000*24.305)</f>
      </c>
      <c r="W80" s="60">
        <f>$W7/(1000*40.078)</f>
      </c>
      <c r="X80" s="61">
        <f>$X7/(1000*205.92)</f>
      </c>
      <c r="Y80" s="62">
        <f>$Y7/(1000*95.9793)</f>
      </c>
      <c r="Z80" s="94">
        <f>$Z7/(1000*35.453)</f>
      </c>
      <c r="AA80" s="94">
        <f>$AA7/(1000*96.06)</f>
      </c>
      <c r="AB80" s="94">
        <f>$AB7/(1000*62)</f>
      </c>
      <c r="AC80" s="94">
        <f>$AC7/(1000*88.019)</f>
      </c>
      <c r="AD80" s="94">
        <f>$AD7/(1000*61.0168)</f>
      </c>
      <c r="AE80" s="94">
        <f>$AE7/(1000*32)</f>
      </c>
      <c r="AF80" s="324">
        <f>10^(-I80)</f>
      </c>
      <c r="AG80" s="324">
        <f>10^(-(14-I80))</f>
      </c>
      <c r="AH80" s="135">
        <f>$AC7/(1000*59.04)</f>
      </c>
      <c r="AI80" s="326">
        <f>$AI7/(1000*59.04)</f>
      </c>
      <c r="AJ80" s="326">
        <f>$AJ7/(1000*88.019)</f>
      </c>
      <c r="AK80" s="327">
        <f>$AK7/(1000*59.04)</f>
      </c>
      <c r="AL80" s="327">
        <f>$AL7/(1000*88.019)</f>
      </c>
      <c r="AM80" s="328">
        <f>$AM7/(1000*59.04)</f>
      </c>
      <c r="AN80" s="328">
        <f>$AN7/(1000*88.019)</f>
      </c>
      <c r="AO80" s="329">
        <v>198.5588358751924</v>
      </c>
      <c r="AP80" s="28"/>
      <c r="AQ80" s="28"/>
      <c r="AR80" s="28"/>
      <c r="AS80" s="28"/>
      <c r="AT80" s="28"/>
      <c r="AU80" s="6"/>
      <c r="AV80" s="28"/>
      <c r="AW80" s="28"/>
      <c r="AX80" s="52"/>
      <c r="AY80" s="3"/>
      <c r="AZ80" s="29"/>
      <c r="BA80" s="29"/>
    </row>
    <row x14ac:dyDescent="0.25" r="81" customHeight="1" ht="18.75">
      <c r="A81" s="112">
        <v>25569.041962604166</v>
      </c>
      <c r="B81" s="113"/>
      <c r="C81" s="114">
        <v>1</v>
      </c>
      <c r="D81" s="114">
        <v>69</v>
      </c>
      <c r="E81" s="115" t="s">
        <v>52</v>
      </c>
      <c r="F81" s="115"/>
      <c r="G81" s="80">
        <v>7</v>
      </c>
      <c r="H81" s="121">
        <v>24.6</v>
      </c>
      <c r="I81" s="118">
        <v>9.3</v>
      </c>
      <c r="J81" s="119">
        <v>2.718394716189348</v>
      </c>
      <c r="K81" s="119"/>
      <c r="L81" s="118">
        <v>0.00108281</v>
      </c>
      <c r="M81" s="118">
        <f>$M8/(1000*55.845)</f>
      </c>
      <c r="N81" s="118">
        <f>$N8/(1000*63.546)</f>
      </c>
      <c r="O81" s="118">
        <f>$O8/(1000*65.38)</f>
      </c>
      <c r="P81" s="118">
        <f>$P8/(1000*26.98)</f>
      </c>
      <c r="Q81" s="118">
        <f>$Q8/(1000*54.938)</f>
      </c>
      <c r="R81" s="118">
        <f>$R8/(1000*58.693)</f>
      </c>
      <c r="S81" s="120">
        <f>$S8/(1000*194.1896)</f>
      </c>
      <c r="T81" s="118">
        <f>$T8/(1000*22.989)</f>
      </c>
      <c r="U81" s="118">
        <f>$U8/(1000*39.098)</f>
      </c>
      <c r="V81" s="118">
        <f>$V8/(1000*24.305)</f>
      </c>
      <c r="W81" s="121">
        <f>$W8/(1000*40.078)</f>
      </c>
      <c r="X81" s="122">
        <f>$X8/(1000*205.92)</f>
      </c>
      <c r="Y81" s="123">
        <f>$Y8/(1000*95.9793)</f>
      </c>
      <c r="Z81" s="121">
        <f>$Z8/(1000*35.453)</f>
      </c>
      <c r="AA81" s="123">
        <f>$AA8/(1000*96.06)</f>
      </c>
      <c r="AB81" s="122">
        <f>$AB8/(1000*62)</f>
      </c>
      <c r="AC81" s="121">
        <f>$AC8/(1000*88.019)</f>
      </c>
      <c r="AD81" s="123">
        <f>$AD8/(1000*61.0168)</f>
      </c>
      <c r="AE81" s="121">
        <f>$AE8/(1000*32)</f>
      </c>
      <c r="AF81" s="324">
        <f>10^(-I81)</f>
      </c>
      <c r="AG81" s="324">
        <f>10^(-(14-I81))</f>
      </c>
      <c r="AH81" s="135">
        <f>$AC8/(1000*59.04)</f>
      </c>
      <c r="AI81" s="326">
        <f>$AI8/(1000*59.04)</f>
      </c>
      <c r="AJ81" s="326">
        <f>$AJ8/(1000*88.019)</f>
      </c>
      <c r="AK81" s="327">
        <f>$AK8/(1000*59.04)</f>
      </c>
      <c r="AL81" s="327">
        <f>$AL8/(1000*88.019)</f>
      </c>
      <c r="AM81" s="328">
        <f>$AM8/(1000*59.04)</f>
      </c>
      <c r="AN81" s="328">
        <f>$AN8/(1000*88.019)</f>
      </c>
      <c r="AO81" s="28">
        <v>112.5</v>
      </c>
      <c r="AP81" s="28"/>
      <c r="AQ81" s="28"/>
      <c r="AR81" s="28"/>
      <c r="AS81" s="28"/>
      <c r="AT81" s="28"/>
      <c r="AU81" s="6"/>
      <c r="AV81" s="28"/>
      <c r="AW81" s="28"/>
      <c r="AX81" s="52"/>
      <c r="AY81" s="3"/>
      <c r="AZ81" s="29"/>
      <c r="BA81" s="29"/>
    </row>
    <row x14ac:dyDescent="0.25" r="82" customHeight="1" ht="18.75">
      <c r="A82" s="30">
        <v>25569.041962604166</v>
      </c>
      <c r="B82" s="22" t="s">
        <v>53</v>
      </c>
      <c r="C82" s="78">
        <v>1</v>
      </c>
      <c r="D82" s="78">
        <v>18</v>
      </c>
      <c r="E82" s="133" t="s">
        <v>54</v>
      </c>
      <c r="F82" s="133"/>
      <c r="G82" s="80">
        <v>8</v>
      </c>
      <c r="H82" s="60">
        <v>48.3</v>
      </c>
      <c r="I82" s="24">
        <v>9.14</v>
      </c>
      <c r="J82" s="50">
        <v>1.459098694791686</v>
      </c>
      <c r="K82" s="50"/>
      <c r="L82" s="24">
        <v>0.00120666</v>
      </c>
      <c r="M82" s="58">
        <f>$M9/(1000*55.845)</f>
      </c>
      <c r="N82" s="59">
        <f>$N9/(1000*63.546)</f>
      </c>
      <c r="O82" s="59">
        <f>$O9/(1000*65.38)</f>
      </c>
      <c r="P82" s="59">
        <f>$P9/(1000*26.98)</f>
      </c>
      <c r="Q82" s="134">
        <f>$Q9/(1000*54.938)</f>
      </c>
      <c r="R82" s="134">
        <f>$R9/(1000*58.693)</f>
      </c>
      <c r="S82" s="134">
        <f>$S9/(1000*194.1896)</f>
      </c>
      <c r="T82" s="24">
        <f>$T9/(1000*22.989)</f>
      </c>
      <c r="U82" s="24">
        <f>$U9/(1000*39.098)</f>
      </c>
      <c r="V82" s="24">
        <f>$V9/(1000*24.305)</f>
      </c>
      <c r="W82" s="60">
        <f>$W9/(1000*40.078)</f>
      </c>
      <c r="X82" s="61">
        <f>$X9/(1000*205.92)</f>
      </c>
      <c r="Y82" s="62">
        <f>$Y9/(1000*95.9793)</f>
      </c>
      <c r="Z82" s="60">
        <f>$Z9/(1000*35.453)</f>
      </c>
      <c r="AA82" s="62">
        <f>$AA9/(1000*96.06)</f>
      </c>
      <c r="AB82" s="62">
        <f>$AB9/(1000*62)</f>
      </c>
      <c r="AC82" s="60">
        <f>$AC9/(1000*88.019)</f>
      </c>
      <c r="AD82" s="60">
        <f>$AD9/(1000*61.0168)</f>
      </c>
      <c r="AE82" s="60">
        <f>$AE9/(1000*32)</f>
      </c>
      <c r="AF82" s="324">
        <f>10^(-I82)</f>
      </c>
      <c r="AG82" s="324">
        <f>10^(-(14-I82))</f>
      </c>
      <c r="AH82" s="135">
        <f>$AC9/(1000*59.04)</f>
      </c>
      <c r="AI82" s="326">
        <f>$AI9/(1000*59.04)</f>
      </c>
      <c r="AJ82" s="326">
        <f>$AJ9/(1000*88.019)</f>
      </c>
      <c r="AK82" s="327">
        <f>$AK9/(1000*59.04)</f>
      </c>
      <c r="AL82" s="327">
        <f>$AL9/(1000*88.019)</f>
      </c>
      <c r="AM82" s="328">
        <f>$AM9/(1000*59.04)</f>
      </c>
      <c r="AN82" s="328">
        <f>$AN9/(1000*88.019)</f>
      </c>
      <c r="AO82" s="28">
        <v>202.02</v>
      </c>
      <c r="AP82" s="28"/>
      <c r="AQ82" s="28"/>
      <c r="AR82" s="28"/>
      <c r="AS82" s="28"/>
      <c r="AT82" s="28"/>
      <c r="AU82" s="6"/>
      <c r="AV82" s="28"/>
      <c r="AW82" s="28"/>
      <c r="AX82" s="52"/>
      <c r="AY82" s="3"/>
      <c r="AZ82" s="29"/>
      <c r="BA82" s="29"/>
    </row>
    <row x14ac:dyDescent="0.25" r="83" customHeight="1" ht="18.75">
      <c r="A83" s="102">
        <v>25569.041962604166</v>
      </c>
      <c r="B83" s="103" t="s">
        <v>55</v>
      </c>
      <c r="C83" s="78">
        <v>1</v>
      </c>
      <c r="D83" s="78">
        <v>21</v>
      </c>
      <c r="E83" s="133" t="s">
        <v>54</v>
      </c>
      <c r="F83" s="133"/>
      <c r="G83" s="80">
        <v>9</v>
      </c>
      <c r="H83" s="111">
        <v>30.9</v>
      </c>
      <c r="I83" s="24">
        <v>9.3</v>
      </c>
      <c r="J83" s="87">
        <v>2</v>
      </c>
      <c r="K83" s="87"/>
      <c r="L83" s="330">
        <v>0.000821195</v>
      </c>
      <c r="M83" s="159">
        <f>$M10/(1000*55.845)</f>
      </c>
      <c r="N83" s="24">
        <f>$N10/(1000*63.546)</f>
      </c>
      <c r="O83" s="24">
        <f>$O10/(1000*65.38)</f>
      </c>
      <c r="P83" s="24">
        <f>$P10/(1000*26.98)</f>
      </c>
      <c r="Q83" s="24">
        <f>$Q10/(1000*54.938)</f>
      </c>
      <c r="R83" s="24">
        <f>$R10/(1000*58.693)</f>
      </c>
      <c r="S83" s="24">
        <f>$S10/(1000*194.1896)</f>
      </c>
      <c r="T83" s="24">
        <f>$T10/(1000*22.989)</f>
      </c>
      <c r="U83" s="24">
        <f>$U10/(1000*39.098)</f>
      </c>
      <c r="V83" s="24">
        <f>$V10/(1000*24.305)</f>
      </c>
      <c r="W83" s="60">
        <f>$W10/(1000*40.078)</f>
      </c>
      <c r="X83" s="61">
        <f>$X10/(1000*205.92)</f>
      </c>
      <c r="Y83" s="62">
        <f>$Y10/(1000*95.9793)</f>
      </c>
      <c r="Z83" s="60">
        <f>$Z10/(1000*35.453)</f>
      </c>
      <c r="AA83" s="60">
        <f>$AA10/(1000*96.06)</f>
      </c>
      <c r="AB83" s="60">
        <f>$AB10/(1000*62)</f>
      </c>
      <c r="AC83" s="60">
        <f>$AC10/(1000*88.019)</f>
      </c>
      <c r="AD83" s="60">
        <f>$AD10/(1000*61.0168)</f>
      </c>
      <c r="AE83" s="60">
        <f>$AE10/(1000*32)</f>
      </c>
      <c r="AF83" s="324">
        <f>10^(-I83)</f>
      </c>
      <c r="AG83" s="324">
        <f>10^(-(14-I83))</f>
      </c>
      <c r="AH83" s="135">
        <f>$AC10/(1000*59.04)</f>
      </c>
      <c r="AI83" s="326">
        <f>$AI10/(1000*59.04)</f>
      </c>
      <c r="AJ83" s="326">
        <f>$AJ10/(1000*88.019)</f>
      </c>
      <c r="AK83" s="327">
        <f>$AK10/(1000*59.04)</f>
      </c>
      <c r="AL83" s="327">
        <f>$AL10/(1000*88.019)</f>
      </c>
      <c r="AM83" s="328">
        <f>$AM10/(1000*59.04)</f>
      </c>
      <c r="AN83" s="328">
        <f>$AN10/(1000*88.019)</f>
      </c>
      <c r="AO83" s="6">
        <v>150</v>
      </c>
      <c r="AP83" s="28"/>
      <c r="AQ83" s="28"/>
      <c r="AR83" s="28"/>
      <c r="AS83" s="28"/>
      <c r="AT83" s="28"/>
      <c r="AU83" s="6"/>
      <c r="AV83" s="28"/>
      <c r="AW83" s="28"/>
      <c r="AX83" s="52"/>
      <c r="AY83" s="3"/>
      <c r="AZ83" s="29"/>
      <c r="BA83" s="29"/>
    </row>
    <row x14ac:dyDescent="0.25" r="84" customHeight="1" ht="18.75">
      <c r="A84" s="141">
        <v>25569.041962604166</v>
      </c>
      <c r="B84" s="54" t="s">
        <v>56</v>
      </c>
      <c r="C84" s="64">
        <v>3</v>
      </c>
      <c r="D84" s="331">
        <v>22</v>
      </c>
      <c r="E84" s="143" t="s">
        <v>57</v>
      </c>
      <c r="F84" s="143"/>
      <c r="G84" s="104">
        <v>10</v>
      </c>
      <c r="H84" s="60">
        <v>37.16</v>
      </c>
      <c r="I84" s="24">
        <v>7.33</v>
      </c>
      <c r="J84" s="50">
        <v>0.9382419378170218</v>
      </c>
      <c r="K84" s="50"/>
      <c r="L84" s="94">
        <v>0.0357446</v>
      </c>
      <c r="M84" s="98">
        <f>$M11/(1000*55.845)</f>
      </c>
      <c r="N84" s="98">
        <f>$N11/(1000*63.546)</f>
      </c>
      <c r="O84" s="98">
        <f>$O11/(1000*65.38)</f>
      </c>
      <c r="P84" s="98">
        <f>$P11/(1000*26.98)</f>
      </c>
      <c r="Q84" s="98">
        <f>$Q11/(1000*54.938)</f>
      </c>
      <c r="R84" s="98">
        <f>$R11/(1000*58.693)</f>
      </c>
      <c r="S84" s="98">
        <f>$S11/(1000*194.1896)</f>
      </c>
      <c r="T84" s="98">
        <f>$T11/(1000*22.989)</f>
      </c>
      <c r="U84" s="98">
        <f>$U11/(1000*39.098)</f>
      </c>
      <c r="V84" s="98">
        <f>$V11/(1000*24.305)</f>
      </c>
      <c r="W84" s="97">
        <f>$W11/(1000*40.078)</f>
      </c>
      <c r="X84" s="60">
        <f>$X11/(1000*205.92)</f>
      </c>
      <c r="Y84" s="60">
        <f>$Y11/(1000*95.9793)</f>
      </c>
      <c r="Z84" s="332">
        <f>$Z11/(1000*35.453)</f>
      </c>
      <c r="AA84" s="94">
        <f>$AA11/(1000*96.06)</f>
      </c>
      <c r="AB84" s="94">
        <f>$AB11/(1000*62)</f>
      </c>
      <c r="AC84" s="60">
        <f>$AC11/(1000*88.019)</f>
      </c>
      <c r="AD84" s="60">
        <f>$AD11/(1000*61.0168)</f>
      </c>
      <c r="AE84" s="60">
        <f>$AE11/(1000*32)</f>
      </c>
      <c r="AF84" s="324">
        <f>10^(-I84)</f>
      </c>
      <c r="AG84" s="324">
        <f>10^(-(14-I84))</f>
      </c>
      <c r="AH84" s="135">
        <f>$AC11/(1000*59.04)</f>
      </c>
      <c r="AI84" s="326">
        <f>$AI11/(1000*59.04)</f>
      </c>
      <c r="AJ84" s="326">
        <f>$AJ11/(1000*88.019)</f>
      </c>
      <c r="AK84" s="327">
        <f>$AK11/(1000*59.04)</f>
      </c>
      <c r="AL84" s="327">
        <f>$AL11/(1000*88.019)</f>
      </c>
      <c r="AM84" s="328">
        <f>$AM11/(1000*59.04)</f>
      </c>
      <c r="AN84" s="328">
        <f>$AN11/(1000*88.019)</f>
      </c>
      <c r="AO84" s="28">
        <v>3286.16</v>
      </c>
      <c r="AP84" s="28"/>
      <c r="AQ84" s="28"/>
      <c r="AR84" s="28"/>
      <c r="AS84" s="28"/>
      <c r="AT84" s="28"/>
      <c r="AU84" s="6"/>
      <c r="AV84" s="28"/>
      <c r="AW84" s="28"/>
      <c r="AX84" s="52"/>
      <c r="AY84" s="3"/>
      <c r="AZ84" s="29"/>
      <c r="BA84" s="29"/>
    </row>
    <row x14ac:dyDescent="0.25" r="85" customHeight="1" ht="18.75">
      <c r="A85" s="53">
        <v>25569.041962604166</v>
      </c>
      <c r="B85" s="154" t="s">
        <v>59</v>
      </c>
      <c r="C85" s="31">
        <v>2</v>
      </c>
      <c r="D85" s="31">
        <v>23</v>
      </c>
      <c r="E85" s="143" t="s">
        <v>60</v>
      </c>
      <c r="F85" s="143"/>
      <c r="G85" s="35">
        <v>11</v>
      </c>
      <c r="H85" s="60">
        <v>6.67</v>
      </c>
      <c r="I85" s="24">
        <v>9.3</v>
      </c>
      <c r="J85" s="50">
        <v>-3.708799552974201</v>
      </c>
      <c r="K85" s="50"/>
      <c r="L85" s="98">
        <v>0.00133361</v>
      </c>
      <c r="M85" s="24">
        <f>$M12/(1000*55.845)</f>
      </c>
      <c r="N85" s="24">
        <f>$N12/(1000*63.546)</f>
      </c>
      <c r="O85" s="59">
        <f>$O12/(1000*65.38)</f>
      </c>
      <c r="P85" s="24">
        <f>$P12/(1000*26.98)</f>
      </c>
      <c r="Q85" s="24">
        <f>$Q12/(1000*54.938)</f>
      </c>
      <c r="R85" s="24">
        <f>$R12/(1000*58.693)</f>
      </c>
      <c r="S85" s="24">
        <f>$S12/(1000*194.1896)</f>
      </c>
      <c r="T85" s="24">
        <f>$T12/(1000*22.989)</f>
      </c>
      <c r="U85" s="24">
        <f>$U12/(1000*39.098)</f>
      </c>
      <c r="V85" s="24">
        <f>$V12/(1000*24.305)</f>
      </c>
      <c r="W85" s="60">
        <f>$W12/(1000*40.078)</f>
      </c>
      <c r="X85" s="60">
        <f>$X12/(1000*205.92)</f>
      </c>
      <c r="Y85" s="62">
        <f>$Y12/(1000*95.9793)</f>
      </c>
      <c r="Z85" s="95">
        <f>$Z12/(1000*35.453)</f>
      </c>
      <c r="AA85" s="155">
        <f>$AA12/(1000*96.06)</f>
      </c>
      <c r="AB85" s="155">
        <f>$AB12/(1000*62)</f>
      </c>
      <c r="AC85" s="60">
        <f>$AC12/(1000*88.019)</f>
      </c>
      <c r="AD85" s="60">
        <f>$AD12/(1000*61.0168)</f>
      </c>
      <c r="AE85" s="60">
        <f>$AE12/(1000*32)</f>
      </c>
      <c r="AF85" s="324">
        <f>10^(-I85)</f>
      </c>
      <c r="AG85" s="324">
        <f>10^(-(14-I85))</f>
      </c>
      <c r="AH85" s="135">
        <f>$AC12/(1000*59.04)</f>
      </c>
      <c r="AI85" s="326">
        <f>$AI12/(1000*59.04)</f>
      </c>
      <c r="AJ85" s="326">
        <f>$AJ12/(1000*88.019)</f>
      </c>
      <c r="AK85" s="327">
        <f>$AK12/(1000*59.04)</f>
      </c>
      <c r="AL85" s="327">
        <f>$AL12/(1000*88.019)</f>
      </c>
      <c r="AM85" s="328">
        <f>$AM12/(1000*59.04)</f>
      </c>
      <c r="AN85" s="328">
        <f>$AN12/(1000*88.019)</f>
      </c>
      <c r="AO85" s="28">
        <v>124.55</v>
      </c>
      <c r="AP85" s="28"/>
      <c r="AQ85" s="28"/>
      <c r="AR85" s="28"/>
      <c r="AS85" s="28"/>
      <c r="AT85" s="28"/>
      <c r="AU85" s="6"/>
      <c r="AV85" s="28"/>
      <c r="AW85" s="28"/>
      <c r="AX85" s="52"/>
      <c r="AY85" s="3"/>
      <c r="AZ85" s="29"/>
      <c r="BA85" s="29"/>
    </row>
    <row x14ac:dyDescent="0.25" r="86" customHeight="1" ht="18.75">
      <c r="A86" s="102">
        <v>25569.041962604166</v>
      </c>
      <c r="B86" s="156" t="s">
        <v>61</v>
      </c>
      <c r="C86" s="31">
        <v>2</v>
      </c>
      <c r="D86" s="243">
        <v>52</v>
      </c>
      <c r="E86" s="54" t="s">
        <v>62</v>
      </c>
      <c r="F86" s="54"/>
      <c r="G86" s="35">
        <v>12</v>
      </c>
      <c r="H86" s="157">
        <v>12</v>
      </c>
      <c r="I86" s="106">
        <v>9.3</v>
      </c>
      <c r="J86" s="158">
        <v>-7.077182927521522</v>
      </c>
      <c r="K86" s="158"/>
      <c r="L86" s="94">
        <v>0.00180455</v>
      </c>
      <c r="M86" s="159">
        <f>$M13/(1000*55.845)</f>
      </c>
      <c r="N86" s="24">
        <f>$N13/(1000*63.546)</f>
      </c>
      <c r="O86" s="24">
        <f>$O13/(1000*65.38)</f>
      </c>
      <c r="P86" s="24">
        <f>$P13/(1000*26.98)</f>
      </c>
      <c r="Q86" s="24">
        <f>$Q13/(1000*54.938)</f>
      </c>
      <c r="R86" s="24">
        <f>$R13/(1000*58.693)</f>
      </c>
      <c r="S86" s="24">
        <f>$S13/(1000*194.1896)</f>
      </c>
      <c r="T86" s="24">
        <f>$T13/(1000*22.989)</f>
      </c>
      <c r="U86" s="24">
        <f>$U13/(1000*39.098)</f>
      </c>
      <c r="V86" s="24">
        <f>$V13/(1000*24.305)</f>
      </c>
      <c r="W86" s="60">
        <f>$W13/(1000*40.078)</f>
      </c>
      <c r="X86" s="94">
        <f>$X13/(1000*205.92)</f>
      </c>
      <c r="Y86" s="62">
        <f>$Y13/(1000*95.9793)</f>
      </c>
      <c r="Z86" s="94">
        <f>$Z13/(1000*35.453)</f>
      </c>
      <c r="AA86" s="94">
        <f>$AA13/(1000*96.06)</f>
      </c>
      <c r="AB86" s="94">
        <f>$AB13/(1000*62)</f>
      </c>
      <c r="AC86" s="94">
        <f>$AC13/(1000*88.019)</f>
      </c>
      <c r="AD86" s="94">
        <f>$AD13/(1000*61.0168)</f>
      </c>
      <c r="AE86" s="94">
        <f>$AE13/(1000*32)</f>
      </c>
      <c r="AF86" s="324">
        <f>10^(-I86)</f>
      </c>
      <c r="AG86" s="324">
        <f>10^(-(14-I86))</f>
      </c>
      <c r="AH86" s="135">
        <f>$AC13/(1000*59.04)</f>
      </c>
      <c r="AI86" s="326">
        <f>$AI13/(1000*59.04)</f>
      </c>
      <c r="AJ86" s="326">
        <f>$AJ13/(1000*88.019)</f>
      </c>
      <c r="AK86" s="327">
        <f>$AK13/(1000*59.04)</f>
      </c>
      <c r="AL86" s="327">
        <f>$AL13/(1000*88.019)</f>
      </c>
      <c r="AM86" s="328">
        <f>$AM13/(1000*59.04)</f>
      </c>
      <c r="AN86" s="328">
        <f>$AN13/(1000*88.019)</f>
      </c>
      <c r="AO86" s="329">
        <v>185.5659717363929</v>
      </c>
      <c r="AP86" s="28"/>
      <c r="AQ86" s="28"/>
      <c r="AR86" s="28"/>
      <c r="AS86" s="28"/>
      <c r="AT86" s="28"/>
      <c r="AU86" s="6"/>
      <c r="AV86" s="28"/>
      <c r="AW86" s="28"/>
      <c r="AX86" s="52"/>
      <c r="AY86" s="3"/>
      <c r="AZ86" s="29"/>
      <c r="BA86" s="29"/>
    </row>
    <row x14ac:dyDescent="0.25" r="87" customHeight="1" ht="18.75">
      <c r="A87" s="163">
        <v>25569.041962604166</v>
      </c>
      <c r="B87" s="154" t="s">
        <v>63</v>
      </c>
      <c r="C87" s="78">
        <v>1</v>
      </c>
      <c r="D87" s="55">
        <v>17</v>
      </c>
      <c r="E87" s="143" t="s">
        <v>64</v>
      </c>
      <c r="F87" s="143"/>
      <c r="G87" s="80">
        <v>13</v>
      </c>
      <c r="H87" s="60">
        <v>41.09</v>
      </c>
      <c r="I87" s="24">
        <v>8.62</v>
      </c>
      <c r="J87" s="50">
        <v>-3.117178397251894</v>
      </c>
      <c r="K87" s="50"/>
      <c r="L87" s="98">
        <v>0.00229828</v>
      </c>
      <c r="M87" s="98">
        <f>$M14/(1000*55.845)</f>
      </c>
      <c r="N87" s="98">
        <f>$N14/(1000*63.546)</f>
      </c>
      <c r="O87" s="164">
        <f>$O14/(1000*65.38)</f>
      </c>
      <c r="P87" s="98">
        <f>$P14/(1000*26.98)</f>
      </c>
      <c r="Q87" s="98">
        <f>$Q14/(1000*54.938)</f>
      </c>
      <c r="R87" s="98">
        <f>$R14/(1000*58.693)</f>
      </c>
      <c r="S87" s="98">
        <f>$S14/(1000*194.1896)</f>
      </c>
      <c r="T87" s="98">
        <f>$T14/(1000*22.989)</f>
      </c>
      <c r="U87" s="98">
        <f>$U14/(1000*39.098)</f>
      </c>
      <c r="V87" s="98">
        <f>$V14/(1000*24.305)</f>
      </c>
      <c r="W87" s="97">
        <f>$W14/(1000*40.078)</f>
      </c>
      <c r="X87" s="62">
        <f>$X14/(1000*205.92)</f>
      </c>
      <c r="Y87" s="62">
        <f>$Y14/(1000*95.9793)</f>
      </c>
      <c r="Z87" s="97">
        <f>$Z14/(1000*35.453)</f>
      </c>
      <c r="AA87" s="62">
        <f>$AA14/(1000*96.06)</f>
      </c>
      <c r="AB87" s="62">
        <f>$AB14/(1000*62)</f>
      </c>
      <c r="AC87" s="60">
        <f>$AC14/(1000*88.019)</f>
      </c>
      <c r="AD87" s="60">
        <f>$AD14/(1000*61.0168)</f>
      </c>
      <c r="AE87" s="60">
        <f>$AE14/(1000*32)</f>
      </c>
      <c r="AF87" s="324">
        <f>10^(-I87)</f>
      </c>
      <c r="AG87" s="324">
        <f>10^(-(14-I87))</f>
      </c>
      <c r="AH87" s="135">
        <f>$AC14/(1000*59.04)</f>
      </c>
      <c r="AI87" s="326">
        <f>$AI14/(1000*59.04)</f>
      </c>
      <c r="AJ87" s="326">
        <f>$AJ14/(1000*88.019)</f>
      </c>
      <c r="AK87" s="327">
        <f>$AK14/(1000*59.04)</f>
      </c>
      <c r="AL87" s="327">
        <f>$AL14/(1000*88.019)</f>
      </c>
      <c r="AM87" s="328">
        <f>$AM14/(1000*59.04)</f>
      </c>
      <c r="AN87" s="328">
        <f>$AN14/(1000*88.019)</f>
      </c>
      <c r="AO87" s="28">
        <v>492.53</v>
      </c>
      <c r="AP87" s="28"/>
      <c r="AQ87" s="28"/>
      <c r="AR87" s="28"/>
      <c r="AS87" s="28"/>
      <c r="AT87" s="28"/>
      <c r="AU87" s="6"/>
      <c r="AV87" s="28"/>
      <c r="AW87" s="28"/>
      <c r="AX87" s="52"/>
      <c r="AY87" s="3"/>
      <c r="AZ87" s="29"/>
      <c r="BA87" s="29"/>
    </row>
    <row x14ac:dyDescent="0.25" r="88" customHeight="1" ht="18.75">
      <c r="A88" s="102">
        <v>25569.041962604166</v>
      </c>
      <c r="B88" s="156" t="s">
        <v>65</v>
      </c>
      <c r="C88" s="31">
        <v>2</v>
      </c>
      <c r="D88" s="333">
        <v>50</v>
      </c>
      <c r="E88" s="54" t="s">
        <v>66</v>
      </c>
      <c r="F88" s="54"/>
      <c r="G88" s="35">
        <v>14</v>
      </c>
      <c r="H88" s="60">
        <v>14</v>
      </c>
      <c r="I88" s="24">
        <v>9</v>
      </c>
      <c r="J88" s="107">
        <v>-3</v>
      </c>
      <c r="K88" s="107"/>
      <c r="L88" s="94">
        <v>0.00519012</v>
      </c>
      <c r="M88" s="159">
        <f>$M15/(1000*55.845)</f>
      </c>
      <c r="N88" s="28">
        <f>$N15/(1000*63.546)</f>
      </c>
      <c r="O88" s="24">
        <f>$O15/(1000*65.38)</f>
      </c>
      <c r="P88" s="24">
        <f>$P15/(1000*26.98)</f>
      </c>
      <c r="Q88" s="59">
        <f>$Q15/(1000*54.938)</f>
      </c>
      <c r="R88" s="59">
        <f>$R15/(1000*58.693)</f>
      </c>
      <c r="S88" s="59">
        <f>$S15/(1000*194.1896)</f>
      </c>
      <c r="T88" s="24">
        <f>$T15/(1000*22.989)</f>
      </c>
      <c r="U88" s="24">
        <f>$U15/(1000*39.098)</f>
      </c>
      <c r="V88" s="24">
        <f>$V15/(1000*24.305)</f>
      </c>
      <c r="W88" s="60">
        <f>$W15/(1000*40.078)</f>
      </c>
      <c r="X88" s="94">
        <f>$X15/(1000*205.92)</f>
      </c>
      <c r="Y88" s="60">
        <f>$Y15/(1000*95.9793)</f>
      </c>
      <c r="Z88" s="60">
        <f>$Z15/(1000*35.453)</f>
      </c>
      <c r="AA88" s="60">
        <f>$AA15/(1000*96.06)</f>
      </c>
      <c r="AB88" s="60">
        <f>$AB15/(1000*62)</f>
      </c>
      <c r="AC88" s="60">
        <f>$AC15/(1000*88.019)</f>
      </c>
      <c r="AD88" s="60">
        <f>$AD15/(1000*61.0168)</f>
      </c>
      <c r="AE88" s="60">
        <f>$AE15/(1000*32)</f>
      </c>
      <c r="AF88" s="324">
        <f>10^(-I88)</f>
      </c>
      <c r="AG88" s="324">
        <f>10^(-(14-I88))</f>
      </c>
      <c r="AH88" s="135">
        <f>$AC15/(1000*59.04)</f>
      </c>
      <c r="AI88" s="326">
        <f>$AI15/(1000*59.04)</f>
      </c>
      <c r="AJ88" s="326">
        <f>$AJ15/(1000*88.019)</f>
      </c>
      <c r="AK88" s="327">
        <f>$AK15/(1000*59.04)</f>
      </c>
      <c r="AL88" s="327">
        <f>$AL15/(1000*88.019)</f>
      </c>
      <c r="AM88" s="328">
        <f>$AM15/(1000*59.04)</f>
      </c>
      <c r="AN88" s="328">
        <f>$AN15/(1000*88.019)</f>
      </c>
      <c r="AO88" s="329">
        <v>482.4401846928781</v>
      </c>
      <c r="AP88" s="28"/>
      <c r="AQ88" s="28"/>
      <c r="AR88" s="28"/>
      <c r="AS88" s="28"/>
      <c r="AT88" s="28"/>
      <c r="AU88" s="6"/>
      <c r="AV88" s="28"/>
      <c r="AW88" s="28"/>
      <c r="AX88" s="52"/>
      <c r="AY88" s="3"/>
      <c r="AZ88" s="29"/>
      <c r="BA88" s="29"/>
    </row>
    <row x14ac:dyDescent="0.25" r="89" customHeight="1" ht="18.75">
      <c r="A89" s="53">
        <v>25569.041962604166</v>
      </c>
      <c r="B89" s="154" t="s">
        <v>67</v>
      </c>
      <c r="C89" s="64">
        <v>3</v>
      </c>
      <c r="D89" s="331">
        <v>14</v>
      </c>
      <c r="E89" s="103" t="s">
        <v>68</v>
      </c>
      <c r="F89" s="103"/>
      <c r="G89" s="104">
        <v>15</v>
      </c>
      <c r="H89" s="60">
        <v>32.84</v>
      </c>
      <c r="I89" s="24">
        <v>6.44</v>
      </c>
      <c r="J89" s="50">
        <v>-1.222272874743378</v>
      </c>
      <c r="K89" s="50"/>
      <c r="L89" s="24">
        <v>0.0665581</v>
      </c>
      <c r="M89" s="159">
        <f>$M16/(1000*55.845)</f>
      </c>
      <c r="N89" s="24">
        <f>$N16/(1000*63.546)</f>
      </c>
      <c r="O89" s="24">
        <f>$O16/(1000*65.38)</f>
      </c>
      <c r="P89" s="24">
        <f>$P16/(1000*26.98)</f>
      </c>
      <c r="Q89" s="24">
        <f>$Q16/(1000*54.938)</f>
      </c>
      <c r="R89" s="24">
        <f>$R16/(1000*58.693)</f>
      </c>
      <c r="S89" s="24">
        <f>$S16/(1000*194.1896)</f>
      </c>
      <c r="T89" s="24">
        <f>$T16/(1000*22.989)</f>
      </c>
      <c r="U89" s="24">
        <f>$U16/(1000*39.098)</f>
      </c>
      <c r="V89" s="24">
        <f>$V16/(1000*24.305)</f>
      </c>
      <c r="W89" s="60">
        <f>$W16/(1000*40.078)</f>
      </c>
      <c r="X89" s="60">
        <f>$X16/(1000*205.92)</f>
      </c>
      <c r="Y89" s="60">
        <f>$Y16/(1000*95.9793)</f>
      </c>
      <c r="Z89" s="94">
        <f>$Z16/(1000*35.453)</f>
      </c>
      <c r="AA89" s="94">
        <f>$AA16/(1000*96.06)</f>
      </c>
      <c r="AB89" s="94">
        <f>$AB16/(1000*62)</f>
      </c>
      <c r="AC89" s="60">
        <f>$AC16/(1000*88.019)</f>
      </c>
      <c r="AD89" s="60">
        <f>$AD16/(1000*61.0168)</f>
      </c>
      <c r="AE89" s="60">
        <f>$AE16/(1000*32)</f>
      </c>
      <c r="AF89" s="324">
        <f>10^(-I89)</f>
      </c>
      <c r="AG89" s="324">
        <f>10^(-(14-I89))</f>
      </c>
      <c r="AH89" s="135">
        <f>$AC16/(1000*59.04)</f>
      </c>
      <c r="AI89" s="326">
        <f>$AI16/(1000*59.04)</f>
      </c>
      <c r="AJ89" s="326">
        <f>$AJ16/(1000*88.019)</f>
      </c>
      <c r="AK89" s="327">
        <f>$AK16/(1000*59.04)</f>
      </c>
      <c r="AL89" s="327">
        <f>$AL16/(1000*88.019)</f>
      </c>
      <c r="AM89" s="328">
        <f>$AM16/(1000*59.04)</f>
      </c>
      <c r="AN89" s="328">
        <f>$AN16/(1000*88.019)</f>
      </c>
      <c r="AO89" s="28">
        <v>2055.75</v>
      </c>
      <c r="AP89" s="28"/>
      <c r="AQ89" s="28"/>
      <c r="AR89" s="28"/>
      <c r="AS89" s="28"/>
      <c r="AT89" s="28"/>
      <c r="AU89" s="6"/>
      <c r="AV89" s="28"/>
      <c r="AW89" s="28"/>
      <c r="AX89" s="52"/>
      <c r="AY89" s="3"/>
      <c r="AZ89" s="29"/>
      <c r="BA89" s="29"/>
    </row>
    <row x14ac:dyDescent="0.25" r="90" customHeight="1" ht="18.75">
      <c r="A90" s="53">
        <v>25569.041962604166</v>
      </c>
      <c r="B90" s="154" t="s">
        <v>69</v>
      </c>
      <c r="C90" s="64">
        <v>3</v>
      </c>
      <c r="D90" s="64">
        <v>15</v>
      </c>
      <c r="E90" s="103" t="s">
        <v>70</v>
      </c>
      <c r="F90" s="103"/>
      <c r="G90" s="104">
        <v>16</v>
      </c>
      <c r="H90" s="60">
        <v>37.8</v>
      </c>
      <c r="I90" s="24">
        <v>6.9</v>
      </c>
      <c r="J90" s="50">
        <v>-2.222399889275363</v>
      </c>
      <c r="K90" s="50"/>
      <c r="L90" s="24">
        <v>0.0672824</v>
      </c>
      <c r="M90" s="159">
        <f>$M17/(1000*55.845)</f>
      </c>
      <c r="N90" s="59">
        <f>$N17/(1000*63.546)</f>
      </c>
      <c r="O90" s="24">
        <f>$O17/(1000*65.38)</f>
      </c>
      <c r="P90" s="24">
        <f>$P17/(1000*26.98)</f>
      </c>
      <c r="Q90" s="24">
        <f>$Q17/(1000*54.938)</f>
      </c>
      <c r="R90" s="24">
        <f>$R17/(1000*58.693)</f>
      </c>
      <c r="S90" s="24">
        <f>$S17/(1000*194.1896)</f>
      </c>
      <c r="T90" s="24">
        <f>$T17/(1000*22.989)</f>
      </c>
      <c r="U90" s="24">
        <f>$U17/(1000*39.098)</f>
      </c>
      <c r="V90" s="24">
        <f>$V17/(1000*24.305)</f>
      </c>
      <c r="W90" s="60">
        <f>$W17/(1000*40.078)</f>
      </c>
      <c r="X90" s="60">
        <f>$X17/(1000*205.92)</f>
      </c>
      <c r="Y90" s="60">
        <f>$Y17/(1000*95.9793)</f>
      </c>
      <c r="Z90" s="94">
        <f>$Z17/(1000*35.453)</f>
      </c>
      <c r="AA90" s="94">
        <f>$AA17/(1000*96.06)</f>
      </c>
      <c r="AB90" s="94">
        <f>$AB17/(1000*62)</f>
      </c>
      <c r="AC90" s="60">
        <f>$AC17/(1000*88.019)</f>
      </c>
      <c r="AD90" s="60">
        <f>$AD17/(1000*61.0168)</f>
      </c>
      <c r="AE90" s="60">
        <f>$AE17/(1000*32)</f>
      </c>
      <c r="AF90" s="324">
        <f>10^(-I90)</f>
      </c>
      <c r="AG90" s="324">
        <f>10^(-(14-I90))</f>
      </c>
      <c r="AH90" s="135">
        <f>$AC17/(1000*59.04)</f>
      </c>
      <c r="AI90" s="326">
        <f>$AI17/(1000*59.04)</f>
      </c>
      <c r="AJ90" s="326">
        <f>$AJ17/(1000*88.019)</f>
      </c>
      <c r="AK90" s="327">
        <f>$AK17/(1000*59.04)</f>
      </c>
      <c r="AL90" s="327">
        <f>$AL17/(1000*88.019)</f>
      </c>
      <c r="AM90" s="328">
        <f>$AM17/(1000*59.04)</f>
      </c>
      <c r="AN90" s="328">
        <f>$AN17/(1000*88.019)</f>
      </c>
      <c r="AO90" s="28">
        <v>2168.9</v>
      </c>
      <c r="AP90" s="28"/>
      <c r="AQ90" s="28"/>
      <c r="AR90" s="28"/>
      <c r="AS90" s="28"/>
      <c r="AT90" s="28"/>
      <c r="AU90" s="6"/>
      <c r="AV90" s="28"/>
      <c r="AW90" s="28"/>
      <c r="AX90" s="52"/>
      <c r="AY90" s="3"/>
      <c r="AZ90" s="29"/>
      <c r="BA90" s="29"/>
    </row>
    <row x14ac:dyDescent="0.25" r="91" customHeight="1" ht="18.75">
      <c r="A91" s="53">
        <v>25569.041962604166</v>
      </c>
      <c r="B91" s="154" t="s">
        <v>71</v>
      </c>
      <c r="C91" s="64">
        <v>3</v>
      </c>
      <c r="D91" s="64">
        <v>16</v>
      </c>
      <c r="E91" s="103" t="s">
        <v>72</v>
      </c>
      <c r="F91" s="103"/>
      <c r="G91" s="104">
        <v>17</v>
      </c>
      <c r="H91" s="60">
        <v>15.65</v>
      </c>
      <c r="I91" s="24">
        <v>8.85</v>
      </c>
      <c r="J91" s="50">
        <v>-3.61088786702294</v>
      </c>
      <c r="K91" s="50"/>
      <c r="L91" s="24">
        <v>0.0119821</v>
      </c>
      <c r="M91" s="159">
        <f>$M18/(1000*55.845)</f>
      </c>
      <c r="N91" s="24">
        <f>$N18/(1000*63.546)</f>
      </c>
      <c r="O91" s="59">
        <f>$O18/(1000*65.38)</f>
      </c>
      <c r="P91" s="24">
        <f>$P18/(1000*26.98)</f>
      </c>
      <c r="Q91" s="24">
        <f>$Q18/(1000*54.938)</f>
      </c>
      <c r="R91" s="24">
        <f>$R18/(1000*58.693)</f>
      </c>
      <c r="S91" s="24">
        <f>$S18/(1000*194.1896)</f>
      </c>
      <c r="T91" s="24">
        <f>$T18/(1000*22.989)</f>
      </c>
      <c r="U91" s="24">
        <f>$U18/(1000*39.098)</f>
      </c>
      <c r="V91" s="24">
        <f>$V18/(1000*24.305)</f>
      </c>
      <c r="W91" s="60">
        <f>$W18/(1000*40.078)</f>
      </c>
      <c r="X91" s="60">
        <f>$X18/(1000*205.92)</f>
      </c>
      <c r="Y91" s="60">
        <f>$Y18/(1000*95.9793)</f>
      </c>
      <c r="Z91" s="94">
        <f>$Z18/(1000*35.453)</f>
      </c>
      <c r="AA91" s="94">
        <f>$AA18/(1000*96.06)</f>
      </c>
      <c r="AB91" s="94">
        <f>$AB18/(1000*62)</f>
      </c>
      <c r="AC91" s="60">
        <f>$AC18/(1000*88.019)</f>
      </c>
      <c r="AD91" s="60">
        <f>$AD18/(1000*61.0168)</f>
      </c>
      <c r="AE91" s="60">
        <f>$AE18/(1000*32)</f>
      </c>
      <c r="AF91" s="324">
        <f>10^(-I91)</f>
      </c>
      <c r="AG91" s="324">
        <f>10^(-(14-I91))</f>
      </c>
      <c r="AH91" s="135">
        <f>$AC18/(1000*59.04)</f>
      </c>
      <c r="AI91" s="326">
        <f>$AI18/(1000*59.04)</f>
      </c>
      <c r="AJ91" s="326">
        <f>$AJ18/(1000*88.019)</f>
      </c>
      <c r="AK91" s="327">
        <f>$AK18/(1000*59.04)</f>
      </c>
      <c r="AL91" s="327">
        <f>$AL18/(1000*88.019)</f>
      </c>
      <c r="AM91" s="328">
        <f>$AM18/(1000*59.04)</f>
      </c>
      <c r="AN91" s="328">
        <f>$AN18/(1000*88.019)</f>
      </c>
      <c r="AO91" s="28">
        <v>1068.19</v>
      </c>
      <c r="AP91" s="28"/>
      <c r="AQ91" s="28"/>
      <c r="AR91" s="28"/>
      <c r="AS91" s="28"/>
      <c r="AT91" s="28"/>
      <c r="AU91" s="6"/>
      <c r="AV91" s="28"/>
      <c r="AW91" s="28"/>
      <c r="AX91" s="52"/>
      <c r="AY91" s="3"/>
      <c r="AZ91" s="29"/>
      <c r="BA91" s="29"/>
    </row>
    <row x14ac:dyDescent="0.25" r="92" customHeight="1" ht="18.75">
      <c r="A92" s="53">
        <v>25569.041962604166</v>
      </c>
      <c r="B92" s="168" t="s">
        <v>73</v>
      </c>
      <c r="C92" s="64">
        <v>3</v>
      </c>
      <c r="D92" s="331">
        <v>13</v>
      </c>
      <c r="E92" s="103" t="s">
        <v>74</v>
      </c>
      <c r="F92" s="103"/>
      <c r="G92" s="104">
        <v>18</v>
      </c>
      <c r="H92" s="60">
        <v>29.49</v>
      </c>
      <c r="I92" s="24">
        <v>5.47</v>
      </c>
      <c r="J92" s="50">
        <v>2.448533281931838</v>
      </c>
      <c r="K92" s="50"/>
      <c r="L92" s="24">
        <v>0.0260405</v>
      </c>
      <c r="M92" s="159">
        <f>$M19/(1000*55.845)</f>
      </c>
      <c r="N92" s="24">
        <f>$N19/(1000*63.546)</f>
      </c>
      <c r="O92" s="24">
        <f>$O19/(1000*65.38)</f>
      </c>
      <c r="P92" s="24">
        <f>$P19/(1000*26.98)</f>
      </c>
      <c r="Q92" s="24">
        <f>$Q19/(1000*54.938)</f>
      </c>
      <c r="R92" s="24">
        <f>$R19/(1000*58.693)</f>
      </c>
      <c r="S92" s="24">
        <f>$S19/(1000*194.1896)</f>
      </c>
      <c r="T92" s="24">
        <f>$T19/(1000*22.989)</f>
      </c>
      <c r="U92" s="24">
        <f>$U19/(1000*39.098)</f>
      </c>
      <c r="V92" s="24">
        <f>$V19/(1000*24.305)</f>
      </c>
      <c r="W92" s="60">
        <f>$W19/(1000*40.078)</f>
      </c>
      <c r="X92" s="60">
        <f>$X19/(1000*205.92)</f>
      </c>
      <c r="Y92" s="169">
        <f>$Y19/(1000*95.9793)</f>
      </c>
      <c r="Z92" s="94">
        <f>$Z19/(1000*35.453)</f>
      </c>
      <c r="AA92" s="94">
        <f>$AA19/(1000*96.06)</f>
      </c>
      <c r="AB92" s="94">
        <f>$AB19/(1000*62)</f>
      </c>
      <c r="AC92" s="60">
        <f>$AC19/(1000*88.019)</f>
      </c>
      <c r="AD92" s="60">
        <f>$AD19/(1000*61.0168)</f>
      </c>
      <c r="AE92" s="60">
        <f>$AE19/(1000*32)</f>
      </c>
      <c r="AF92" s="324">
        <f>10^(-I92)</f>
      </c>
      <c r="AG92" s="324">
        <f>10^(-(14-I92))</f>
      </c>
      <c r="AH92" s="135">
        <f>$AC19/(1000*59.04)</f>
      </c>
      <c r="AI92" s="326">
        <f>$AI19/(1000*59.04)</f>
      </c>
      <c r="AJ92" s="326">
        <f>$AJ19/(1000*88.019)</f>
      </c>
      <c r="AK92" s="327">
        <f>$AK19/(1000*59.04)</f>
      </c>
      <c r="AL92" s="327">
        <f>$AL19/(1000*88.019)</f>
      </c>
      <c r="AM92" s="328">
        <f>$AM19/(1000*59.04)</f>
      </c>
      <c r="AN92" s="328">
        <f>$AN19/(1000*88.019)</f>
      </c>
      <c r="AO92" s="28">
        <v>1440.73</v>
      </c>
      <c r="AP92" s="28"/>
      <c r="AQ92" s="28"/>
      <c r="AR92" s="28"/>
      <c r="AS92" s="28"/>
      <c r="AT92" s="28"/>
      <c r="AU92" s="6"/>
      <c r="AV92" s="28"/>
      <c r="AW92" s="28"/>
      <c r="AX92" s="52"/>
      <c r="AY92" s="3"/>
      <c r="AZ92" s="29"/>
      <c r="BA92" s="29"/>
    </row>
    <row x14ac:dyDescent="0.25" r="93" customHeight="1" ht="18.75">
      <c r="A93" s="170">
        <v>25569.041962604166</v>
      </c>
      <c r="B93" s="54" t="s">
        <v>75</v>
      </c>
      <c r="C93" s="64">
        <v>3</v>
      </c>
      <c r="D93" s="331">
        <v>11</v>
      </c>
      <c r="E93" s="171" t="s">
        <v>76</v>
      </c>
      <c r="F93" s="180"/>
      <c r="G93" s="104">
        <v>19</v>
      </c>
      <c r="H93" s="60">
        <v>34.17</v>
      </c>
      <c r="I93" s="24">
        <v>7.36</v>
      </c>
      <c r="J93" s="50">
        <v>4.572981362304653</v>
      </c>
      <c r="K93" s="50"/>
      <c r="L93" s="24">
        <v>0.00606312</v>
      </c>
      <c r="M93" s="24">
        <f>$M20/(1000*55.845)</f>
      </c>
      <c r="N93" s="24">
        <f>$N20/(1000*63.546)</f>
      </c>
      <c r="O93" s="24">
        <f>$O20/(1000*65.38)</f>
      </c>
      <c r="P93" s="24">
        <f>$P20/(1000*26.98)</f>
      </c>
      <c r="Q93" s="24">
        <f>$Q20/(1000*54.938)</f>
      </c>
      <c r="R93" s="24">
        <f>$R20/(1000*58.693)</f>
      </c>
      <c r="S93" s="24">
        <f>$S20/(1000*194.1896)</f>
      </c>
      <c r="T93" s="24">
        <f>$T20/(1000*22.989)</f>
      </c>
      <c r="U93" s="24">
        <f>$U20/(1000*39.098)</f>
      </c>
      <c r="V93" s="24">
        <f>$V20/(1000*24.305)</f>
      </c>
      <c r="W93" s="60">
        <f>$W20/(1000*40.078)</f>
      </c>
      <c r="X93" s="60">
        <f>$X20/(1000*205.92)</f>
      </c>
      <c r="Y93" s="60">
        <f>$Y20/(1000*95.9793)</f>
      </c>
      <c r="Z93" s="94">
        <f>$Z20/(1000*35.453)</f>
      </c>
      <c r="AA93" s="94">
        <f>$AA20/(1000*96.06)</f>
      </c>
      <c r="AB93" s="94">
        <f>$AB20/(1000*62)</f>
      </c>
      <c r="AC93" s="60">
        <f>$AC20/(1000*88.019)</f>
      </c>
      <c r="AD93" s="60">
        <f>$AD20/(1000*61.0168)</f>
      </c>
      <c r="AE93" s="60">
        <f>$AE20/(1000*32)</f>
      </c>
      <c r="AF93" s="324">
        <f>10^(-I93)</f>
      </c>
      <c r="AG93" s="324">
        <f>10^(-(14-I93))</f>
      </c>
      <c r="AH93" s="135">
        <f>$AC20/(1000*59.04)</f>
      </c>
      <c r="AI93" s="326">
        <f>$AI20/(1000*59.04)</f>
      </c>
      <c r="AJ93" s="326">
        <f>$AJ20/(1000*88.019)</f>
      </c>
      <c r="AK93" s="327">
        <f>$AK20/(1000*59.04)</f>
      </c>
      <c r="AL93" s="327">
        <f>$AL20/(1000*88.019)</f>
      </c>
      <c r="AM93" s="328">
        <f>$AM20/(1000*59.04)</f>
      </c>
      <c r="AN93" s="328">
        <f>$AN20/(1000*88.019)</f>
      </c>
      <c r="AO93" s="28">
        <v>1120.32</v>
      </c>
      <c r="AP93" s="28"/>
      <c r="AQ93" s="28"/>
      <c r="AR93" s="28"/>
      <c r="AS93" s="28"/>
      <c r="AT93" s="28"/>
      <c r="AU93" s="6"/>
      <c r="AV93" s="28"/>
      <c r="AW93" s="28"/>
      <c r="AX93" s="52"/>
      <c r="AY93" s="3"/>
      <c r="AZ93" s="29"/>
      <c r="BA93" s="29"/>
    </row>
    <row x14ac:dyDescent="0.25" r="94" customHeight="1" ht="18.75">
      <c r="A94" s="53">
        <v>25569.041962604166</v>
      </c>
      <c r="B94" s="54" t="s">
        <v>77</v>
      </c>
      <c r="C94" s="64">
        <v>3</v>
      </c>
      <c r="D94" s="64">
        <v>12</v>
      </c>
      <c r="E94" s="103" t="s">
        <v>78</v>
      </c>
      <c r="F94" s="103"/>
      <c r="G94" s="104">
        <v>20</v>
      </c>
      <c r="H94" s="40">
        <v>34.93</v>
      </c>
      <c r="I94" s="24">
        <v>8.19</v>
      </c>
      <c r="J94" s="50">
        <v>4.287986811812159</v>
      </c>
      <c r="K94" s="50"/>
      <c r="L94" s="24">
        <v>0.00607783</v>
      </c>
      <c r="M94" s="159">
        <f>$M21/(1000*55.845)</f>
      </c>
      <c r="N94" s="24">
        <f>$N21/(1000*63.546)</f>
      </c>
      <c r="O94" s="24">
        <f>$O21/(1000*65.38)</f>
      </c>
      <c r="P94" s="24">
        <f>$P21/(1000*26.98)</f>
      </c>
      <c r="Q94" s="24">
        <f>$Q21/(1000*54.938)</f>
      </c>
      <c r="R94" s="24">
        <f>$R21/(1000*58.693)</f>
      </c>
      <c r="S94" s="24">
        <f>$S21/(1000*194.1896)</f>
      </c>
      <c r="T94" s="24">
        <f>$T21/(1000*22.989)</f>
      </c>
      <c r="U94" s="24">
        <f>$U21/(1000*39.098)</f>
      </c>
      <c r="V94" s="24">
        <f>$V21/(1000*24.305)</f>
      </c>
      <c r="W94" s="60">
        <f>$W21/(1000*40.078)</f>
      </c>
      <c r="X94" s="60">
        <f>$X21/(1000*205.92)</f>
      </c>
      <c r="Y94" s="60">
        <f>$Y21/(1000*95.9793)</f>
      </c>
      <c r="Z94" s="94">
        <f>$Z21/(1000*35.453)</f>
      </c>
      <c r="AA94" s="94">
        <f>$AA21/(1000*96.06)</f>
      </c>
      <c r="AB94" s="94">
        <f>$AB21/(1000*62)</f>
      </c>
      <c r="AC94" s="60">
        <f>$AC21/(1000*88.019)</f>
      </c>
      <c r="AD94" s="60">
        <f>$AD21/(1000*61.0168)</f>
      </c>
      <c r="AE94" s="60">
        <f>$AE21/(1000*32)</f>
      </c>
      <c r="AF94" s="324">
        <f>10^(-I94)</f>
      </c>
      <c r="AG94" s="324">
        <f>10^(-(14-I94))</f>
      </c>
      <c r="AH94" s="135">
        <f>$AC21/(1000*59.04)</f>
      </c>
      <c r="AI94" s="326">
        <f>$AI21/(1000*59.04)</f>
      </c>
      <c r="AJ94" s="326">
        <f>$AJ21/(1000*88.019)</f>
      </c>
      <c r="AK94" s="327">
        <f>$AK21/(1000*59.04)</f>
      </c>
      <c r="AL94" s="327">
        <f>$AL21/(1000*88.019)</f>
      </c>
      <c r="AM94" s="328">
        <f>$AM21/(1000*59.04)</f>
      </c>
      <c r="AN94" s="328">
        <f>$AN21/(1000*88.019)</f>
      </c>
      <c r="AO94" s="28">
        <v>1175.75</v>
      </c>
      <c r="AP94" s="28"/>
      <c r="AQ94" s="28"/>
      <c r="AR94" s="28"/>
      <c r="AS94" s="28"/>
      <c r="AT94" s="28"/>
      <c r="AU94" s="6"/>
      <c r="AV94" s="28"/>
      <c r="AW94" s="28"/>
      <c r="AX94" s="52"/>
      <c r="AY94" s="3"/>
      <c r="AZ94" s="29"/>
      <c r="BA94" s="29"/>
    </row>
    <row x14ac:dyDescent="0.25" r="95" customHeight="1" ht="18.75">
      <c r="A95" s="102">
        <v>25569.041962604166</v>
      </c>
      <c r="B95" s="103" t="s">
        <v>79</v>
      </c>
      <c r="C95" s="64">
        <v>3</v>
      </c>
      <c r="D95" s="64">
        <v>40</v>
      </c>
      <c r="E95" s="176" t="s">
        <v>80</v>
      </c>
      <c r="F95" s="176"/>
      <c r="G95" s="104">
        <v>21</v>
      </c>
      <c r="H95" s="60">
        <v>13.3</v>
      </c>
      <c r="I95" s="24">
        <v>7.6</v>
      </c>
      <c r="J95" s="50">
        <v>-2.189541962911209</v>
      </c>
      <c r="K95" s="50"/>
      <c r="L95" s="24">
        <v>0.0191396</v>
      </c>
      <c r="M95" s="159">
        <f>$M22/(1000*55.845)</f>
      </c>
      <c r="N95" s="59">
        <f>$N22/(1000*63.546)</f>
      </c>
      <c r="O95" s="59">
        <f>$O22/(1000*65.38)</f>
      </c>
      <c r="P95" s="24">
        <f>$P22/(1000*26.98)</f>
      </c>
      <c r="Q95" s="24">
        <f>$Q22/(1000*54.938)</f>
      </c>
      <c r="R95" s="59">
        <f>$R22/(1000*58.693)</f>
      </c>
      <c r="S95" s="59">
        <f>$S22/(1000*194.1896)</f>
      </c>
      <c r="T95" s="24">
        <f>$T22/(1000*22.989)</f>
      </c>
      <c r="U95" s="24">
        <f>$U22/(1000*39.098)</f>
      </c>
      <c r="V95" s="24">
        <f>$V22/(1000*24.305)</f>
      </c>
      <c r="W95" s="60">
        <f>$W22/(1000*40.078)</f>
      </c>
      <c r="X95" s="61">
        <f>$X22/(1000*205.92)</f>
      </c>
      <c r="Y95" s="60">
        <f>$Y22/(1000*95.9793)</f>
      </c>
      <c r="Z95" s="94">
        <f>$Z22/(1000*35.453)</f>
      </c>
      <c r="AA95" s="94">
        <f>$AA22/(1000*96.06)</f>
      </c>
      <c r="AB95" s="94">
        <f>$AB22/(1000*62)</f>
      </c>
      <c r="AC95" s="60">
        <f>$AC22/(1000*88.019)</f>
      </c>
      <c r="AD95" s="60">
        <f>$AD22/(1000*61.0168)</f>
      </c>
      <c r="AE95" s="60">
        <f>$AE22/(1000*32)</f>
      </c>
      <c r="AF95" s="324">
        <f>10^(-I95)</f>
      </c>
      <c r="AG95" s="324">
        <f>10^(-(14-I95))</f>
      </c>
      <c r="AH95" s="135">
        <f>$AC22/(1000*59.04)</f>
      </c>
      <c r="AI95" s="326">
        <f>$AI22/(1000*59.04)</f>
      </c>
      <c r="AJ95" s="326">
        <f>$AJ22/(1000*88.019)</f>
      </c>
      <c r="AK95" s="327">
        <f>$AK22/(1000*59.04)</f>
      </c>
      <c r="AL95" s="327">
        <f>$AL22/(1000*88.019)</f>
      </c>
      <c r="AM95" s="328">
        <f>$AM22/(1000*59.04)</f>
      </c>
      <c r="AN95" s="328">
        <f>$AN22/(1000*88.019)</f>
      </c>
      <c r="AO95" s="6">
        <v>1834</v>
      </c>
      <c r="AP95" s="28"/>
      <c r="AQ95" s="28"/>
      <c r="AR95" s="28"/>
      <c r="AS95" s="28"/>
      <c r="AT95" s="28"/>
      <c r="AU95" s="6"/>
      <c r="AV95" s="28"/>
      <c r="AW95" s="28"/>
      <c r="AX95" s="52"/>
      <c r="AY95" s="3"/>
      <c r="AZ95" s="29"/>
      <c r="BA95" s="29"/>
    </row>
    <row x14ac:dyDescent="0.25" r="96" customHeight="1" ht="18.75">
      <c r="A96" s="178">
        <v>25569.041962604166</v>
      </c>
      <c r="B96" s="54" t="s">
        <v>81</v>
      </c>
      <c r="C96" s="78">
        <v>1</v>
      </c>
      <c r="D96" s="179">
        <v>28</v>
      </c>
      <c r="E96" s="180" t="s">
        <v>82</v>
      </c>
      <c r="F96" s="180"/>
      <c r="G96" s="80">
        <v>22</v>
      </c>
      <c r="H96" s="181">
        <v>62.75</v>
      </c>
      <c r="I96" s="8">
        <v>8.71</v>
      </c>
      <c r="J96" s="8">
        <v>2.260001875991266</v>
      </c>
      <c r="K96" s="8"/>
      <c r="L96" s="8">
        <v>0.00105768</v>
      </c>
      <c r="M96" s="182">
        <f>$M23/(1000*55.845)</f>
      </c>
      <c r="N96" s="8">
        <f>$N23/(1000*63.546)</f>
      </c>
      <c r="O96" s="183">
        <f>$O23/(1000*65.38)</f>
      </c>
      <c r="P96" s="183">
        <f>$P23/(1000*26.98)</f>
      </c>
      <c r="Q96" s="8">
        <f>$Q23/(1000*54.938)</f>
      </c>
      <c r="R96" s="8">
        <f>$R23/(1000*58.693)</f>
      </c>
      <c r="S96" s="8">
        <f>$S23/(1000*194.1896)</f>
      </c>
      <c r="T96" s="8">
        <f>$T23/(1000*22.989)</f>
      </c>
      <c r="U96" s="8">
        <f>$U23/(1000*39.098)</f>
      </c>
      <c r="V96" s="8">
        <f>$V23/(1000*24.305)</f>
      </c>
      <c r="W96" s="181">
        <f>$W23/(1000*40.078)</f>
      </c>
      <c r="X96" s="184">
        <f>$X23/(1000*205.92)</f>
      </c>
      <c r="Y96" s="181">
        <f>$Y23/(1000*95.9793)</f>
      </c>
      <c r="Z96" s="181">
        <f>$Z23/(1000*35.453)</f>
      </c>
      <c r="AA96" s="181">
        <f>$AA23/(1000*96.06)</f>
      </c>
      <c r="AB96" s="181">
        <f>$AB23/(1000*62)</f>
      </c>
      <c r="AC96" s="181">
        <f>$AC23/(1000*88.019)</f>
      </c>
      <c r="AD96" s="181">
        <f>$AD23/(1000*61.0168)</f>
      </c>
      <c r="AE96" s="181">
        <f>$AE23/(1000*32)</f>
      </c>
      <c r="AF96" s="324">
        <f>10^(-I96)</f>
      </c>
      <c r="AG96" s="324">
        <f>10^(-(14-I96))</f>
      </c>
      <c r="AH96" s="135">
        <f>$AC23/(1000*59.04)</f>
      </c>
      <c r="AI96" s="326">
        <f>$AI23/(1000*59.04)</f>
      </c>
      <c r="AJ96" s="326">
        <f>$AJ23/(1000*88.019)</f>
      </c>
      <c r="AK96" s="327">
        <f>$AK23/(1000*59.04)</f>
      </c>
      <c r="AL96" s="327">
        <f>$AL23/(1000*88.019)</f>
      </c>
      <c r="AM96" s="328">
        <f>$AM23/(1000*59.04)</f>
      </c>
      <c r="AN96" s="328">
        <f>$AN23/(1000*88.019)</f>
      </c>
      <c r="AO96" s="28">
        <v>305.31</v>
      </c>
      <c r="AP96" s="28"/>
      <c r="AQ96" s="28"/>
      <c r="AR96" s="28"/>
      <c r="AS96" s="28"/>
      <c r="AT96" s="28"/>
      <c r="AU96" s="6"/>
      <c r="AV96" s="28"/>
      <c r="AW96" s="28"/>
      <c r="AX96" s="52"/>
      <c r="AY96" s="3"/>
      <c r="AZ96" s="29"/>
      <c r="BA96" s="29"/>
    </row>
    <row x14ac:dyDescent="0.25" r="97" customHeight="1" ht="18.75">
      <c r="A97" s="30">
        <v>25569.041962604166</v>
      </c>
      <c r="B97" s="22" t="s">
        <v>83</v>
      </c>
      <c r="C97" s="187">
        <v>2</v>
      </c>
      <c r="D97" s="187">
        <v>10</v>
      </c>
      <c r="E97" s="188" t="s">
        <v>84</v>
      </c>
      <c r="F97" s="192"/>
      <c r="G97" s="35">
        <v>23</v>
      </c>
      <c r="H97" s="111">
        <v>11.11</v>
      </c>
      <c r="I97" s="24">
        <v>8.9</v>
      </c>
      <c r="J97" s="24">
        <v>5.137543739821185</v>
      </c>
      <c r="K97" s="24"/>
      <c r="L97" s="24">
        <v>0.00289915</v>
      </c>
      <c r="M97" s="58">
        <f>$M24/(1000*55.845)</f>
      </c>
      <c r="N97" s="24">
        <f>$N24/(1000*63.546)</f>
      </c>
      <c r="O97" s="24">
        <f>$O24/(1000*65.38)</f>
      </c>
      <c r="P97" s="24">
        <f>$P24/(1000*26.98)</f>
      </c>
      <c r="Q97" s="24">
        <f>$Q24/(1000*54.938)</f>
      </c>
      <c r="R97" s="24">
        <f>$R24/(1000*58.693)</f>
      </c>
      <c r="S97" s="24">
        <f>$S24/(1000*194.1896)</f>
      </c>
      <c r="T97" s="24">
        <f>$T24/(1000*22.989)</f>
      </c>
      <c r="U97" s="24">
        <f>$U24/(1000*39.098)</f>
      </c>
      <c r="V97" s="24">
        <f>$V24/(1000*24.305)</f>
      </c>
      <c r="W97" s="60">
        <f>$W24/(1000*40.078)</f>
      </c>
      <c r="X97" s="60">
        <f>$X24/(1000*205.92)</f>
      </c>
      <c r="Y97" s="60">
        <f>$Y24/(1000*95.9793)</f>
      </c>
      <c r="Z97" s="95">
        <f>$Z24/(1000*35.453)</f>
      </c>
      <c r="AA97" s="95">
        <f>$AA24/(1000*96.06)</f>
      </c>
      <c r="AB97" s="95">
        <f>$AB24/(1000*62)</f>
      </c>
      <c r="AC97" s="60">
        <f>$AC24/(1000*88.019)</f>
      </c>
      <c r="AD97" s="60">
        <f>$AD24/(1000*61.0168)</f>
      </c>
      <c r="AE97" s="60">
        <f>$AE24/(1000*32)</f>
      </c>
      <c r="AF97" s="324">
        <f>10^(-I97)</f>
      </c>
      <c r="AG97" s="324">
        <f>10^(-(14-I97))</f>
      </c>
      <c r="AH97" s="135">
        <f>$AC24/(1000*59.04)</f>
      </c>
      <c r="AI97" s="326">
        <f>$AI24/(1000*59.04)</f>
      </c>
      <c r="AJ97" s="326">
        <f>$AJ24/(1000*88.019)</f>
      </c>
      <c r="AK97" s="327">
        <f>$AK24/(1000*59.04)</f>
      </c>
      <c r="AL97" s="327">
        <f>$AL24/(1000*88.019)</f>
      </c>
      <c r="AM97" s="328">
        <f>$AM24/(1000*59.04)</f>
      </c>
      <c r="AN97" s="328">
        <f>$AN24/(1000*88.019)</f>
      </c>
      <c r="AO97" s="28">
        <v>397.26</v>
      </c>
      <c r="AP97" s="28"/>
      <c r="AQ97" s="28"/>
      <c r="AR97" s="28"/>
      <c r="AS97" s="28"/>
      <c r="AT97" s="28"/>
      <c r="AU97" s="6"/>
      <c r="AV97" s="28"/>
      <c r="AW97" s="28"/>
      <c r="AX97" s="52"/>
      <c r="AY97" s="3"/>
      <c r="AZ97" s="29"/>
      <c r="BA97" s="29"/>
    </row>
    <row x14ac:dyDescent="0.25" r="98" customHeight="1" ht="18.75">
      <c r="A98" s="30">
        <v>25569.041962604166</v>
      </c>
      <c r="B98" s="22" t="s">
        <v>85</v>
      </c>
      <c r="C98" s="78">
        <v>1</v>
      </c>
      <c r="D98" s="191">
        <v>5</v>
      </c>
      <c r="E98" s="192" t="s">
        <v>86</v>
      </c>
      <c r="F98" s="192"/>
      <c r="G98" s="80">
        <v>24</v>
      </c>
      <c r="H98" s="60">
        <v>63.9</v>
      </c>
      <c r="I98" s="24">
        <v>8.5</v>
      </c>
      <c r="J98" s="24">
        <v>1.545352972199233</v>
      </c>
      <c r="K98" s="24"/>
      <c r="L98" s="24">
        <v>0.00115783</v>
      </c>
      <c r="M98" s="58">
        <f>$M25/(1000*55.845)</f>
      </c>
      <c r="N98" s="24">
        <f>$N25/(1000*63.546)</f>
      </c>
      <c r="O98" s="24">
        <f>$O25/(1000*65.38)</f>
      </c>
      <c r="P98" s="24">
        <f>$P25/(1000*26.98)</f>
      </c>
      <c r="Q98" s="24">
        <f>$Q25/(1000*54.938)</f>
      </c>
      <c r="R98" s="24">
        <f>$R25/(1000*58.693)</f>
      </c>
      <c r="S98" s="24">
        <f>$S25/(1000*194.1896)</f>
      </c>
      <c r="T98" s="24">
        <f>$T25/(1000*22.989)</f>
      </c>
      <c r="U98" s="24">
        <f>$U25/(1000*39.098)</f>
      </c>
      <c r="V98" s="24">
        <f>$V25/(1000*24.305)</f>
      </c>
      <c r="W98" s="60">
        <f>$W25/(1000*40.078)</f>
      </c>
      <c r="X98" s="60">
        <f>$X25/(1000*205.92)</f>
      </c>
      <c r="Y98" s="60">
        <f>$Y25/(1000*95.9793)</f>
      </c>
      <c r="Z98" s="60">
        <f>$Z25/(1000*35.453)</f>
      </c>
      <c r="AA98" s="60">
        <f>$AA25/(1000*96.06)</f>
      </c>
      <c r="AB98" s="60">
        <f>$AB25/(1000*62)</f>
      </c>
      <c r="AC98" s="60">
        <f>$AC25/(1000*88.019)</f>
      </c>
      <c r="AD98" s="60">
        <f>$AD25/(1000*61.0168)</f>
      </c>
      <c r="AE98" s="60">
        <f>$AE25/(1000*32)</f>
      </c>
      <c r="AF98" s="324">
        <f>10^(-I98)</f>
      </c>
      <c r="AG98" s="324">
        <f>10^(-(14-I98))</f>
      </c>
      <c r="AH98" s="135">
        <f>$AC25/(1000*59.04)</f>
      </c>
      <c r="AI98" s="326">
        <f>$AI25/(1000*59.04)</f>
      </c>
      <c r="AJ98" s="326">
        <f>$AJ25/(1000*88.019)</f>
      </c>
      <c r="AK98" s="327">
        <f>$AK25/(1000*59.04)</f>
      </c>
      <c r="AL98" s="327">
        <f>$AL25/(1000*88.019)</f>
      </c>
      <c r="AM98" s="328">
        <f>$AM25/(1000*59.04)</f>
      </c>
      <c r="AN98" s="328">
        <f>$AN25/(1000*88.019)</f>
      </c>
      <c r="AO98" s="28">
        <v>369.98</v>
      </c>
      <c r="AP98" s="28"/>
      <c r="AQ98" s="28"/>
      <c r="AR98" s="28"/>
      <c r="AS98" s="28"/>
      <c r="AT98" s="28"/>
      <c r="AU98" s="6"/>
      <c r="AV98" s="28"/>
      <c r="AW98" s="28"/>
      <c r="AX98" s="52"/>
      <c r="AY98" s="3"/>
      <c r="AZ98" s="29"/>
      <c r="BA98" s="29"/>
    </row>
    <row x14ac:dyDescent="0.25" r="99" customHeight="1" ht="18.75">
      <c r="A99" s="30">
        <v>25569.041962604166</v>
      </c>
      <c r="B99" s="22" t="s">
        <v>87</v>
      </c>
      <c r="C99" s="78">
        <v>1</v>
      </c>
      <c r="D99" s="191">
        <v>4</v>
      </c>
      <c r="E99" s="192" t="s">
        <v>88</v>
      </c>
      <c r="F99" s="192"/>
      <c r="G99" s="80">
        <v>25</v>
      </c>
      <c r="H99" s="60">
        <v>43.57</v>
      </c>
      <c r="I99" s="24">
        <v>8.4</v>
      </c>
      <c r="J99" s="24">
        <v>0.9804900487909768</v>
      </c>
      <c r="K99" s="24"/>
      <c r="L99" s="24">
        <v>0.00103971</v>
      </c>
      <c r="M99" s="58">
        <f>$M26/(1000*55.845)</f>
      </c>
      <c r="N99" s="24">
        <f>$N26/(1000*63.546)</f>
      </c>
      <c r="O99" s="24">
        <f>$O26/(1000*65.38)</f>
      </c>
      <c r="P99" s="24">
        <f>$P26/(1000*26.98)</f>
      </c>
      <c r="Q99" s="24">
        <f>$Q26/(1000*54.938)</f>
      </c>
      <c r="R99" s="24">
        <f>$R26/(1000*58.693)</f>
      </c>
      <c r="S99" s="24">
        <f>$S26/(1000*194.1896)</f>
      </c>
      <c r="T99" s="24">
        <f>$T26/(1000*22.989)</f>
      </c>
      <c r="U99" s="24">
        <f>$U26/(1000*39.098)</f>
      </c>
      <c r="V99" s="24">
        <f>$V26/(1000*24.305)</f>
      </c>
      <c r="W99" s="60">
        <f>$W26/(1000*40.078)</f>
      </c>
      <c r="X99" s="61">
        <f>$X26/(1000*205.92)</f>
      </c>
      <c r="Y99" s="60">
        <f>$Y26/(1000*95.9793)</f>
      </c>
      <c r="Z99" s="60">
        <f>$Z26/(1000*35.453)</f>
      </c>
      <c r="AA99" s="60">
        <f>$AA26/(1000*96.06)</f>
      </c>
      <c r="AB99" s="60">
        <f>$AB26/(1000*62)</f>
      </c>
      <c r="AC99" s="60">
        <f>$AC26/(1000*88.019)</f>
      </c>
      <c r="AD99" s="60">
        <f>$AD26/(1000*61.0168)</f>
      </c>
      <c r="AE99" s="60">
        <f>$AE26/(1000*32)</f>
      </c>
      <c r="AF99" s="324">
        <f>10^(-I99)</f>
      </c>
      <c r="AG99" s="324">
        <f>10^(-(14-I99))</f>
      </c>
      <c r="AH99" s="135">
        <f>$AC26/(1000*59.04)</f>
      </c>
      <c r="AI99" s="326">
        <f>$AI26/(1000*59.04)</f>
      </c>
      <c r="AJ99" s="326">
        <f>$AJ26/(1000*88.019)</f>
      </c>
      <c r="AK99" s="327">
        <f>$AK26/(1000*59.04)</f>
      </c>
      <c r="AL99" s="327">
        <f>$AL26/(1000*88.019)</f>
      </c>
      <c r="AM99" s="328">
        <f>$AM26/(1000*59.04)</f>
      </c>
      <c r="AN99" s="328">
        <f>$AN26/(1000*88.019)</f>
      </c>
      <c r="AO99" s="6">
        <v>265</v>
      </c>
      <c r="AP99" s="28"/>
      <c r="AQ99" s="28"/>
      <c r="AR99" s="28"/>
      <c r="AS99" s="28"/>
      <c r="AT99" s="28"/>
      <c r="AU99" s="6"/>
      <c r="AV99" s="28"/>
      <c r="AW99" s="28"/>
      <c r="AX99" s="52"/>
      <c r="AY99" s="3"/>
      <c r="AZ99" s="29"/>
      <c r="BA99" s="29"/>
    </row>
    <row x14ac:dyDescent="0.25" r="100" customHeight="1" ht="18.75">
      <c r="A100" s="30">
        <v>25569.041962604166</v>
      </c>
      <c r="B100" s="22" t="s">
        <v>89</v>
      </c>
      <c r="C100" s="64">
        <v>3</v>
      </c>
      <c r="D100" s="304">
        <v>9</v>
      </c>
      <c r="E100" s="192" t="s">
        <v>90</v>
      </c>
      <c r="F100" s="192"/>
      <c r="G100" s="104">
        <v>26</v>
      </c>
      <c r="H100" s="111">
        <v>10.51</v>
      </c>
      <c r="I100" s="24">
        <v>8.3</v>
      </c>
      <c r="J100" s="24">
        <v>-2.496590872247936</v>
      </c>
      <c r="K100" s="24"/>
      <c r="L100" s="24">
        <v>0.00249925</v>
      </c>
      <c r="M100" s="159">
        <f>$M27/(1000*55.845)</f>
      </c>
      <c r="N100" s="24">
        <f>$N27/(1000*63.546)</f>
      </c>
      <c r="O100" s="24">
        <f>$O27/(1000*65.38)</f>
      </c>
      <c r="P100" s="24">
        <f>$P27/(1000*26.98)</f>
      </c>
      <c r="Q100" s="24">
        <f>$Q27/(1000*54.938)</f>
      </c>
      <c r="R100" s="24">
        <f>$R27/(1000*58.693)</f>
      </c>
      <c r="S100" s="24">
        <f>$S27/(1000*194.1896)</f>
      </c>
      <c r="T100" s="24">
        <f>$T27/(1000*22.989)</f>
      </c>
      <c r="U100" s="24">
        <f>$U27/(1000*39.098)</f>
      </c>
      <c r="V100" s="24">
        <f>$V27/(1000*24.305)</f>
      </c>
      <c r="W100" s="60">
        <f>$W27/(1000*40.078)</f>
      </c>
      <c r="X100" s="62">
        <f>$X27/(1000*205.92)</f>
      </c>
      <c r="Y100" s="60">
        <f>$Y27/(1000*95.9793)</f>
      </c>
      <c r="Z100" s="6">
        <f>$Z27/(1000*35.453)</f>
      </c>
      <c r="AA100" s="62">
        <f>$AA27/(1000*96.06)</f>
      </c>
      <c r="AB100" s="60">
        <f>$AB27/(1000*62)</f>
      </c>
      <c r="AC100" s="60">
        <f>$AC27/(1000*88.019)</f>
      </c>
      <c r="AD100" s="60">
        <f>$AD27/(1000*61.0168)</f>
      </c>
      <c r="AE100" s="60">
        <f>$AE27/(1000*32)</f>
      </c>
      <c r="AF100" s="324">
        <f>10^(-I100)</f>
      </c>
      <c r="AG100" s="324">
        <f>10^(-(14-I100))</f>
      </c>
      <c r="AH100" s="135">
        <f>$AC27/(1000*59.04)</f>
      </c>
      <c r="AI100" s="326">
        <f>$AI27/(1000*59.04)</f>
      </c>
      <c r="AJ100" s="326">
        <f>$AJ27/(1000*88.019)</f>
      </c>
      <c r="AK100" s="327">
        <f>$AK27/(1000*59.04)</f>
      </c>
      <c r="AL100" s="327">
        <f>$AL27/(1000*88.019)</f>
      </c>
      <c r="AM100" s="328">
        <f>$AM27/(1000*59.04)</f>
      </c>
      <c r="AN100" s="328">
        <f>$AN27/(1000*88.019)</f>
      </c>
      <c r="AO100" s="28">
        <v>326.61</v>
      </c>
      <c r="AP100" s="28"/>
      <c r="AQ100" s="28"/>
      <c r="AR100" s="28"/>
      <c r="AS100" s="28"/>
      <c r="AT100" s="28"/>
      <c r="AU100" s="6"/>
      <c r="AV100" s="28"/>
      <c r="AW100" s="28"/>
      <c r="AX100" s="52"/>
      <c r="AY100" s="3"/>
      <c r="AZ100" s="29"/>
      <c r="BA100" s="29"/>
    </row>
    <row x14ac:dyDescent="0.25" r="101" customHeight="1" ht="18.75">
      <c r="A101" s="30">
        <v>25569.041962604166</v>
      </c>
      <c r="B101" s="22" t="s">
        <v>91</v>
      </c>
      <c r="C101" s="64">
        <v>3</v>
      </c>
      <c r="D101" s="64">
        <v>8</v>
      </c>
      <c r="E101" s="192" t="s">
        <v>92</v>
      </c>
      <c r="F101" s="192"/>
      <c r="G101" s="104">
        <v>27</v>
      </c>
      <c r="H101" s="111">
        <v>10.03</v>
      </c>
      <c r="I101" s="24">
        <v>8.3</v>
      </c>
      <c r="J101" s="24">
        <v>-2.563981762285869</v>
      </c>
      <c r="K101" s="24"/>
      <c r="L101" s="24">
        <v>0.00321434</v>
      </c>
      <c r="M101" s="159">
        <f>$M28/(1000*55.845)</f>
      </c>
      <c r="N101" s="24">
        <f>$N28/(1000*63.546)</f>
      </c>
      <c r="O101" s="24">
        <f>$O28/(1000*65.38)</f>
      </c>
      <c r="P101" s="24">
        <f>$P28/(1000*26.98)</f>
      </c>
      <c r="Q101" s="24">
        <f>$Q28/(1000*54.938)</f>
      </c>
      <c r="R101" s="24">
        <f>$R28/(1000*58.693)</f>
      </c>
      <c r="S101" s="24">
        <f>$S28/(1000*194.1896)</f>
      </c>
      <c r="T101" s="24">
        <f>$T28/(1000*22.989)</f>
      </c>
      <c r="U101" s="24">
        <f>$U28/(1000*39.098)</f>
      </c>
      <c r="V101" s="24">
        <f>$V28/(1000*24.305)</f>
      </c>
      <c r="W101" s="60">
        <f>$W28/(1000*40.078)</f>
      </c>
      <c r="X101" s="62">
        <f>$X28/(1000*205.92)</f>
      </c>
      <c r="Y101" s="60">
        <f>$Y28/(1000*95.9793)</f>
      </c>
      <c r="Z101" s="60">
        <f>$Z28/(1000*35.453)</f>
      </c>
      <c r="AA101" s="60">
        <f>$AA28/(1000*96.06)</f>
      </c>
      <c r="AB101" s="60">
        <f>$AB28/(1000*62)</f>
      </c>
      <c r="AC101" s="60">
        <f>$AC28/(1000*88.019)</f>
      </c>
      <c r="AD101" s="60">
        <f>$AD28/(1000*61.0168)</f>
      </c>
      <c r="AE101" s="60">
        <f>$AE28/(1000*32)</f>
      </c>
      <c r="AF101" s="324">
        <f>10^(-I101)</f>
      </c>
      <c r="AG101" s="324">
        <f>10^(-(14-I101))</f>
      </c>
      <c r="AH101" s="135">
        <f>$AC28/(1000*59.04)</f>
      </c>
      <c r="AI101" s="326">
        <f>$AI28/(1000*59.04)</f>
      </c>
      <c r="AJ101" s="326">
        <f>$AJ28/(1000*88.019)</f>
      </c>
      <c r="AK101" s="327">
        <f>$AK28/(1000*59.04)</f>
      </c>
      <c r="AL101" s="327">
        <f>$AL28/(1000*88.019)</f>
      </c>
      <c r="AM101" s="328">
        <f>$AM28/(1000*59.04)</f>
      </c>
      <c r="AN101" s="328">
        <f>$AN28/(1000*88.019)</f>
      </c>
      <c r="AO101" s="28">
        <v>436.24</v>
      </c>
      <c r="AP101" s="28"/>
      <c r="AQ101" s="28"/>
      <c r="AR101" s="28"/>
      <c r="AS101" s="28"/>
      <c r="AT101" s="28"/>
      <c r="AU101" s="6"/>
      <c r="AV101" s="28"/>
      <c r="AW101" s="28"/>
      <c r="AX101" s="52"/>
      <c r="AY101" s="3"/>
      <c r="AZ101" s="29"/>
      <c r="BA101" s="29"/>
    </row>
    <row x14ac:dyDescent="0.25" r="102" customHeight="1" ht="18.75">
      <c r="A102" s="30">
        <v>25569.041962604166</v>
      </c>
      <c r="B102" s="22" t="s">
        <v>93</v>
      </c>
      <c r="C102" s="78">
        <v>1</v>
      </c>
      <c r="D102" s="191">
        <v>3</v>
      </c>
      <c r="E102" s="192" t="s">
        <v>94</v>
      </c>
      <c r="F102" s="192"/>
      <c r="G102" s="80">
        <v>28</v>
      </c>
      <c r="H102" s="60">
        <v>38.06</v>
      </c>
      <c r="I102" s="24">
        <v>8.5</v>
      </c>
      <c r="J102" s="24">
        <v>-2.030454185722711</v>
      </c>
      <c r="K102" s="24"/>
      <c r="L102" s="24">
        <v>0.0011988</v>
      </c>
      <c r="M102" s="159">
        <f>$M29/(1000*55.845)</f>
      </c>
      <c r="N102" s="24">
        <f>$N29/(1000*63.546)</f>
      </c>
      <c r="O102" s="24">
        <f>$O29/(1000*65.38)</f>
      </c>
      <c r="P102" s="24">
        <f>$P29/(1000*26.98)</f>
      </c>
      <c r="Q102" s="24">
        <f>$Q29/(1000*54.938)</f>
      </c>
      <c r="R102" s="24">
        <f>$R29/(1000*58.693)</f>
      </c>
      <c r="S102" s="24">
        <f>$S29/(1000*194.1896)</f>
      </c>
      <c r="T102" s="24">
        <f>$T29/(1000*22.989)</f>
      </c>
      <c r="U102" s="24">
        <f>$U29/(1000*39.098)</f>
      </c>
      <c r="V102" s="24">
        <f>$V29/(1000*24.305)</f>
      </c>
      <c r="W102" s="60">
        <f>$W29/(1000*40.078)</f>
      </c>
      <c r="X102" s="62">
        <f>$X29/(1000*205.92)</f>
      </c>
      <c r="Y102" s="60">
        <f>$Y29/(1000*95.9793)</f>
      </c>
      <c r="Z102" s="60">
        <f>$Z29/(1000*35.453)</f>
      </c>
      <c r="AA102" s="60">
        <f>$AA29/(1000*96.06)</f>
      </c>
      <c r="AB102" s="60">
        <f>$AB29/(1000*62)</f>
      </c>
      <c r="AC102" s="60">
        <f>$AC29/(1000*88.019)</f>
      </c>
      <c r="AD102" s="60">
        <f>$AD29/(1000*61.0168)</f>
      </c>
      <c r="AE102" s="60">
        <f>$AE29/(1000*32)</f>
      </c>
      <c r="AF102" s="324">
        <f>10^(-I102)</f>
      </c>
      <c r="AG102" s="324">
        <f>10^(-(14-I102))</f>
      </c>
      <c r="AH102" s="135">
        <f>$AC29/(1000*59.04)</f>
      </c>
      <c r="AI102" s="326">
        <f>$AI29/(1000*59.04)</f>
      </c>
      <c r="AJ102" s="326">
        <f>$AJ29/(1000*88.019)</f>
      </c>
      <c r="AK102" s="327">
        <f>$AK29/(1000*59.04)</f>
      </c>
      <c r="AL102" s="327">
        <f>$AL29/(1000*88.019)</f>
      </c>
      <c r="AM102" s="328">
        <f>$AM29/(1000*59.04)</f>
      </c>
      <c r="AN102" s="328">
        <f>$AN29/(1000*88.019)</f>
      </c>
      <c r="AO102" s="28">
        <v>315.4</v>
      </c>
      <c r="AP102" s="28"/>
      <c r="AQ102" s="28"/>
      <c r="AR102" s="28"/>
      <c r="AS102" s="28"/>
      <c r="AT102" s="28"/>
      <c r="AU102" s="6"/>
      <c r="AV102" s="28"/>
      <c r="AW102" s="28"/>
      <c r="AX102" s="52"/>
      <c r="AY102" s="3"/>
      <c r="AZ102" s="29"/>
      <c r="BA102" s="29"/>
    </row>
    <row x14ac:dyDescent="0.25" r="103" customHeight="1" ht="18.75">
      <c r="A103" s="30">
        <v>25569.041962604166</v>
      </c>
      <c r="B103" s="22" t="s">
        <v>95</v>
      </c>
      <c r="C103" s="78">
        <v>1</v>
      </c>
      <c r="D103" s="191">
        <v>2</v>
      </c>
      <c r="E103" s="192" t="s">
        <v>96</v>
      </c>
      <c r="F103" s="192"/>
      <c r="G103" s="80">
        <v>29</v>
      </c>
      <c r="H103" s="60">
        <v>39.62</v>
      </c>
      <c r="I103" s="24">
        <v>8.8</v>
      </c>
      <c r="J103" s="24">
        <v>1.87776865472361</v>
      </c>
      <c r="K103" s="24"/>
      <c r="L103" s="24">
        <v>0.00226692</v>
      </c>
      <c r="M103" s="58">
        <f>$M30/(1000*55.845)</f>
      </c>
      <c r="N103" s="24">
        <f>$N30/(1000*63.546)</f>
      </c>
      <c r="O103" s="24">
        <f>$O30/(1000*65.38)</f>
      </c>
      <c r="P103" s="24">
        <f>$P30/(1000*26.98)</f>
      </c>
      <c r="Q103" s="24">
        <f>$Q30/(1000*54.938)</f>
      </c>
      <c r="R103" s="24">
        <f>$R30/(1000*58.693)</f>
      </c>
      <c r="S103" s="24">
        <f>$S30/(1000*194.1896)</f>
      </c>
      <c r="T103" s="24">
        <f>$T30/(1000*22.989)</f>
      </c>
      <c r="U103" s="24">
        <f>$U30/(1000*39.098)</f>
      </c>
      <c r="V103" s="24">
        <f>$V30/(1000*24.305)</f>
      </c>
      <c r="W103" s="60">
        <f>$W30/(1000*40.078)</f>
      </c>
      <c r="X103" s="60">
        <f>$X30/(1000*205.92)</f>
      </c>
      <c r="Y103" s="60">
        <f>$Y30/(1000*95.9793)</f>
      </c>
      <c r="Z103" s="60">
        <f>$Z30/(1000*35.453)</f>
      </c>
      <c r="AA103" s="60">
        <f>$AA30/(1000*96.06)</f>
      </c>
      <c r="AB103" s="60">
        <f>$AB30/(1000*62)</f>
      </c>
      <c r="AC103" s="60">
        <f>$AC30/(1000*88.019)</f>
      </c>
      <c r="AD103" s="60">
        <f>$AD30/(1000*61.0168)</f>
      </c>
      <c r="AE103" s="60">
        <f>$AE30/(1000*32)</f>
      </c>
      <c r="AF103" s="324">
        <f>10^(-I103)</f>
      </c>
      <c r="AG103" s="324">
        <f>10^(-(14-I103))</f>
      </c>
      <c r="AH103" s="135">
        <f>$AC30/(1000*59.04)</f>
      </c>
      <c r="AI103" s="326">
        <f>$AI30/(1000*59.04)</f>
      </c>
      <c r="AJ103" s="326">
        <f>$AJ30/(1000*88.019)</f>
      </c>
      <c r="AK103" s="327">
        <f>$AK30/(1000*59.04)</f>
      </c>
      <c r="AL103" s="327">
        <f>$AL30/(1000*88.019)</f>
      </c>
      <c r="AM103" s="328">
        <f>$AM30/(1000*59.04)</f>
      </c>
      <c r="AN103" s="328">
        <f>$AN30/(1000*88.019)</f>
      </c>
      <c r="AO103" s="28">
        <v>537.91</v>
      </c>
      <c r="AP103" s="28"/>
      <c r="AQ103" s="28"/>
      <c r="AR103" s="28"/>
      <c r="AS103" s="28"/>
      <c r="AT103" s="28"/>
      <c r="AU103" s="6"/>
      <c r="AV103" s="28"/>
      <c r="AW103" s="28"/>
      <c r="AX103" s="52"/>
      <c r="AY103" s="3"/>
      <c r="AZ103" s="29"/>
      <c r="BA103" s="29"/>
    </row>
    <row x14ac:dyDescent="0.25" r="104" customHeight="1" ht="18.75">
      <c r="A104" s="30">
        <v>25569.041962604166</v>
      </c>
      <c r="B104" s="22" t="s">
        <v>97</v>
      </c>
      <c r="C104" s="31">
        <v>2</v>
      </c>
      <c r="D104" s="243">
        <v>7</v>
      </c>
      <c r="E104" s="192" t="s">
        <v>98</v>
      </c>
      <c r="F104" s="192"/>
      <c r="G104" s="35">
        <v>30</v>
      </c>
      <c r="H104" s="111">
        <v>11.06</v>
      </c>
      <c r="I104" s="24">
        <v>9.6</v>
      </c>
      <c r="J104" s="24">
        <v>-4.058905899666592</v>
      </c>
      <c r="K104" s="24"/>
      <c r="L104" s="24">
        <v>0.00434409</v>
      </c>
      <c r="M104" s="159">
        <f>$M31/(1000*55.845)</f>
      </c>
      <c r="N104" s="24">
        <f>$N31/(1000*63.546)</f>
      </c>
      <c r="O104" s="24">
        <f>$O31/(1000*65.38)</f>
      </c>
      <c r="P104" s="24">
        <f>$P31/(1000*26.98)</f>
      </c>
      <c r="Q104" s="24">
        <f>$Q31/(1000*54.938)</f>
      </c>
      <c r="R104" s="24">
        <f>$R31/(1000*58.693)</f>
      </c>
      <c r="S104" s="24">
        <f>$S31/(1000*194.1896)</f>
      </c>
      <c r="T104" s="24">
        <f>$T31/(1000*22.989)</f>
      </c>
      <c r="U104" s="24">
        <f>$U31/(1000*39.098)</f>
      </c>
      <c r="V104" s="24">
        <f>$V31/(1000*24.305)</f>
      </c>
      <c r="W104" s="60">
        <f>$W31/(1000*40.078)</f>
      </c>
      <c r="X104" s="60">
        <f>$X31/(1000*205.92)</f>
      </c>
      <c r="Y104" s="60">
        <f>$Y31/(1000*95.9793)</f>
      </c>
      <c r="Z104" s="95">
        <f>$Z31/(1000*35.453)</f>
      </c>
      <c r="AA104" s="95">
        <f>$AA31/(1000*96.06)</f>
      </c>
      <c r="AB104" s="95">
        <f>$AB31/(1000*62)</f>
      </c>
      <c r="AC104" s="60">
        <f>$AC31/(1000*88.019)</f>
      </c>
      <c r="AD104" s="60">
        <f>$AD31/(1000*61.0168)</f>
      </c>
      <c r="AE104" s="60">
        <f>$AE31/(1000*32)</f>
      </c>
      <c r="AF104" s="324">
        <f>10^(-I104)</f>
      </c>
      <c r="AG104" s="324">
        <f>10^(-(14-I104))</f>
      </c>
      <c r="AH104" s="135">
        <f>$AC31/(1000*59.04)</f>
      </c>
      <c r="AI104" s="326">
        <f>$AI31/(1000*59.04)</f>
      </c>
      <c r="AJ104" s="326">
        <f>$AJ31/(1000*88.019)</f>
      </c>
      <c r="AK104" s="327">
        <f>$AK31/(1000*59.04)</f>
      </c>
      <c r="AL104" s="327">
        <f>$AL31/(1000*88.019)</f>
      </c>
      <c r="AM104" s="328">
        <f>$AM31/(1000*59.04)</f>
      </c>
      <c r="AN104" s="328">
        <f>$AN31/(1000*88.019)</f>
      </c>
      <c r="AO104" s="28">
        <v>484.95</v>
      </c>
      <c r="AP104" s="28"/>
      <c r="AQ104" s="28"/>
      <c r="AR104" s="28"/>
      <c r="AS104" s="28"/>
      <c r="AT104" s="28"/>
      <c r="AU104" s="6"/>
      <c r="AV104" s="28"/>
      <c r="AW104" s="28"/>
      <c r="AX104" s="52"/>
      <c r="AY104" s="3"/>
      <c r="AZ104" s="29"/>
      <c r="BA104" s="29"/>
    </row>
    <row x14ac:dyDescent="0.25" r="105" customHeight="1" ht="18.75">
      <c r="A105" s="30">
        <v>25569.041962604166</v>
      </c>
      <c r="B105" s="22" t="s">
        <v>99</v>
      </c>
      <c r="C105" s="194">
        <v>3</v>
      </c>
      <c r="D105" s="334">
        <v>1</v>
      </c>
      <c r="E105" s="196" t="s">
        <v>100</v>
      </c>
      <c r="F105" s="192"/>
      <c r="G105" s="104">
        <v>31</v>
      </c>
      <c r="H105" s="197">
        <v>52.96</v>
      </c>
      <c r="I105" s="198">
        <v>8.4</v>
      </c>
      <c r="J105" s="198">
        <v>-5.101961598097724</v>
      </c>
      <c r="K105" s="198"/>
      <c r="L105" s="198">
        <v>0.0159996</v>
      </c>
      <c r="M105" s="199">
        <f>$M32/(1000*55.845)</f>
      </c>
      <c r="N105" s="198">
        <f>$N32/(1000*63.546)</f>
      </c>
      <c r="O105" s="198">
        <f>$O32/(1000*65.38)</f>
      </c>
      <c r="P105" s="198">
        <f>$P32/(1000*26.98)</f>
      </c>
      <c r="Q105" s="198">
        <f>$Q32/(1000*54.938)</f>
      </c>
      <c r="R105" s="198">
        <f>$R32/(1000*58.693)</f>
      </c>
      <c r="S105" s="198">
        <f>$S32/(1000*194.1896)</f>
      </c>
      <c r="T105" s="198">
        <f>$T32/(1000*22.989)</f>
      </c>
      <c r="U105" s="198">
        <f>$U32/(1000*39.098)</f>
      </c>
      <c r="V105" s="198">
        <f>$V32/(1000*24.305)</f>
      </c>
      <c r="W105" s="197">
        <f>$W32/(1000*40.078)</f>
      </c>
      <c r="X105" s="197">
        <f>$X32/(1000*205.92)</f>
      </c>
      <c r="Y105" s="197">
        <f>$Y32/(1000*95.9793)</f>
      </c>
      <c r="Z105" s="197">
        <f>$Z32/(1000*35.453)</f>
      </c>
      <c r="AA105" s="197">
        <f>$AA32/(1000*96.06)</f>
      </c>
      <c r="AB105" s="197">
        <f>$AB32/(1000*62)</f>
      </c>
      <c r="AC105" s="197">
        <f>$AC32/(1000*88.019)</f>
      </c>
      <c r="AD105" s="197">
        <f>$AD32/(1000*61.0168)</f>
      </c>
      <c r="AE105" s="197">
        <f>$AE32/(1000*32)</f>
      </c>
      <c r="AF105" s="324">
        <f>10^(-I105)</f>
      </c>
      <c r="AG105" s="324">
        <f>10^(-(14-I105))</f>
      </c>
      <c r="AH105" s="135">
        <f>$AC32/(1000*59.04)</f>
      </c>
      <c r="AI105" s="326">
        <f>$AI32/(1000*59.04)</f>
      </c>
      <c r="AJ105" s="326">
        <f>$AJ32/(1000*88.019)</f>
      </c>
      <c r="AK105" s="327">
        <f>$AK32/(1000*59.04)</f>
      </c>
      <c r="AL105" s="327">
        <f>$AL32/(1000*88.019)</f>
      </c>
      <c r="AM105" s="328">
        <f>$AM32/(1000*59.04)</f>
      </c>
      <c r="AN105" s="328">
        <f>$AN32/(1000*88.019)</f>
      </c>
      <c r="AO105" s="6">
        <v>2399</v>
      </c>
      <c r="AP105" s="28"/>
      <c r="AQ105" s="28"/>
      <c r="AR105" s="28"/>
      <c r="AS105" s="28"/>
      <c r="AT105" s="28"/>
      <c r="AU105" s="6"/>
      <c r="AV105" s="28"/>
      <c r="AW105" s="28"/>
      <c r="AX105" s="52"/>
      <c r="AY105" s="3"/>
      <c r="AZ105" s="29"/>
      <c r="BA105" s="29"/>
    </row>
    <row x14ac:dyDescent="0.25" r="106" customHeight="1" ht="18.75">
      <c r="A106" s="30">
        <v>25569.041962604166</v>
      </c>
      <c r="B106" s="22" t="s">
        <v>101</v>
      </c>
      <c r="C106" s="31">
        <v>2</v>
      </c>
      <c r="D106" s="243">
        <v>6</v>
      </c>
      <c r="E106" s="192" t="s">
        <v>102</v>
      </c>
      <c r="F106" s="192"/>
      <c r="G106" s="35">
        <v>32</v>
      </c>
      <c r="H106" s="111">
        <v>8.42</v>
      </c>
      <c r="I106" s="203">
        <v>9.6</v>
      </c>
      <c r="J106" s="24">
        <v>-2.872239962034857</v>
      </c>
      <c r="K106" s="24"/>
      <c r="L106" s="24">
        <v>0.00381999</v>
      </c>
      <c r="M106" s="159">
        <f>$M33/(1000*55.845)</f>
      </c>
      <c r="N106" s="24">
        <f>$N33/(1000*63.546)</f>
      </c>
      <c r="O106" s="24">
        <f>$O33/(1000*65.38)</f>
      </c>
      <c r="P106" s="24">
        <f>$P33/(1000*26.98)</f>
      </c>
      <c r="Q106" s="24">
        <f>$Q33/(1000*54.938)</f>
      </c>
      <c r="R106" s="24">
        <f>$R33/(1000*58.693)</f>
      </c>
      <c r="S106" s="24">
        <f>$S33/(1000*194.1896)</f>
      </c>
      <c r="T106" s="24">
        <f>$T33/(1000*22.989)</f>
      </c>
      <c r="U106" s="24">
        <f>$U33/(1000*39.098)</f>
      </c>
      <c r="V106" s="24">
        <f>$V33/(1000*24.305)</f>
      </c>
      <c r="W106" s="60">
        <f>$W33/(1000*40.078)</f>
      </c>
      <c r="X106" s="60">
        <f>$X33/(1000*205.92)</f>
      </c>
      <c r="Y106" s="60">
        <f>$Y33/(1000*95.9793)</f>
      </c>
      <c r="Z106" s="95">
        <f>$Z33/(1000*35.453)</f>
      </c>
      <c r="AA106" s="95">
        <f>$AA33/(1000*96.06)</f>
      </c>
      <c r="AB106" s="95">
        <f>$AB33/(1000*62)</f>
      </c>
      <c r="AC106" s="60">
        <f>$AC33/(1000*88.019)</f>
      </c>
      <c r="AD106" s="60">
        <f>$AD33/(1000*61.0168)</f>
      </c>
      <c r="AE106" s="60">
        <f>$AE33/(1000*32)</f>
      </c>
      <c r="AF106" s="324">
        <f>10^(-I106)</f>
      </c>
      <c r="AG106" s="324">
        <f>10^(-(14-I106))</f>
      </c>
      <c r="AH106" s="135">
        <f>$AC33/(1000*59.04)</f>
      </c>
      <c r="AI106" s="326">
        <f>$AI33/(1000*59.04)</f>
      </c>
      <c r="AJ106" s="326">
        <f>$AJ33/(1000*88.019)</f>
      </c>
      <c r="AK106" s="327">
        <f>$AK33/(1000*59.04)</f>
      </c>
      <c r="AL106" s="327">
        <f>$AL33/(1000*88.019)</f>
      </c>
      <c r="AM106" s="328">
        <f>$AM33/(1000*59.04)</f>
      </c>
      <c r="AN106" s="328">
        <f>$AN33/(1000*88.019)</f>
      </c>
      <c r="AO106" s="6">
        <v>440</v>
      </c>
      <c r="AP106" s="28"/>
      <c r="AQ106" s="28"/>
      <c r="AR106" s="28"/>
      <c r="AS106" s="28"/>
      <c r="AT106" s="28"/>
      <c r="AU106" s="6"/>
      <c r="AV106" s="28"/>
      <c r="AW106" s="28"/>
      <c r="AX106" s="52"/>
      <c r="AY106" s="3"/>
      <c r="AZ106" s="29"/>
      <c r="BA106" s="29"/>
    </row>
    <row x14ac:dyDescent="0.25" r="107" customHeight="1" ht="18.75">
      <c r="A107" s="53">
        <v>25569.041962604166</v>
      </c>
      <c r="B107" s="54" t="s">
        <v>103</v>
      </c>
      <c r="C107" s="64">
        <v>3</v>
      </c>
      <c r="D107" s="335">
        <v>29</v>
      </c>
      <c r="E107" s="180" t="s">
        <v>104</v>
      </c>
      <c r="F107" s="180"/>
      <c r="G107" s="104">
        <v>33</v>
      </c>
      <c r="H107" s="145">
        <v>50.39</v>
      </c>
      <c r="I107" s="146">
        <v>8.59</v>
      </c>
      <c r="J107" s="146">
        <v>-2.794254530081242</v>
      </c>
      <c r="K107" s="146"/>
      <c r="L107" s="336">
        <v>0.00784259</v>
      </c>
      <c r="M107" s="205">
        <f>$M34/(1000*55.845)</f>
      </c>
      <c r="N107" s="206">
        <f>$N34/(1000*63.546)</f>
      </c>
      <c r="O107" s="206">
        <f>$O34/(1000*65.38)</f>
      </c>
      <c r="P107" s="146">
        <f>$P34/(1000*26.98)</f>
      </c>
      <c r="Q107" s="146">
        <f>$Q34/(1000*54.938)</f>
      </c>
      <c r="R107" s="146">
        <f>$R34/(1000*58.693)</f>
      </c>
      <c r="S107" s="146">
        <f>$S34/(1000*194.1896)</f>
      </c>
      <c r="T107" s="146">
        <f>$T34/(1000*22.989)</f>
      </c>
      <c r="U107" s="146">
        <f>$U34/(1000*39.098)</f>
      </c>
      <c r="V107" s="146">
        <f>$V34/(1000*24.305)</f>
      </c>
      <c r="W107" s="145">
        <f>$W34/(1000*40.078)</f>
      </c>
      <c r="X107" s="153">
        <f>$X34/(1000*205.92)</f>
      </c>
      <c r="Y107" s="153">
        <f>$Y34/(1000*95.9793)</f>
      </c>
      <c r="Z107" s="145">
        <f>$Z34/(1000*35.453)</f>
      </c>
      <c r="AA107" s="145">
        <f>$AA34/(1000*96.06)</f>
      </c>
      <c r="AB107" s="145">
        <f>$AB34/(1000*62)</f>
      </c>
      <c r="AC107" s="145">
        <f>$AC34/(1000*88.019)</f>
      </c>
      <c r="AD107" s="145">
        <f>$AD34/(1000*61.0168)</f>
      </c>
      <c r="AE107" s="145">
        <f>$AE34/(1000*32)</f>
      </c>
      <c r="AF107" s="324">
        <f>10^(-I107)</f>
      </c>
      <c r="AG107" s="324">
        <f>10^(-(14-I107))</f>
      </c>
      <c r="AH107" s="135">
        <f>$AC34/(1000*59.04)</f>
      </c>
      <c r="AI107" s="326">
        <f>$AI34/(1000*59.04)</f>
      </c>
      <c r="AJ107" s="326">
        <f>$AJ34/(1000*88.019)</f>
      </c>
      <c r="AK107" s="327">
        <f>$AK34/(1000*59.04)</f>
      </c>
      <c r="AL107" s="327">
        <f>$AL34/(1000*88.019)</f>
      </c>
      <c r="AM107" s="328">
        <f>$AM34/(1000*59.04)</f>
      </c>
      <c r="AN107" s="328">
        <f>$AN34/(1000*88.019)</f>
      </c>
      <c r="AO107" s="28">
        <v>2381.5</v>
      </c>
      <c r="AP107" s="28"/>
      <c r="AQ107" s="28"/>
      <c r="AR107" s="28"/>
      <c r="AS107" s="28"/>
      <c r="AT107" s="28"/>
      <c r="AU107" s="6"/>
      <c r="AV107" s="28"/>
      <c r="AW107" s="28"/>
      <c r="AX107" s="52"/>
      <c r="AY107" s="3"/>
      <c r="AZ107" s="29"/>
      <c r="BA107" s="29"/>
    </row>
    <row x14ac:dyDescent="0.25" r="108" customHeight="1" ht="18.75">
      <c r="A108" s="53">
        <v>25569.041962604166</v>
      </c>
      <c r="B108" s="54" t="s">
        <v>105</v>
      </c>
      <c r="C108" s="208">
        <v>2</v>
      </c>
      <c r="D108" s="337">
        <v>30</v>
      </c>
      <c r="E108" s="180" t="s">
        <v>106</v>
      </c>
      <c r="F108" s="180"/>
      <c r="G108" s="35">
        <v>34</v>
      </c>
      <c r="H108" s="218">
        <v>7.96</v>
      </c>
      <c r="I108" s="219">
        <v>8.91</v>
      </c>
      <c r="J108" s="219">
        <v>-3.481528519290428</v>
      </c>
      <c r="K108" s="219"/>
      <c r="L108" s="338">
        <v>0.00443498</v>
      </c>
      <c r="M108" s="339">
        <f>$M35/(1000*55.845)</f>
      </c>
      <c r="N108" s="219">
        <f>$N35/(1000*63.546)</f>
      </c>
      <c r="O108" s="340">
        <f>$O35/(1000*65.38)</f>
      </c>
      <c r="P108" s="219">
        <f>$P35/(1000*26.98)</f>
      </c>
      <c r="Q108" s="219">
        <f>$Q35/(1000*54.938)</f>
      </c>
      <c r="R108" s="219">
        <f>$R35/(1000*58.693)</f>
      </c>
      <c r="S108" s="219">
        <f>$S35/(1000*194.1896)</f>
      </c>
      <c r="T108" s="219">
        <f>$T35/(1000*22.989)</f>
      </c>
      <c r="U108" s="219">
        <f>$U35/(1000*39.098)</f>
      </c>
      <c r="V108" s="219">
        <f>$V35/(1000*24.305)</f>
      </c>
      <c r="W108" s="218">
        <f>$W35/(1000*40.078)</f>
      </c>
      <c r="X108" s="341">
        <f>$X35/(1000*205.92)</f>
      </c>
      <c r="Y108" s="218">
        <f>$Y35/(1000*95.9793)</f>
      </c>
      <c r="Z108" s="342">
        <f>$Z35/(1000*35.453)</f>
      </c>
      <c r="AA108" s="343">
        <f>$AA35/(1000*96.06)</f>
      </c>
      <c r="AB108" s="343">
        <f>$AB35/(1000*62)</f>
      </c>
      <c r="AC108" s="344">
        <f>$AC35/(1000*88.019)</f>
      </c>
      <c r="AD108" s="218">
        <f>$AD35/(1000*61.0168)</f>
      </c>
      <c r="AE108" s="218">
        <f>$AE35/(1000*32)</f>
      </c>
      <c r="AF108" s="324">
        <f>10^(-I108)</f>
      </c>
      <c r="AG108" s="324">
        <f>10^(-(14-I108))</f>
      </c>
      <c r="AH108" s="135">
        <f>$AC35/(1000*59.04)</f>
      </c>
      <c r="AI108" s="326">
        <f>$AI35/(1000*59.04)</f>
      </c>
      <c r="AJ108" s="326">
        <f>$AJ35/(1000*88.019)</f>
      </c>
      <c r="AK108" s="327">
        <f>$AK35/(1000*59.04)</f>
      </c>
      <c r="AL108" s="327">
        <f>$AL35/(1000*88.019)</f>
      </c>
      <c r="AM108" s="328">
        <f>$AM35/(1000*59.04)</f>
      </c>
      <c r="AN108" s="328">
        <f>$AN35/(1000*88.019)</f>
      </c>
      <c r="AO108" s="28">
        <v>463.69</v>
      </c>
      <c r="AP108" s="28"/>
      <c r="AQ108" s="28"/>
      <c r="AR108" s="28"/>
      <c r="AS108" s="28"/>
      <c r="AT108" s="28"/>
      <c r="AU108" s="6"/>
      <c r="AV108" s="28"/>
      <c r="AW108" s="28"/>
      <c r="AX108" s="52"/>
      <c r="AY108" s="3"/>
      <c r="AZ108" s="29"/>
      <c r="BA108" s="29"/>
    </row>
    <row x14ac:dyDescent="0.25" r="109" customHeight="1" ht="18.75">
      <c r="A109" s="53">
        <v>25569.041962604166</v>
      </c>
      <c r="B109" s="54" t="s">
        <v>107</v>
      </c>
      <c r="C109" s="64">
        <v>3</v>
      </c>
      <c r="D109" s="345">
        <v>32</v>
      </c>
      <c r="E109" s="180" t="s">
        <v>108</v>
      </c>
      <c r="F109" s="180"/>
      <c r="G109" s="104">
        <v>35</v>
      </c>
      <c r="H109" s="40">
        <v>63.69</v>
      </c>
      <c r="I109" s="24">
        <v>6.34</v>
      </c>
      <c r="J109" s="24">
        <v>-5.186354947382922</v>
      </c>
      <c r="K109" s="24"/>
      <c r="L109" s="24">
        <v>0.00781564</v>
      </c>
      <c r="M109" s="159">
        <f>$M36/(1000*55.845)</f>
      </c>
      <c r="N109" s="24">
        <f>$N36/(1000*63.546)</f>
      </c>
      <c r="O109" s="59">
        <f>$O36/(1000*65.38)</f>
      </c>
      <c r="P109" s="59">
        <f>$P36/(1000*26.98)</f>
      </c>
      <c r="Q109" s="24">
        <f>$Q36/(1000*54.938)</f>
      </c>
      <c r="R109" s="24">
        <f>$R36/(1000*58.693)</f>
      </c>
      <c r="S109" s="24">
        <f>$S36/(1000*194.1896)</f>
      </c>
      <c r="T109" s="24">
        <f>$T36/(1000*22.989)</f>
      </c>
      <c r="U109" s="24">
        <f>$U36/(1000*39.098)</f>
      </c>
      <c r="V109" s="24">
        <f>$V36/(1000*24.305)</f>
      </c>
      <c r="W109" s="60">
        <f>$W36/(1000*40.078)</f>
      </c>
      <c r="X109" s="62">
        <f>$X36/(1000*205.92)</f>
      </c>
      <c r="Y109" s="60">
        <f>$Y36/(1000*95.9793)</f>
      </c>
      <c r="Z109" s="94">
        <f>$Z36/(1000*35.453)</f>
      </c>
      <c r="AA109" s="94">
        <f>$AA36/(1000*96.06)</f>
      </c>
      <c r="AB109" s="94">
        <f>$AB36/(1000*62)</f>
      </c>
      <c r="AC109" s="60">
        <f>$AC36/(1000*88.019)</f>
      </c>
      <c r="AD109" s="60">
        <f>$AD36/(1000*61.0168)</f>
      </c>
      <c r="AE109" s="60">
        <f>$AE36/(1000*32)</f>
      </c>
      <c r="AF109" s="324">
        <f>10^(-I109)</f>
      </c>
      <c r="AG109" s="324">
        <f>10^(-(14-I109))</f>
      </c>
      <c r="AH109" s="135">
        <f>$AC36/(1000*59.04)</f>
      </c>
      <c r="AI109" s="326">
        <f>$AI36/(1000*59.04)</f>
      </c>
      <c r="AJ109" s="326">
        <f>$AJ36/(1000*88.019)</f>
      </c>
      <c r="AK109" s="327">
        <f>$AK36/(1000*59.04)</f>
      </c>
      <c r="AL109" s="327">
        <f>$AL36/(1000*88.019)</f>
      </c>
      <c r="AM109" s="328">
        <f>$AM36/(1000*59.04)</f>
      </c>
      <c r="AN109" s="328">
        <f>$AN36/(1000*88.019)</f>
      </c>
      <c r="AO109" s="28">
        <v>2342.12</v>
      </c>
      <c r="AP109" s="28"/>
      <c r="AQ109" s="28"/>
      <c r="AR109" s="28"/>
      <c r="AS109" s="28"/>
      <c r="AT109" s="28"/>
      <c r="AU109" s="6"/>
      <c r="AV109" s="28"/>
      <c r="AW109" s="28"/>
      <c r="AX109" s="52"/>
      <c r="AY109" s="3"/>
      <c r="AZ109" s="29"/>
      <c r="BA109" s="29"/>
    </row>
    <row x14ac:dyDescent="0.25" r="110" customHeight="1" ht="18.75">
      <c r="A110" s="102">
        <v>25569.041962604166</v>
      </c>
      <c r="B110" s="103" t="s">
        <v>65</v>
      </c>
      <c r="C110" s="31">
        <v>2</v>
      </c>
      <c r="D110" s="346">
        <v>19</v>
      </c>
      <c r="E110" s="180" t="s">
        <v>109</v>
      </c>
      <c r="F110" s="180"/>
      <c r="G110" s="35">
        <v>36</v>
      </c>
      <c r="H110" s="40">
        <v>68.31</v>
      </c>
      <c r="I110" s="24">
        <v>8.1</v>
      </c>
      <c r="J110" s="106">
        <v>-8.680144031074832</v>
      </c>
      <c r="K110" s="106"/>
      <c r="L110" s="24">
        <v>0.00190502</v>
      </c>
      <c r="M110" s="159">
        <f>$M37/(1000*55.845)</f>
      </c>
      <c r="N110" s="24">
        <f>$N37/(1000*63.546)</f>
      </c>
      <c r="O110" s="24">
        <f>$O37/(1000*65.38)</f>
      </c>
      <c r="P110" s="24">
        <f>$P37/(1000*26.98)</f>
      </c>
      <c r="Q110" s="24">
        <f>$Q37/(1000*54.938)</f>
      </c>
      <c r="R110" s="24">
        <f>$R37/(1000*58.693)</f>
      </c>
      <c r="S110" s="24">
        <f>$S37/(1000*194.1896)</f>
      </c>
      <c r="T110" s="24">
        <f>$T37/(1000*22.989)</f>
      </c>
      <c r="U110" s="24">
        <f>$U37/(1000*39.098)</f>
      </c>
      <c r="V110" s="24">
        <f>$V37/(1000*24.305)</f>
      </c>
      <c r="W110" s="60">
        <f>$W37/(1000*40.078)</f>
      </c>
      <c r="X110" s="61">
        <f>$X37/(1000*205.92)</f>
      </c>
      <c r="Y110" s="62">
        <f>$Y37/(1000*95.9793)</f>
      </c>
      <c r="Z110" s="60">
        <f>$Z37/(1000*35.453)</f>
      </c>
      <c r="AA110" s="94">
        <f>$AA37/(1000*96.06)</f>
      </c>
      <c r="AB110" s="61">
        <f>$AB37/(1000*62)</f>
      </c>
      <c r="AC110" s="94">
        <f>$AC37/(1000*88.019)</f>
      </c>
      <c r="AD110" s="94">
        <f>$AD37/(1000*61.0168)</f>
      </c>
      <c r="AE110" s="60">
        <f>$AE37/(1000*32)</f>
      </c>
      <c r="AF110" s="324">
        <f>10^(-I110)</f>
      </c>
      <c r="AG110" s="324">
        <f>10^(-(14-I110))</f>
      </c>
      <c r="AH110" s="135">
        <f>$AC37/(1000*59.04)</f>
      </c>
      <c r="AI110" s="326">
        <f>$AI37/(1000*59.04)</f>
      </c>
      <c r="AJ110" s="326">
        <f>$AJ37/(1000*88.019)</f>
      </c>
      <c r="AK110" s="327">
        <f>$AK37/(1000*59.04)</f>
      </c>
      <c r="AL110" s="327">
        <f>$AL37/(1000*88.019)</f>
      </c>
      <c r="AM110" s="328">
        <f>$AM37/(1000*59.04)</f>
      </c>
      <c r="AN110" s="328">
        <f>$AN37/(1000*88.019)</f>
      </c>
      <c r="AO110" s="28">
        <v>430.065</v>
      </c>
      <c r="AP110" s="28"/>
      <c r="AQ110" s="28"/>
      <c r="AR110" s="28"/>
      <c r="AS110" s="28"/>
      <c r="AT110" s="28"/>
      <c r="AU110" s="6"/>
      <c r="AV110" s="28"/>
      <c r="AW110" s="28"/>
      <c r="AX110" s="52"/>
      <c r="AY110" s="3"/>
      <c r="AZ110" s="29"/>
      <c r="BA110" s="29"/>
    </row>
    <row x14ac:dyDescent="0.25" r="111" customHeight="1" ht="18.75">
      <c r="A111" s="53">
        <v>25569.041962604166</v>
      </c>
      <c r="B111" s="54" t="s">
        <v>110</v>
      </c>
      <c r="C111" s="31">
        <v>2</v>
      </c>
      <c r="D111" s="347">
        <v>33</v>
      </c>
      <c r="E111" s="226" t="s">
        <v>111</v>
      </c>
      <c r="F111" s="226"/>
      <c r="G111" s="35">
        <v>37</v>
      </c>
      <c r="H111" s="40">
        <v>14.47</v>
      </c>
      <c r="I111" s="24">
        <v>10.2</v>
      </c>
      <c r="J111" s="24">
        <v>-2.204475442106442</v>
      </c>
      <c r="K111" s="24"/>
      <c r="L111" s="24">
        <v>0.00186451</v>
      </c>
      <c r="M111" s="159">
        <f>$M38/(1000*55.845)</f>
      </c>
      <c r="N111" s="24">
        <f>$N38/(1000*63.546)</f>
      </c>
      <c r="O111" s="24">
        <f>$O38/(1000*65.38)</f>
      </c>
      <c r="P111" s="24">
        <f>$P38/(1000*26.98)</f>
      </c>
      <c r="Q111" s="24">
        <f>$Q38/(1000*54.938)</f>
      </c>
      <c r="R111" s="24">
        <f>$R38/(1000*58.693)</f>
      </c>
      <c r="S111" s="24">
        <f>$S38/(1000*194.1896)</f>
      </c>
      <c r="T111" s="24">
        <f>$T38/(1000*22.989)</f>
      </c>
      <c r="U111" s="24">
        <f>$U38/(1000*39.098)</f>
      </c>
      <c r="V111" s="24">
        <f>$V38/(1000*24.305)</f>
      </c>
      <c r="W111" s="60">
        <f>$W38/(1000*40.078)</f>
      </c>
      <c r="X111" s="62">
        <f>$X38/(1000*205.92)</f>
      </c>
      <c r="Y111" s="62">
        <f>$Y38/(1000*95.9793)</f>
      </c>
      <c r="Z111" s="95">
        <f>$Z38/(1000*35.453)</f>
      </c>
      <c r="AA111" s="155">
        <f>$AA38/(1000*96.06)</f>
      </c>
      <c r="AB111" s="155">
        <f>$AB38/(1000*62)</f>
      </c>
      <c r="AC111" s="60">
        <f>$AC38/(1000*88.019)</f>
      </c>
      <c r="AD111" s="60">
        <f>$AD38/(1000*61.0168)</f>
      </c>
      <c r="AE111" s="60">
        <f>$AE38/(1000*32)</f>
      </c>
      <c r="AF111" s="324">
        <f>10^(-I111)</f>
      </c>
      <c r="AG111" s="324">
        <f>10^(-(14-I111))</f>
      </c>
      <c r="AH111" s="135">
        <f>$AC38/(1000*59.04)</f>
      </c>
      <c r="AI111" s="326">
        <f>$AI38/(1000*59.04)</f>
      </c>
      <c r="AJ111" s="326">
        <f>$AJ38/(1000*88.019)</f>
      </c>
      <c r="AK111" s="327">
        <f>$AK38/(1000*59.04)</f>
      </c>
      <c r="AL111" s="327">
        <f>$AL38/(1000*88.019)</f>
      </c>
      <c r="AM111" s="328">
        <f>$AM38/(1000*59.04)</f>
      </c>
      <c r="AN111" s="328">
        <f>$AN38/(1000*88.019)</f>
      </c>
      <c r="AO111" s="28">
        <v>263.04</v>
      </c>
      <c r="AP111" s="28"/>
      <c r="AQ111" s="28"/>
      <c r="AR111" s="28"/>
      <c r="AS111" s="28"/>
      <c r="AT111" s="28"/>
      <c r="AU111" s="6"/>
      <c r="AV111" s="28"/>
      <c r="AW111" s="28"/>
      <c r="AX111" s="52"/>
      <c r="AY111" s="3"/>
      <c r="AZ111" s="29"/>
      <c r="BA111" s="29"/>
    </row>
    <row x14ac:dyDescent="0.25" r="112" customHeight="1" ht="18.75">
      <c r="A112" s="53">
        <v>25569.041962604166</v>
      </c>
      <c r="B112" s="54" t="s">
        <v>112</v>
      </c>
      <c r="C112" s="78">
        <v>1</v>
      </c>
      <c r="D112" s="230">
        <v>35</v>
      </c>
      <c r="E112" s="231" t="s">
        <v>113</v>
      </c>
      <c r="F112" s="231"/>
      <c r="G112" s="80">
        <v>38</v>
      </c>
      <c r="H112" s="40">
        <v>18.28</v>
      </c>
      <c r="I112" s="24">
        <v>9.19</v>
      </c>
      <c r="J112" s="24">
        <v>1.749327310681356</v>
      </c>
      <c r="K112" s="24"/>
      <c r="L112" s="348">
        <v>0.00233977</v>
      </c>
      <c r="M112" s="159">
        <f>$M39/(1000*55.845)</f>
      </c>
      <c r="N112" s="24">
        <f>$N39/(1000*63.546)</f>
      </c>
      <c r="O112" s="59">
        <f>$O39/(1000*65.38)</f>
      </c>
      <c r="P112" s="24">
        <f>$P39/(1000*26.98)</f>
      </c>
      <c r="Q112" s="24">
        <f>$Q39/(1000*54.938)</f>
      </c>
      <c r="R112" s="24">
        <f>$R39/(1000*58.693)</f>
      </c>
      <c r="S112" s="24">
        <f>$S39/(1000*194.1896)</f>
      </c>
      <c r="T112" s="24">
        <f>$T39/(1000*22.989)</f>
      </c>
      <c r="U112" s="24">
        <f>$U39/(1000*39.098)</f>
      </c>
      <c r="V112" s="24">
        <f>$V39/(1000*24.305)</f>
      </c>
      <c r="W112" s="60">
        <f>$W39/(1000*40.078)</f>
      </c>
      <c r="X112" s="61">
        <f>$X39/(1000*205.92)</f>
      </c>
      <c r="Y112" s="62">
        <f>$Y39/(1000*95.9793)</f>
      </c>
      <c r="Z112" s="60">
        <f>$Z39/(1000*35.453)</f>
      </c>
      <c r="AA112" s="60">
        <f>$AA39/(1000*96.06)</f>
      </c>
      <c r="AB112" s="62">
        <f>$AB39/(1000*62)</f>
      </c>
      <c r="AC112" s="60">
        <f>$AC39/(1000*88.019)</f>
      </c>
      <c r="AD112" s="60">
        <f>$AD39/(1000*61.0168)</f>
      </c>
      <c r="AE112" s="60">
        <f>$AE39/(1000*32)</f>
      </c>
      <c r="AF112" s="324">
        <f>10^(-I112)</f>
      </c>
      <c r="AG112" s="324">
        <f>10^(-(14-I112))</f>
      </c>
      <c r="AH112" s="135">
        <f>$AC39/(1000*59.04)</f>
      </c>
      <c r="AI112" s="326">
        <f>$AI39/(1000*59.04)</f>
      </c>
      <c r="AJ112" s="326">
        <f>$AJ39/(1000*88.019)</f>
      </c>
      <c r="AK112" s="327">
        <f>$AK39/(1000*59.04)</f>
      </c>
      <c r="AL112" s="327">
        <f>$AL39/(1000*88.019)</f>
      </c>
      <c r="AM112" s="328">
        <f>$AM39/(1000*59.04)</f>
      </c>
      <c r="AN112" s="328">
        <f>$AN39/(1000*88.019)</f>
      </c>
      <c r="AO112" s="28">
        <v>297.72</v>
      </c>
      <c r="AP112" s="28"/>
      <c r="AQ112" s="28"/>
      <c r="AR112" s="28"/>
      <c r="AS112" s="28"/>
      <c r="AT112" s="28"/>
      <c r="AU112" s="6"/>
      <c r="AV112" s="28"/>
      <c r="AW112" s="28"/>
      <c r="AX112" s="52"/>
      <c r="AY112" s="3"/>
      <c r="AZ112" s="29"/>
      <c r="BA112" s="29"/>
    </row>
    <row x14ac:dyDescent="0.25" r="113" customHeight="1" ht="18.75">
      <c r="A113" s="236">
        <v>25569.041962604166</v>
      </c>
      <c r="B113" s="237"/>
      <c r="C113" s="78">
        <v>1</v>
      </c>
      <c r="D113" s="78">
        <v>70</v>
      </c>
      <c r="E113" s="231" t="s">
        <v>114</v>
      </c>
      <c r="F113" s="231"/>
      <c r="G113" s="80">
        <v>39</v>
      </c>
      <c r="H113" s="40">
        <v>26.8</v>
      </c>
      <c r="I113" s="24">
        <v>9.24</v>
      </c>
      <c r="J113" s="106">
        <v>-1.366379072714718</v>
      </c>
      <c r="K113" s="106"/>
      <c r="L113" s="348">
        <v>0.000883905</v>
      </c>
      <c r="M113" s="159">
        <f>$M40/(1000*55.845)</f>
      </c>
      <c r="N113" s="61">
        <f>$N40/(1000*63.546)</f>
      </c>
      <c r="O113" s="61">
        <f>$O40/(1000*65.38)</f>
      </c>
      <c r="P113" s="61">
        <f>$P40/(1000*26.98)</f>
      </c>
      <c r="Q113" s="61">
        <f>$Q40/(1000*54.938)</f>
      </c>
      <c r="R113" s="61">
        <f>$R40/(1000*58.693)</f>
      </c>
      <c r="S113" s="61">
        <f>$S40/(1000*194.1896)</f>
      </c>
      <c r="T113" s="94">
        <f>$T40/(1000*22.989)</f>
      </c>
      <c r="U113" s="94">
        <f>$U40/(1000*39.098)</f>
      </c>
      <c r="V113" s="238">
        <f>$V40/(1000*24.305)</f>
      </c>
      <c r="W113" s="23">
        <f>$W40/(1000*40.078)</f>
      </c>
      <c r="X113" s="61">
        <f>$X40/(1000*205.92)</f>
      </c>
      <c r="Y113" s="61">
        <f>$Y40/(1000*95.9793)</f>
      </c>
      <c r="Z113" s="60">
        <f>$Z40/(1000*35.453)</f>
      </c>
      <c r="AA113" s="94">
        <f>$AA40/(1000*96.06)</f>
      </c>
      <c r="AB113" s="94">
        <f>$AB40/(1000*62)</f>
      </c>
      <c r="AC113" s="60">
        <f>$AC40/(1000*88.019)</f>
      </c>
      <c r="AD113" s="94">
        <f>$AD40/(1000*61.0168)</f>
      </c>
      <c r="AE113" s="94">
        <f>$AE40/(1000*32)</f>
      </c>
      <c r="AF113" s="324">
        <f>10^(-I113)</f>
      </c>
      <c r="AG113" s="324">
        <f>10^(-(14-I113))</f>
      </c>
      <c r="AH113" s="135">
        <f>$AC40/(1000*59.04)</f>
      </c>
      <c r="AI113" s="326">
        <f>$AI40/(1000*59.04)</f>
      </c>
      <c r="AJ113" s="326">
        <f>$AJ40/(1000*88.019)</f>
      </c>
      <c r="AK113" s="327">
        <f>$AK40/(1000*59.04)</f>
      </c>
      <c r="AL113" s="327">
        <f>$AL40/(1000*88.019)</f>
      </c>
      <c r="AM113" s="328">
        <f>$AM40/(1000*59.04)</f>
      </c>
      <c r="AN113" s="328">
        <f>$AN40/(1000*88.019)</f>
      </c>
      <c r="AO113" s="28">
        <v>32.2</v>
      </c>
      <c r="AP113" s="28"/>
      <c r="AQ113" s="28"/>
      <c r="AR113" s="28"/>
      <c r="AS113" s="28"/>
      <c r="AT113" s="28"/>
      <c r="AU113" s="6"/>
      <c r="AV113" s="28"/>
      <c r="AW113" s="28"/>
      <c r="AX113" s="52"/>
      <c r="AY113" s="3"/>
      <c r="AZ113" s="29"/>
      <c r="BA113" s="29"/>
    </row>
    <row x14ac:dyDescent="0.25" r="114" customHeight="1" ht="18.75">
      <c r="A114" s="53">
        <v>25569.041962604166</v>
      </c>
      <c r="B114" s="54" t="s">
        <v>115</v>
      </c>
      <c r="C114" s="78">
        <v>1</v>
      </c>
      <c r="D114" s="191">
        <v>37</v>
      </c>
      <c r="E114" s="180" t="s">
        <v>116</v>
      </c>
      <c r="F114" s="180"/>
      <c r="G114" s="80">
        <v>40</v>
      </c>
      <c r="H114" s="241">
        <v>9.04</v>
      </c>
      <c r="I114" s="24">
        <v>10.35</v>
      </c>
      <c r="J114" s="24">
        <v>-2.53187118828353</v>
      </c>
      <c r="K114" s="24"/>
      <c r="L114" s="348">
        <v>0.00237644</v>
      </c>
      <c r="M114" s="159">
        <f>$M41/(1000*55.845)</f>
      </c>
      <c r="N114" s="24">
        <f>$N41/(1000*63.546)</f>
      </c>
      <c r="O114" s="59">
        <f>$O41/(1000*65.38)</f>
      </c>
      <c r="P114" s="24">
        <f>$P41/(1000*26.98)</f>
      </c>
      <c r="Q114" s="24">
        <f>$Q41/(1000*54.938)</f>
      </c>
      <c r="R114" s="24">
        <f>$R41/(1000*58.693)</f>
      </c>
      <c r="S114" s="24">
        <f>$S41/(1000*194.1896)</f>
      </c>
      <c r="T114" s="24">
        <f>$T41/(1000*22.989)</f>
      </c>
      <c r="U114" s="24">
        <f>$U41/(1000*39.098)</f>
      </c>
      <c r="V114" s="24">
        <f>$V41/(1000*24.305)</f>
      </c>
      <c r="W114" s="60">
        <f>$W41/(1000*40.078)</f>
      </c>
      <c r="X114" s="62">
        <f>$X41/(1000*205.92)</f>
      </c>
      <c r="Y114" s="62">
        <f>$Y41/(1000*95.9793)</f>
      </c>
      <c r="Z114" s="60">
        <f>$Z41/(1000*35.453)</f>
      </c>
      <c r="AA114" s="60">
        <f>$AA41/(1000*96.06)</f>
      </c>
      <c r="AB114" s="62">
        <f>$AB41/(1000*62)</f>
      </c>
      <c r="AC114" s="60">
        <f>$AC41/(1000*88.019)</f>
      </c>
      <c r="AD114" s="60">
        <f>$AD41/(1000*61.0168)</f>
      </c>
      <c r="AE114" s="60">
        <f>$AE41/(1000*32)</f>
      </c>
      <c r="AF114" s="324">
        <f>10^(-I114)</f>
      </c>
      <c r="AG114" s="324">
        <f>10^(-(14-I114))</f>
      </c>
      <c r="AH114" s="135">
        <f>$AC41/(1000*59.04)</f>
      </c>
      <c r="AI114" s="326">
        <f>$AI41/(1000*59.04)</f>
      </c>
      <c r="AJ114" s="326">
        <f>$AJ41/(1000*88.019)</f>
      </c>
      <c r="AK114" s="327">
        <f>$AK41/(1000*59.04)</f>
      </c>
      <c r="AL114" s="327">
        <f>$AL41/(1000*88.019)</f>
      </c>
      <c r="AM114" s="328">
        <f>$AM41/(1000*59.04)</f>
      </c>
      <c r="AN114" s="328">
        <f>$AN41/(1000*88.019)</f>
      </c>
      <c r="AO114" s="28">
        <v>251.97</v>
      </c>
      <c r="AP114" s="28"/>
      <c r="AQ114" s="28"/>
      <c r="AR114" s="28"/>
      <c r="AS114" s="28"/>
      <c r="AT114" s="28"/>
      <c r="AU114" s="6"/>
      <c r="AV114" s="28"/>
      <c r="AW114" s="28"/>
      <c r="AX114" s="52"/>
      <c r="AY114" s="3"/>
      <c r="AZ114" s="29"/>
      <c r="BA114" s="29"/>
    </row>
    <row x14ac:dyDescent="0.25" r="115" customHeight="1" ht="18.75">
      <c r="A115" s="53">
        <v>25569.041962604166</v>
      </c>
      <c r="B115" s="54" t="s">
        <v>117</v>
      </c>
      <c r="C115" s="31">
        <v>2</v>
      </c>
      <c r="D115" s="31">
        <v>36</v>
      </c>
      <c r="E115" s="180" t="s">
        <v>118</v>
      </c>
      <c r="F115" s="180"/>
      <c r="G115" s="35">
        <v>41</v>
      </c>
      <c r="H115" s="40">
        <v>26.12</v>
      </c>
      <c r="I115" s="24">
        <v>9.29</v>
      </c>
      <c r="J115" s="24">
        <v>-0.5408341022247589</v>
      </c>
      <c r="K115" s="24"/>
      <c r="L115" s="348">
        <v>0.0039382</v>
      </c>
      <c r="M115" s="58">
        <f>$M42/(1000*55.845)</f>
      </c>
      <c r="N115" s="24">
        <f>$N42/(1000*63.546)</f>
      </c>
      <c r="O115" s="59">
        <f>$O42/(1000*65.38)</f>
      </c>
      <c r="P115" s="24">
        <f>$P42/(1000*26.98)</f>
      </c>
      <c r="Q115" s="24">
        <f>$Q42/(1000*54.938)</f>
      </c>
      <c r="R115" s="24">
        <f>$R42/(1000*58.693)</f>
      </c>
      <c r="S115" s="24">
        <f>$S42/(1000*194.1896)</f>
      </c>
      <c r="T115" s="24">
        <f>$T42/(1000*22.989)</f>
      </c>
      <c r="U115" s="24">
        <f>$U42/(1000*39.098)</f>
      </c>
      <c r="V115" s="24">
        <f>$V42/(1000*24.305)</f>
      </c>
      <c r="W115" s="60">
        <f>$W42/(1000*40.078)</f>
      </c>
      <c r="X115" s="62">
        <f>$X42/(1000*205.92)</f>
      </c>
      <c r="Y115" s="60">
        <f>$Y42/(1000*95.9793)</f>
      </c>
      <c r="Z115" s="95">
        <f>$Z42/(1000*35.453)</f>
      </c>
      <c r="AA115" s="95">
        <f>$AA42/(1000*96.06)</f>
      </c>
      <c r="AB115" s="95">
        <f>$AB42/(1000*62)</f>
      </c>
      <c r="AC115" s="60">
        <f>$AC42/(1000*88.019)</f>
      </c>
      <c r="AD115" s="60">
        <f>$AD42/(1000*61.0168)</f>
      </c>
      <c r="AE115" s="60">
        <f>$AE42/(1000*32)</f>
      </c>
      <c r="AF115" s="324">
        <f>10^(-I115)</f>
      </c>
      <c r="AG115" s="324">
        <f>10^(-(14-I115))</f>
      </c>
      <c r="AH115" s="135">
        <f>$AC42/(1000*59.04)</f>
      </c>
      <c r="AI115" s="326">
        <f>$AI42/(1000*59.04)</f>
      </c>
      <c r="AJ115" s="326">
        <f>$AJ42/(1000*88.019)</f>
      </c>
      <c r="AK115" s="327">
        <f>$AK42/(1000*59.04)</f>
      </c>
      <c r="AL115" s="327">
        <f>$AL42/(1000*88.019)</f>
      </c>
      <c r="AM115" s="328">
        <f>$AM42/(1000*59.04)</f>
      </c>
      <c r="AN115" s="328">
        <f>$AN42/(1000*88.019)</f>
      </c>
      <c r="AO115" s="28">
        <v>391.57</v>
      </c>
      <c r="AP115" s="28"/>
      <c r="AQ115" s="28"/>
      <c r="AR115" s="28"/>
      <c r="AS115" s="28"/>
      <c r="AT115" s="28"/>
      <c r="AU115" s="6"/>
      <c r="AV115" s="28"/>
      <c r="AW115" s="28"/>
      <c r="AX115" s="52"/>
      <c r="AY115" s="3"/>
      <c r="AZ115" s="29"/>
      <c r="BA115" s="29"/>
    </row>
    <row x14ac:dyDescent="0.25" r="116" customHeight="1" ht="18.75">
      <c r="A116" s="53">
        <v>25569.041962604166</v>
      </c>
      <c r="B116" s="54" t="s">
        <v>119</v>
      </c>
      <c r="C116" s="243">
        <v>2</v>
      </c>
      <c r="D116" s="243">
        <v>65</v>
      </c>
      <c r="E116" s="245" t="s">
        <v>120</v>
      </c>
      <c r="F116" s="245"/>
      <c r="G116" s="35">
        <v>42</v>
      </c>
      <c r="H116" s="60">
        <v>18.73</v>
      </c>
      <c r="I116" s="50">
        <v>8.51</v>
      </c>
      <c r="J116" s="24">
        <v>-6.716295830353008</v>
      </c>
      <c r="K116" s="24"/>
      <c r="L116" s="24">
        <v>0.00225762</v>
      </c>
      <c r="M116" s="283">
        <f>$M43/(1000*55.845)</f>
      </c>
      <c r="N116" s="24">
        <f>$N43/(1000*63.546)</f>
      </c>
      <c r="O116" s="24">
        <f>$O43/(1000*65.38)</f>
      </c>
      <c r="P116" s="24">
        <f>$P43/(1000*26.98)</f>
      </c>
      <c r="Q116" s="28">
        <f>$Q43/(1000*54.938)</f>
      </c>
      <c r="R116" s="94">
        <f>$R43/(1000*58.693)</f>
      </c>
      <c r="S116" s="94">
        <f>$S43/(1000*194.1896)</f>
      </c>
      <c r="T116" s="24">
        <f>$T43/(1000*22.989)</f>
      </c>
      <c r="U116" s="24">
        <f>$U43/(1000*39.098)</f>
      </c>
      <c r="V116" s="24">
        <f>$V43/(1000*24.305)</f>
      </c>
      <c r="W116" s="60">
        <f>$W43/(1000*40.078)</f>
      </c>
      <c r="X116" s="61">
        <f>$X43/(1000*205.92)</f>
      </c>
      <c r="Y116" s="62">
        <f>$Y43/(1000*95.9793)</f>
      </c>
      <c r="Z116" s="94">
        <f>$Z43/(1000*35.453)</f>
      </c>
      <c r="AA116" s="94">
        <f>$AA43/(1000*96.06)</f>
      </c>
      <c r="AB116" s="94">
        <f>$AB43/(1000*62)</f>
      </c>
      <c r="AC116" s="60">
        <f>$AC43/(1000*88.019)</f>
      </c>
      <c r="AD116" s="60">
        <f>$AD43/(1000*61.0168)</f>
      </c>
      <c r="AE116" s="60">
        <f>$AE43/(1000*32)</f>
      </c>
      <c r="AF116" s="324">
        <f>10^(-I116)</f>
      </c>
      <c r="AG116" s="324">
        <f>10^(-(14-I116))</f>
      </c>
      <c r="AH116" s="135">
        <f>$AC43/(1000*59.04)</f>
      </c>
      <c r="AI116" s="326">
        <f>$AI43/(1000*59.04)</f>
      </c>
      <c r="AJ116" s="326">
        <f>$AJ43/(1000*88.019)</f>
      </c>
      <c r="AK116" s="327">
        <f>$AK43/(1000*59.04)</f>
      </c>
      <c r="AL116" s="327">
        <f>$AL43/(1000*88.019)</f>
      </c>
      <c r="AM116" s="328">
        <f>$AM43/(1000*59.04)</f>
      </c>
      <c r="AN116" s="328">
        <f>$AN43/(1000*88.019)</f>
      </c>
      <c r="AO116" s="28">
        <v>476.701</v>
      </c>
      <c r="AP116" s="28"/>
      <c r="AQ116" s="28"/>
      <c r="AR116" s="28"/>
      <c r="AS116" s="28"/>
      <c r="AT116" s="28"/>
      <c r="AU116" s="6"/>
      <c r="AV116" s="28"/>
      <c r="AW116" s="28"/>
      <c r="AX116" s="52"/>
      <c r="AY116" s="3"/>
      <c r="AZ116" s="29"/>
      <c r="BA116" s="29"/>
    </row>
    <row x14ac:dyDescent="0.25" r="117" customHeight="1" ht="18.75">
      <c r="A117" s="53">
        <v>25569.041962604166</v>
      </c>
      <c r="B117" s="54" t="s">
        <v>121</v>
      </c>
      <c r="C117" s="31">
        <v>2</v>
      </c>
      <c r="D117" s="333">
        <v>38</v>
      </c>
      <c r="E117" s="245" t="s">
        <v>122</v>
      </c>
      <c r="F117" s="245"/>
      <c r="G117" s="35">
        <v>43</v>
      </c>
      <c r="H117" s="40">
        <v>20.38</v>
      </c>
      <c r="I117" s="24">
        <v>8.9</v>
      </c>
      <c r="J117" s="24">
        <v>-8.406963375391715</v>
      </c>
      <c r="K117" s="24"/>
      <c r="L117" s="24">
        <v>0.00134106</v>
      </c>
      <c r="M117" s="159">
        <f>$M44/(1000*55.845)</f>
      </c>
      <c r="N117" s="59">
        <f>$N44/(1000*63.546)</f>
      </c>
      <c r="O117" s="24">
        <f>$O44/(1000*65.38)</f>
      </c>
      <c r="P117" s="24">
        <f>$P44/(1000*26.98)</f>
      </c>
      <c r="Q117" s="24">
        <f>$Q44/(1000*54.938)</f>
      </c>
      <c r="R117" s="94">
        <f>$R44/(1000*58.693)</f>
      </c>
      <c r="S117" s="94">
        <f>$S44/(1000*194.1896)</f>
      </c>
      <c r="T117" s="24">
        <f>$T44/(1000*22.989)</f>
      </c>
      <c r="U117" s="94">
        <f>$U44/(1000*39.098)</f>
      </c>
      <c r="V117" s="24">
        <f>$V44/(1000*24.305)</f>
      </c>
      <c r="W117" s="60">
        <f>$W44/(1000*40.078)</f>
      </c>
      <c r="X117" s="61">
        <f>$X44/(1000*205.92)</f>
      </c>
      <c r="Y117" s="62">
        <f>$Y44/(1000*95.9793)</f>
      </c>
      <c r="Z117" s="94">
        <f>$Z44/(1000*35.453)</f>
      </c>
      <c r="AA117" s="94">
        <f>$AA44/(1000*96.06)</f>
      </c>
      <c r="AB117" s="94">
        <f>$AB44/(1000*62)</f>
      </c>
      <c r="AC117" s="60">
        <f>$AC44/(1000*88.019)</f>
      </c>
      <c r="AD117" s="60">
        <f>$AD44/(1000*61.0168)</f>
      </c>
      <c r="AE117" s="60">
        <f>$AE44/(1000*32)</f>
      </c>
      <c r="AF117" s="324">
        <f>10^(-I117)</f>
      </c>
      <c r="AG117" s="324">
        <f>10^(-(14-I117))</f>
      </c>
      <c r="AH117" s="135">
        <f>$AC44/(1000*59.04)</f>
      </c>
      <c r="AI117" s="326">
        <f>$AI44/(1000*59.04)</f>
      </c>
      <c r="AJ117" s="326">
        <f>$AJ44/(1000*88.019)</f>
      </c>
      <c r="AK117" s="327">
        <f>$AK44/(1000*59.04)</f>
      </c>
      <c r="AL117" s="327">
        <f>$AL44/(1000*88.019)</f>
      </c>
      <c r="AM117" s="328">
        <f>$AM44/(1000*59.04)</f>
      </c>
      <c r="AN117" s="328">
        <f>$AN44/(1000*88.019)</f>
      </c>
      <c r="AO117" s="28">
        <v>368.76</v>
      </c>
      <c r="AP117" s="28"/>
      <c r="AQ117" s="28"/>
      <c r="AR117" s="28"/>
      <c r="AS117" s="28"/>
      <c r="AT117" s="28"/>
      <c r="AU117" s="6"/>
      <c r="AV117" s="28"/>
      <c r="AW117" s="28"/>
      <c r="AX117" s="52"/>
      <c r="AY117" s="3"/>
      <c r="AZ117" s="29"/>
      <c r="BA117" s="29"/>
    </row>
    <row x14ac:dyDescent="0.25" r="118" customHeight="1" ht="18.75">
      <c r="A118" s="53">
        <v>25569.041962604166</v>
      </c>
      <c r="B118" s="54" t="s">
        <v>123</v>
      </c>
      <c r="C118" s="31">
        <v>2</v>
      </c>
      <c r="D118" s="333">
        <v>46</v>
      </c>
      <c r="E118" s="245" t="s">
        <v>122</v>
      </c>
      <c r="F118" s="245"/>
      <c r="G118" s="35">
        <v>44</v>
      </c>
      <c r="H118" s="88">
        <v>18.91</v>
      </c>
      <c r="I118" s="24">
        <v>9.41</v>
      </c>
      <c r="J118" s="24">
        <v>-8.761200234874945</v>
      </c>
      <c r="K118" s="24"/>
      <c r="L118" s="24">
        <v>0.00158869</v>
      </c>
      <c r="M118" s="159">
        <f>$M45/(1000*55.845)</f>
      </c>
      <c r="N118" s="24">
        <f>$N45/(1000*63.546)</f>
      </c>
      <c r="O118" s="24">
        <f>$O45/(1000*65.38)</f>
      </c>
      <c r="P118" s="24">
        <f>$P45/(1000*26.98)</f>
      </c>
      <c r="Q118" s="24">
        <f>$Q45/(1000*54.938)</f>
      </c>
      <c r="R118" s="24">
        <f>$R45/(1000*58.693)</f>
      </c>
      <c r="S118" s="24">
        <f>$S45/(1000*194.1896)</f>
      </c>
      <c r="T118" s="24">
        <f>$T45/(1000*22.989)</f>
      </c>
      <c r="U118" s="24">
        <f>$U45/(1000*39.098)</f>
      </c>
      <c r="V118" s="24">
        <f>$V45/(1000*24.305)</f>
      </c>
      <c r="W118" s="60">
        <f>$W45/(1000*40.078)</f>
      </c>
      <c r="X118" s="61">
        <f>$X45/(1000*205.92)</f>
      </c>
      <c r="Y118" s="60">
        <f>$Y45/(1000*95.9793)</f>
      </c>
      <c r="Z118" s="94">
        <f>$Z45/(1000*35.453)</f>
      </c>
      <c r="AA118" s="250">
        <f>$AA45/(1000*96.06)</f>
      </c>
      <c r="AB118" s="250">
        <f>$AB45/(1000*62)</f>
      </c>
      <c r="AC118" s="60">
        <f>$AC45/(1000*88.019)</f>
      </c>
      <c r="AD118" s="60">
        <f>$AD45/(1000*61.0168)</f>
      </c>
      <c r="AE118" s="60">
        <f>$AE45/(1000*32)</f>
      </c>
      <c r="AF118" s="324">
        <f>10^(-I118)</f>
      </c>
      <c r="AG118" s="324">
        <f>10^(-(14-I118))</f>
      </c>
      <c r="AH118" s="135">
        <f>$AC45/(1000*59.04)</f>
      </c>
      <c r="AI118" s="326">
        <f>$AI45/(1000*59.04)</f>
      </c>
      <c r="AJ118" s="326">
        <f>$AJ45/(1000*88.019)</f>
      </c>
      <c r="AK118" s="327">
        <f>$AK45/(1000*59.04)</f>
      </c>
      <c r="AL118" s="327">
        <f>$AL45/(1000*88.019)</f>
      </c>
      <c r="AM118" s="328">
        <f>$AM45/(1000*59.04)</f>
      </c>
      <c r="AN118" s="328">
        <f>$AN45/(1000*88.019)</f>
      </c>
      <c r="AO118" s="28">
        <v>149.989</v>
      </c>
      <c r="AP118" s="28"/>
      <c r="AQ118" s="28"/>
      <c r="AR118" s="28"/>
      <c r="AS118" s="28"/>
      <c r="AT118" s="28"/>
      <c r="AU118" s="6"/>
      <c r="AV118" s="28"/>
      <c r="AW118" s="28"/>
      <c r="AX118" s="52"/>
      <c r="AY118" s="3"/>
      <c r="AZ118" s="29"/>
      <c r="BA118" s="29"/>
    </row>
    <row x14ac:dyDescent="0.25" r="119" customHeight="1" ht="18.75">
      <c r="A119" s="251">
        <v>25569.041962604166</v>
      </c>
      <c r="B119" s="252" t="s">
        <v>51</v>
      </c>
      <c r="C119" s="31">
        <v>2</v>
      </c>
      <c r="D119" s="31">
        <v>51</v>
      </c>
      <c r="E119" s="245" t="s">
        <v>122</v>
      </c>
      <c r="F119" s="245"/>
      <c r="G119" s="35">
        <v>45</v>
      </c>
      <c r="H119" s="61">
        <v>19</v>
      </c>
      <c r="I119" s="94">
        <v>8.8</v>
      </c>
      <c r="J119" s="61">
        <v>-6</v>
      </c>
      <c r="K119" s="349"/>
      <c r="L119" s="264">
        <v>0.0011766</v>
      </c>
      <c r="M119" s="291">
        <f>$M46/(1000*55.845)</f>
      </c>
      <c r="N119" s="50">
        <f>$N46/(1000*63.546)</f>
      </c>
      <c r="O119" s="24">
        <f>$O46/(1000*65.38)</f>
      </c>
      <c r="P119" s="203">
        <f>$P46/(1000*26.98)</f>
      </c>
      <c r="Q119" s="24">
        <f>$Q46/(1000*54.938)</f>
      </c>
      <c r="R119" s="50">
        <f>$R46/(1000*58.693)</f>
      </c>
      <c r="S119" s="59">
        <f>$S46/(1000*194.1896)</f>
      </c>
      <c r="T119" s="291">
        <f>$T46/(1000*22.989)</f>
      </c>
      <c r="U119" s="24">
        <f>$U46/(1000*39.098)</f>
      </c>
      <c r="V119" s="50">
        <f>$V46/(1000*24.305)</f>
      </c>
      <c r="W119" s="60">
        <f>$W46/(1000*40.078)</f>
      </c>
      <c r="X119" s="349">
        <f>$X46/(1000*205.92)</f>
      </c>
      <c r="Y119" s="62">
        <f>$Y46/(1000*95.9793)</f>
      </c>
      <c r="Z119" s="87">
        <f>$Z46/(1000*35.453)</f>
      </c>
      <c r="AA119" s="94">
        <f>$AA46/(1000*96.06)</f>
      </c>
      <c r="AB119" s="350">
        <f>$AB46/(1000*62)</f>
      </c>
      <c r="AC119" s="94">
        <f>$AC46/(1000*88.019)</f>
      </c>
      <c r="AD119" s="107">
        <f>$AD46/(1000*61.0168)</f>
      </c>
      <c r="AE119" s="94">
        <f>$AE46/(1000*32)</f>
      </c>
      <c r="AF119" s="324">
        <f>10^(-I119)</f>
      </c>
      <c r="AG119" s="324">
        <f>10^(-(14-I119))</f>
      </c>
      <c r="AH119" s="135">
        <f>$AC46/(1000*59.04)</f>
      </c>
      <c r="AI119" s="326">
        <f>$AI46/(1000*59.04)</f>
      </c>
      <c r="AJ119" s="326">
        <f>$AJ46/(1000*88.019)</f>
      </c>
      <c r="AK119" s="327">
        <f>$AK46/(1000*59.04)</f>
      </c>
      <c r="AL119" s="327">
        <f>$AL46/(1000*88.019)</f>
      </c>
      <c r="AM119" s="328">
        <f>$AM46/(1000*59.04)</f>
      </c>
      <c r="AN119" s="328">
        <f>$AN46/(1000*88.019)</f>
      </c>
      <c r="AO119" s="329">
        <v>174.5683503567931</v>
      </c>
      <c r="AP119" s="28"/>
      <c r="AQ119" s="28"/>
      <c r="AR119" s="28"/>
      <c r="AS119" s="28"/>
      <c r="AT119" s="28"/>
      <c r="AU119" s="6"/>
      <c r="AV119" s="28"/>
      <c r="AW119" s="28"/>
      <c r="AX119" s="52"/>
      <c r="AY119" s="3"/>
      <c r="AZ119" s="29"/>
      <c r="BA119" s="29"/>
    </row>
    <row x14ac:dyDescent="0.25" r="120" customHeight="1" ht="18.75">
      <c r="A120" s="53">
        <v>25569.041962604166</v>
      </c>
      <c r="B120" s="54" t="s">
        <v>125</v>
      </c>
      <c r="C120" s="31">
        <v>2</v>
      </c>
      <c r="D120" s="31">
        <v>47</v>
      </c>
      <c r="E120" s="270" t="s">
        <v>126</v>
      </c>
      <c r="F120" s="270"/>
      <c r="G120" s="271">
        <v>46</v>
      </c>
      <c r="H120" s="60">
        <v>19</v>
      </c>
      <c r="I120" s="94">
        <v>8.6</v>
      </c>
      <c r="J120" s="94">
        <v>-5</v>
      </c>
      <c r="K120" s="94"/>
      <c r="L120" s="265">
        <v>0.00192248</v>
      </c>
      <c r="M120" s="60">
        <f>$M47/(1000*55.845)</f>
      </c>
      <c r="N120" s="60">
        <f>$N47/(1000*63.546)</f>
      </c>
      <c r="O120" s="60">
        <f>$O47/(1000*65.38)</f>
      </c>
      <c r="P120" s="60">
        <f>$P47/(1000*26.98)</f>
      </c>
      <c r="Q120" s="60">
        <f>$Q47/(1000*54.938)</f>
      </c>
      <c r="R120" s="94">
        <f>$R47/(1000*58.693)</f>
      </c>
      <c r="S120" s="61">
        <f>$S47/(1000*194.1896)</f>
      </c>
      <c r="T120" s="60">
        <f>$T47/(1000*22.989)</f>
      </c>
      <c r="U120" s="60">
        <f>$U47/(1000*39.098)</f>
      </c>
      <c r="V120" s="60">
        <f>$V47/(1000*24.305)</f>
      </c>
      <c r="W120" s="60">
        <f>$W47/(1000*40.078)</f>
      </c>
      <c r="X120" s="61">
        <f>$X47/(1000*205.92)</f>
      </c>
      <c r="Y120" s="60">
        <f>$Y47/(1000*95.9793)</f>
      </c>
      <c r="Z120" s="94">
        <f>$Z47/(1000*35.453)</f>
      </c>
      <c r="AA120" s="94">
        <f>$AA47/(1000*96.06)</f>
      </c>
      <c r="AB120" s="94">
        <f>$AB47/(1000*62)</f>
      </c>
      <c r="AC120" s="60">
        <f>$AC47/(1000*88.019)</f>
      </c>
      <c r="AD120" s="60">
        <f>$AD47/(1000*61.0168)</f>
      </c>
      <c r="AE120" s="62">
        <f>$AE47/(1000*32)</f>
      </c>
      <c r="AF120" s="324">
        <f>10^(-I120)</f>
      </c>
      <c r="AG120" s="324">
        <f>10^(-(14-I120))</f>
      </c>
      <c r="AH120" s="135">
        <f>$AC47/(1000*59.04)</f>
      </c>
      <c r="AI120" s="326">
        <f>$AI47/(1000*59.04)</f>
      </c>
      <c r="AJ120" s="326">
        <f>$AJ47/(1000*88.019)</f>
      </c>
      <c r="AK120" s="327">
        <f>$AK47/(1000*59.04)</f>
      </c>
      <c r="AL120" s="327">
        <f>$AL47/(1000*88.019)</f>
      </c>
      <c r="AM120" s="328">
        <f>$AM47/(1000*59.04)</f>
      </c>
      <c r="AN120" s="328">
        <f>$AN47/(1000*88.019)</f>
      </c>
      <c r="AO120" s="329">
        <v>236.6307541625857</v>
      </c>
      <c r="AP120" s="28"/>
      <c r="AQ120" s="28"/>
      <c r="AR120" s="28"/>
      <c r="AS120" s="28"/>
      <c r="AT120" s="28"/>
      <c r="AU120" s="6"/>
      <c r="AV120" s="28"/>
      <c r="AW120" s="28"/>
      <c r="AX120" s="52"/>
      <c r="AY120" s="3"/>
      <c r="AZ120" s="29"/>
      <c r="BA120" s="29"/>
    </row>
    <row x14ac:dyDescent="0.25" r="121" customHeight="1" ht="18.75">
      <c r="A121" s="53">
        <v>25569.041962604166</v>
      </c>
      <c r="B121" s="54" t="s">
        <v>127</v>
      </c>
      <c r="C121" s="31">
        <v>2</v>
      </c>
      <c r="D121" s="31">
        <v>39</v>
      </c>
      <c r="E121" s="274" t="s">
        <v>128</v>
      </c>
      <c r="F121" s="274"/>
      <c r="G121" s="35">
        <v>47</v>
      </c>
      <c r="H121" s="60">
        <v>21.98</v>
      </c>
      <c r="I121" s="50">
        <v>8.117</v>
      </c>
      <c r="J121" s="24">
        <v>-5.133607158810118</v>
      </c>
      <c r="K121" s="203"/>
      <c r="L121" s="203">
        <v>0.0015627</v>
      </c>
      <c r="M121" s="159">
        <f>$M48/(1000*55.845)</f>
      </c>
      <c r="N121" s="24">
        <f>$N48/(1000*63.546)</f>
      </c>
      <c r="O121" s="24">
        <f>$O48/(1000*65.38)</f>
      </c>
      <c r="P121" s="94">
        <f>$P48/(1000*26.98)</f>
      </c>
      <c r="Q121" s="24">
        <f>$Q48/(1000*54.938)</f>
      </c>
      <c r="R121" s="94">
        <f>$R48/(1000*58.693)</f>
      </c>
      <c r="S121" s="61">
        <f>$S48/(1000*194.1896)</f>
      </c>
      <c r="T121" s="152">
        <f>$T48/(1000*22.989)</f>
      </c>
      <c r="U121" s="94">
        <f>$U48/(1000*39.098)</f>
      </c>
      <c r="V121" s="94">
        <f>$V48/(1000*24.305)</f>
      </c>
      <c r="W121" s="288">
        <f>$W48/(1000*40.078)</f>
      </c>
      <c r="X121" s="61">
        <f>$X48/(1000*205.92)</f>
      </c>
      <c r="Y121" s="94">
        <f>$Y48/(1000*95.9793)</f>
      </c>
      <c r="Z121" s="60">
        <f>$Z48/(1000*35.453)</f>
      </c>
      <c r="AA121" s="94">
        <f>$AA48/(1000*96.06)</f>
      </c>
      <c r="AB121" s="94">
        <f>$AB48/(1000*62)</f>
      </c>
      <c r="AC121" s="60">
        <f>$AC48/(1000*88.019)</f>
      </c>
      <c r="AD121" s="60">
        <f>$AD48/(1000*61.0168)</f>
      </c>
      <c r="AE121" s="60">
        <f>$AE48/(1000*32)</f>
      </c>
      <c r="AF121" s="324">
        <f>10^(-I121)</f>
      </c>
      <c r="AG121" s="324">
        <f>10^(-(14-I121))</f>
      </c>
      <c r="AH121" s="135">
        <f>$AC48/(1000*59.04)</f>
      </c>
      <c r="AI121" s="326">
        <f>$AI48/(1000*59.04)</f>
      </c>
      <c r="AJ121" s="326">
        <f>$AJ48/(1000*88.019)</f>
      </c>
      <c r="AK121" s="327">
        <f>$AK48/(1000*59.04)</f>
      </c>
      <c r="AL121" s="327">
        <f>$AL48/(1000*88.019)</f>
      </c>
      <c r="AM121" s="328">
        <f>$AM48/(1000*59.04)</f>
      </c>
      <c r="AN121" s="328">
        <f>$AN48/(1000*88.019)</f>
      </c>
      <c r="AO121" s="28">
        <v>309.446</v>
      </c>
      <c r="AP121" s="28"/>
      <c r="AQ121" s="28"/>
      <c r="AR121" s="28"/>
      <c r="AS121" s="28"/>
      <c r="AT121" s="28"/>
      <c r="AU121" s="6"/>
      <c r="AV121" s="28"/>
      <c r="AW121" s="28"/>
      <c r="AX121" s="52"/>
      <c r="AY121" s="3"/>
      <c r="AZ121" s="29"/>
      <c r="BA121" s="29"/>
    </row>
    <row x14ac:dyDescent="0.25" r="122" customHeight="1" ht="18.75">
      <c r="A122" s="53">
        <v>25569.041962604166</v>
      </c>
      <c r="B122" s="54" t="s">
        <v>129</v>
      </c>
      <c r="C122" s="31">
        <v>2</v>
      </c>
      <c r="D122" s="333">
        <v>41</v>
      </c>
      <c r="E122" s="274" t="s">
        <v>128</v>
      </c>
      <c r="F122" s="274"/>
      <c r="G122" s="35">
        <v>48</v>
      </c>
      <c r="H122" s="60">
        <v>18.69</v>
      </c>
      <c r="I122" s="24">
        <v>8.95</v>
      </c>
      <c r="J122" s="24">
        <v>-6.242604229807848</v>
      </c>
      <c r="K122" s="24"/>
      <c r="L122" s="24">
        <v>0.00141025</v>
      </c>
      <c r="M122" s="159">
        <f>$M49/(1000*55.845)</f>
      </c>
      <c r="N122" s="24">
        <f>$N49/(1000*63.546)</f>
      </c>
      <c r="O122" s="24">
        <f>$O49/(1000*65.38)</f>
      </c>
      <c r="P122" s="24">
        <f>$P49/(1000*26.98)</f>
      </c>
      <c r="Q122" s="24">
        <f>$Q49/(1000*54.938)</f>
      </c>
      <c r="R122" s="24">
        <f>$R49/(1000*58.693)</f>
      </c>
      <c r="S122" s="24">
        <f>$S49/(1000*194.1896)</f>
      </c>
      <c r="T122" s="24">
        <f>$T49/(1000*22.989)</f>
      </c>
      <c r="U122" s="24">
        <f>$U49/(1000*39.098)</f>
      </c>
      <c r="V122" s="24">
        <f>$V49/(1000*24.305)</f>
      </c>
      <c r="W122" s="60">
        <f>$W49/(1000*40.078)</f>
      </c>
      <c r="X122" s="61">
        <f>$X49/(1000*205.92)</f>
      </c>
      <c r="Y122" s="60">
        <f>$Y49/(1000*95.9793)</f>
      </c>
      <c r="Z122" s="60">
        <f>$Z49/(1000*35.453)</f>
      </c>
      <c r="AA122" s="61">
        <f>$AA49/(1000*96.06)</f>
      </c>
      <c r="AB122" s="61">
        <f>$AB49/(1000*62)</f>
      </c>
      <c r="AC122" s="60">
        <f>$AC49/(1000*88.019)</f>
      </c>
      <c r="AD122" s="60">
        <f>$AD49/(1000*61.0168)</f>
      </c>
      <c r="AE122" s="60">
        <f>$AE49/(1000*32)</f>
      </c>
      <c r="AF122" s="324">
        <f>10^(-I122)</f>
      </c>
      <c r="AG122" s="324">
        <f>10^(-(14-I122))</f>
      </c>
      <c r="AH122" s="135">
        <f>$AC49/(1000*59.04)</f>
      </c>
      <c r="AI122" s="326">
        <f>$AI49/(1000*59.04)</f>
      </c>
      <c r="AJ122" s="326">
        <f>$AJ49/(1000*88.019)</f>
      </c>
      <c r="AK122" s="327">
        <f>$AK49/(1000*59.04)</f>
      </c>
      <c r="AL122" s="327">
        <f>$AL49/(1000*88.019)</f>
      </c>
      <c r="AM122" s="328">
        <f>$AM49/(1000*59.04)</f>
      </c>
      <c r="AN122" s="328">
        <f>$AN49/(1000*88.019)</f>
      </c>
      <c r="AO122" s="28">
        <v>124.66</v>
      </c>
      <c r="AP122" s="28"/>
      <c r="AQ122" s="28"/>
      <c r="AR122" s="28"/>
      <c r="AS122" s="28"/>
      <c r="AT122" s="28"/>
      <c r="AU122" s="6"/>
      <c r="AV122" s="28"/>
      <c r="AW122" s="28"/>
      <c r="AX122" s="52"/>
      <c r="AY122" s="3"/>
      <c r="AZ122" s="29"/>
      <c r="BA122" s="29"/>
    </row>
    <row x14ac:dyDescent="0.25" r="123" customHeight="1" ht="18.75">
      <c r="A123" s="251">
        <v>25569.041962604166</v>
      </c>
      <c r="B123" s="252" t="s">
        <v>61</v>
      </c>
      <c r="C123" s="31">
        <v>2</v>
      </c>
      <c r="D123" s="351">
        <v>20</v>
      </c>
      <c r="E123" s="274" t="s">
        <v>128</v>
      </c>
      <c r="F123" s="274"/>
      <c r="G123" s="35">
        <v>49</v>
      </c>
      <c r="H123" s="278">
        <v>18.7</v>
      </c>
      <c r="I123" s="279">
        <v>8.5</v>
      </c>
      <c r="J123" s="279">
        <v>-5</v>
      </c>
      <c r="K123" s="279"/>
      <c r="L123" s="60">
        <v>0.00142769</v>
      </c>
      <c r="M123" s="24">
        <f>$M50/(1000*55.845)</f>
      </c>
      <c r="N123" s="24">
        <f>$N50/(1000*63.546)</f>
      </c>
      <c r="O123" s="24">
        <f>$O50/(1000*65.38)</f>
      </c>
      <c r="P123" s="121">
        <f>$P50/(1000*26.98)</f>
      </c>
      <c r="Q123" s="118">
        <f>$Q50/(1000*54.938)</f>
      </c>
      <c r="R123" s="59">
        <f>$R50/(1000*58.693)</f>
      </c>
      <c r="S123" s="59">
        <f>$S50/(1000*194.1896)</f>
      </c>
      <c r="T123" s="24">
        <f>$T50/(1000*22.989)</f>
      </c>
      <c r="U123" s="24">
        <f>$U50/(1000*39.098)</f>
      </c>
      <c r="V123" s="24">
        <f>$V50/(1000*24.305)</f>
      </c>
      <c r="W123" s="60">
        <f>$W50/(1000*40.078)</f>
      </c>
      <c r="X123" s="61">
        <f>$X50/(1000*205.92)</f>
      </c>
      <c r="Y123" s="60">
        <f>$Y50/(1000*95.9793)</f>
      </c>
      <c r="Z123" s="60">
        <f>$Z50/(1000*35.453)</f>
      </c>
      <c r="AA123" s="94">
        <f>$AA50/(1000*96.06)</f>
      </c>
      <c r="AB123" s="94">
        <f>$AB50/(1000*62)</f>
      </c>
      <c r="AC123" s="94">
        <f>$AC50/(1000*88.019)</f>
      </c>
      <c r="AD123" s="94">
        <f>$AD50/(1000*61.0168)</f>
      </c>
      <c r="AE123" s="94">
        <f>$AE50/(1000*32)</f>
      </c>
      <c r="AF123" s="324">
        <f>10^(-I123)</f>
      </c>
      <c r="AG123" s="324">
        <f>10^(-(14-I123))</f>
      </c>
      <c r="AH123" s="135">
        <f>$AC50/(1000*59.04)</f>
      </c>
      <c r="AI123" s="326">
        <f>$AI50/(1000*59.04)</f>
      </c>
      <c r="AJ123" s="326">
        <f>$AJ50/(1000*88.019)</f>
      </c>
      <c r="AK123" s="327">
        <f>$AK50/(1000*59.04)</f>
      </c>
      <c r="AL123" s="327">
        <f>$AL50/(1000*88.019)</f>
      </c>
      <c r="AM123" s="328">
        <f>$AM50/(1000*59.04)</f>
      </c>
      <c r="AN123" s="328">
        <f>$AN50/(1000*88.019)</f>
      </c>
      <c r="AO123" s="329">
        <v>220.2462571708409</v>
      </c>
      <c r="AP123" s="28"/>
      <c r="AQ123" s="28"/>
      <c r="AR123" s="28"/>
      <c r="AS123" s="28"/>
      <c r="AT123" s="28"/>
      <c r="AU123" s="6"/>
      <c r="AV123" s="28"/>
      <c r="AW123" s="28"/>
      <c r="AX123" s="52"/>
      <c r="AY123" s="3"/>
      <c r="AZ123" s="29"/>
      <c r="BA123" s="29"/>
    </row>
    <row x14ac:dyDescent="0.25" r="124" customHeight="1" ht="18.75">
      <c r="A124" s="53">
        <v>25569.041962604166</v>
      </c>
      <c r="B124" s="54" t="s">
        <v>131</v>
      </c>
      <c r="C124" s="243">
        <v>2</v>
      </c>
      <c r="D124" s="31">
        <v>43</v>
      </c>
      <c r="E124" s="54" t="s">
        <v>132</v>
      </c>
      <c r="F124" s="54"/>
      <c r="G124" s="35">
        <v>50</v>
      </c>
      <c r="H124" s="60">
        <v>22.914</v>
      </c>
      <c r="I124" s="50">
        <v>8.41</v>
      </c>
      <c r="J124" s="24">
        <v>-7.388231967470272</v>
      </c>
      <c r="K124" s="24"/>
      <c r="L124" s="24">
        <v>0.00444514</v>
      </c>
      <c r="M124" s="283">
        <f>$M51/(1000*55.845)</f>
      </c>
      <c r="N124" s="59">
        <f>$N51/(1000*63.546)</f>
      </c>
      <c r="O124" s="24">
        <f>$O51/(1000*65.38)</f>
      </c>
      <c r="P124" s="24">
        <f>$P51/(1000*26.98)</f>
      </c>
      <c r="Q124" s="28">
        <f>$Q51/(1000*54.938)</f>
      </c>
      <c r="R124" s="94">
        <f>$R51/(1000*58.693)</f>
      </c>
      <c r="S124" s="94">
        <f>$S51/(1000*194.1896)</f>
      </c>
      <c r="T124" s="24">
        <f>$T51/(1000*22.989)</f>
      </c>
      <c r="U124" s="24">
        <f>$U51/(1000*39.098)</f>
      </c>
      <c r="V124" s="24">
        <f>$V51/(1000*24.305)</f>
      </c>
      <c r="W124" s="60">
        <f>$W51/(1000*40.078)</f>
      </c>
      <c r="X124" s="61">
        <f>$X51/(1000*205.92)</f>
      </c>
      <c r="Y124" s="62">
        <f>$Y51/(1000*95.9793)</f>
      </c>
      <c r="Z124" s="60">
        <f>$Z51/(1000*35.453)</f>
      </c>
      <c r="AA124" s="94">
        <f>$AA51/(1000*96.06)</f>
      </c>
      <c r="AB124" s="94">
        <f>$AB51/(1000*62)</f>
      </c>
      <c r="AC124" s="60">
        <f>$AC51/(1000*88.019)</f>
      </c>
      <c r="AD124" s="60">
        <f>$AD51/(1000*61.0168)</f>
      </c>
      <c r="AE124" s="60">
        <f>$AE51/(1000*32)</f>
      </c>
      <c r="AF124" s="324">
        <f>10^(-I124)</f>
      </c>
      <c r="AG124" s="324">
        <f>10^(-(14-I124))</f>
      </c>
      <c r="AH124" s="135">
        <f>$AC51/(1000*59.04)</f>
      </c>
      <c r="AI124" s="326">
        <f>$AI51/(1000*59.04)</f>
      </c>
      <c r="AJ124" s="326">
        <f>$AJ51/(1000*88.019)</f>
      </c>
      <c r="AK124" s="327">
        <f>$AK51/(1000*59.04)</f>
      </c>
      <c r="AL124" s="327">
        <f>$AL51/(1000*88.019)</f>
      </c>
      <c r="AM124" s="328">
        <f>$AM51/(1000*59.04)</f>
      </c>
      <c r="AN124" s="328">
        <f>$AN51/(1000*88.019)</f>
      </c>
      <c r="AO124" s="28">
        <v>408.037</v>
      </c>
      <c r="AP124" s="28"/>
      <c r="AQ124" s="28"/>
      <c r="AR124" s="28"/>
      <c r="AS124" s="28"/>
      <c r="AT124" s="28"/>
      <c r="AU124" s="6"/>
      <c r="AV124" s="28"/>
      <c r="AW124" s="28"/>
      <c r="AX124" s="52"/>
      <c r="AY124" s="3"/>
      <c r="AZ124" s="29"/>
      <c r="BA124" s="29"/>
    </row>
    <row x14ac:dyDescent="0.25" r="125" customHeight="1" ht="18.75">
      <c r="A125" s="53">
        <v>25569.041962604166</v>
      </c>
      <c r="B125" s="54" t="s">
        <v>79</v>
      </c>
      <c r="C125" s="31">
        <v>2</v>
      </c>
      <c r="D125" s="333">
        <v>27</v>
      </c>
      <c r="E125" s="54" t="s">
        <v>132</v>
      </c>
      <c r="F125" s="54"/>
      <c r="G125" s="35">
        <v>51</v>
      </c>
      <c r="H125" s="60">
        <v>19.326</v>
      </c>
      <c r="I125" s="50">
        <v>8.33</v>
      </c>
      <c r="J125" s="24">
        <v>-7.45738713762675</v>
      </c>
      <c r="K125" s="24"/>
      <c r="L125" s="24">
        <v>0.00121758</v>
      </c>
      <c r="M125" s="159">
        <f>$M52/(1000*55.845)</f>
      </c>
      <c r="N125" s="24">
        <f>$N52/(1000*63.546)</f>
      </c>
      <c r="O125" s="24">
        <f>$O52/(1000*65.38)</f>
      </c>
      <c r="P125" s="24">
        <f>$P52/(1000*26.98)</f>
      </c>
      <c r="Q125" s="24">
        <f>$Q52/(1000*54.938)</f>
      </c>
      <c r="R125" s="24">
        <f>$R52/(1000*58.693)</f>
      </c>
      <c r="S125" s="24">
        <f>$S52/(1000*194.1896)</f>
      </c>
      <c r="T125" s="59">
        <f>$T52/(1000*22.989)</f>
      </c>
      <c r="U125" s="24">
        <f>$U52/(1000*39.098)</f>
      </c>
      <c r="V125" s="24">
        <f>$V52/(1000*24.305)</f>
      </c>
      <c r="W125" s="60">
        <f>$W52/(1000*40.078)</f>
      </c>
      <c r="X125" s="61">
        <f>$X52/(1000*205.92)</f>
      </c>
      <c r="Y125" s="62">
        <f>$Y52/(1000*95.9793)</f>
      </c>
      <c r="Z125" s="60">
        <f>$Z52/(1000*35.453)</f>
      </c>
      <c r="AA125" s="94">
        <f>$AA52/(1000*96.06)</f>
      </c>
      <c r="AB125" s="94">
        <f>$AB52/(1000*62)</f>
      </c>
      <c r="AC125" s="60">
        <f>$AC52/(1000*88.019)</f>
      </c>
      <c r="AD125" s="60">
        <f>$AD52/(1000*61.0168)</f>
      </c>
      <c r="AE125" s="60">
        <f>$AE52/(1000*32)</f>
      </c>
      <c r="AF125" s="324">
        <f>10^(-I125)</f>
      </c>
      <c r="AG125" s="324">
        <f>10^(-(14-I125))</f>
      </c>
      <c r="AH125" s="135">
        <f>$AC52/(1000*59.04)</f>
      </c>
      <c r="AI125" s="326">
        <f>$AI52/(1000*59.04)</f>
      </c>
      <c r="AJ125" s="326">
        <f>$AJ52/(1000*88.019)</f>
      </c>
      <c r="AK125" s="327">
        <f>$AK52/(1000*59.04)</f>
      </c>
      <c r="AL125" s="327">
        <f>$AL52/(1000*88.019)</f>
      </c>
      <c r="AM125" s="328">
        <f>$AM52/(1000*59.04)</f>
      </c>
      <c r="AN125" s="328">
        <f>$AN52/(1000*88.019)</f>
      </c>
      <c r="AO125" s="28">
        <v>89.052</v>
      </c>
      <c r="AP125" s="28"/>
      <c r="AQ125" s="28"/>
      <c r="AR125" s="28"/>
      <c r="AS125" s="28"/>
      <c r="AT125" s="28"/>
      <c r="AU125" s="6"/>
      <c r="AV125" s="28"/>
      <c r="AW125" s="28"/>
      <c r="AX125" s="52"/>
      <c r="AY125" s="3"/>
      <c r="AZ125" s="29"/>
      <c r="BA125" s="29"/>
    </row>
    <row x14ac:dyDescent="0.25" r="126" customHeight="1" ht="18.75">
      <c r="A126" s="251">
        <v>25569.041962604166</v>
      </c>
      <c r="B126" s="252" t="s">
        <v>65</v>
      </c>
      <c r="C126" s="31">
        <v>2</v>
      </c>
      <c r="D126" s="333">
        <v>53</v>
      </c>
      <c r="E126" s="54" t="s">
        <v>132</v>
      </c>
      <c r="F126" s="54"/>
      <c r="G126" s="35">
        <v>52</v>
      </c>
      <c r="H126" s="60">
        <v>19.3</v>
      </c>
      <c r="I126" s="24">
        <v>8.4</v>
      </c>
      <c r="J126" s="285">
        <v>-5</v>
      </c>
      <c r="K126" s="285"/>
      <c r="L126" s="60">
        <v>0.000892577</v>
      </c>
      <c r="M126" s="159">
        <f>$M53/(1000*55.845)</f>
      </c>
      <c r="N126" s="24">
        <f>$N53/(1000*63.546)</f>
      </c>
      <c r="O126" s="24">
        <f>$O53/(1000*65.38)</f>
      </c>
      <c r="P126" s="24">
        <f>$P53/(1000*26.98)</f>
      </c>
      <c r="Q126" s="24">
        <f>$Q53/(1000*54.938)</f>
      </c>
      <c r="R126" s="24">
        <f>$R53/(1000*58.693)</f>
      </c>
      <c r="S126" s="59">
        <f>$S53/(1000*194.1896)</f>
      </c>
      <c r="T126" s="24">
        <f>$T53/(1000*22.989)</f>
      </c>
      <c r="U126" s="24">
        <f>$U53/(1000*39.098)</f>
      </c>
      <c r="V126" s="24">
        <f>$V53/(1000*24.305)</f>
      </c>
      <c r="W126" s="60">
        <f>$W53/(1000*40.078)</f>
      </c>
      <c r="X126" s="61">
        <f>$X53/(1000*205.92)</f>
      </c>
      <c r="Y126" s="61">
        <f>$Y53/(1000*95.9793)</f>
      </c>
      <c r="Z126" s="60">
        <f>$Z53/(1000*35.453)</f>
      </c>
      <c r="AA126" s="94">
        <f>$AA53/(1000*96.06)</f>
      </c>
      <c r="AB126" s="94">
        <f>$AB53/(1000*62)</f>
      </c>
      <c r="AC126" s="94">
        <f>$AC53/(1000*88.019)</f>
      </c>
      <c r="AD126" s="94">
        <f>$AD53/(1000*61.0168)</f>
      </c>
      <c r="AE126" s="94">
        <f>$AE53/(1000*32)</f>
      </c>
      <c r="AF126" s="324">
        <f>10^(-I126)</f>
      </c>
      <c r="AG126" s="324">
        <f>10^(-(14-I126))</f>
      </c>
      <c r="AH126" s="135">
        <f>$AC53/(1000*59.04)</f>
      </c>
      <c r="AI126" s="326">
        <f>$AI53/(1000*59.04)</f>
      </c>
      <c r="AJ126" s="326">
        <f>$AJ53/(1000*88.019)</f>
      </c>
      <c r="AK126" s="327">
        <f>$AK53/(1000*59.04)</f>
      </c>
      <c r="AL126" s="327">
        <f>$AL53/(1000*88.019)</f>
      </c>
      <c r="AM126" s="328">
        <f>$AM53/(1000*59.04)</f>
      </c>
      <c r="AN126" s="328">
        <f>$AN53/(1000*88.019)</f>
      </c>
      <c r="AO126" s="329">
        <v>174.0926262767595</v>
      </c>
      <c r="AP126" s="28"/>
      <c r="AQ126" s="28"/>
      <c r="AR126" s="28"/>
      <c r="AS126" s="28"/>
      <c r="AT126" s="28"/>
      <c r="AU126" s="6"/>
      <c r="AV126" s="28"/>
      <c r="AW126" s="28"/>
      <c r="AX126" s="52"/>
      <c r="AY126" s="3"/>
      <c r="AZ126" s="29"/>
      <c r="BA126" s="29"/>
    </row>
    <row x14ac:dyDescent="0.25" r="127" customHeight="1" ht="18.75">
      <c r="A127" s="53">
        <v>25569.041962604166</v>
      </c>
      <c r="B127" s="54" t="s">
        <v>134</v>
      </c>
      <c r="C127" s="31">
        <v>2</v>
      </c>
      <c r="D127" s="31">
        <v>48</v>
      </c>
      <c r="E127" s="22" t="s">
        <v>135</v>
      </c>
      <c r="F127" s="22"/>
      <c r="G127" s="35">
        <v>53</v>
      </c>
      <c r="H127" s="40">
        <v>24.76</v>
      </c>
      <c r="I127" s="24">
        <v>8.72</v>
      </c>
      <c r="J127" s="24">
        <v>-8.297538808966072</v>
      </c>
      <c r="K127" s="8"/>
      <c r="L127" s="8">
        <v>0.00388072</v>
      </c>
      <c r="M127" s="287">
        <f>$M54/(1000*55.845)</f>
      </c>
      <c r="N127" s="183">
        <f>$N54/(1000*63.546)</f>
      </c>
      <c r="O127" s="8">
        <f>$O54/(1000*65.38)</f>
      </c>
      <c r="P127" s="8">
        <f>$P54/(1000*26.98)</f>
      </c>
      <c r="Q127" s="8">
        <f>$Q54/(1000*54.938)</f>
      </c>
      <c r="R127" s="275">
        <f>$R54/(1000*58.693)</f>
      </c>
      <c r="S127" s="275">
        <f>$S54/(1000*194.1896)</f>
      </c>
      <c r="T127" s="8">
        <f>$T54/(1000*22.989)</f>
      </c>
      <c r="U127" s="288">
        <f>$U54/(1000*39.098)</f>
      </c>
      <c r="V127" s="8">
        <f>$V54/(1000*24.305)</f>
      </c>
      <c r="W127" s="181">
        <f>$W54/(1000*40.078)</f>
      </c>
      <c r="X127" s="275">
        <f>$X54/(1000*205.92)</f>
      </c>
      <c r="Y127" s="184">
        <f>$Y54/(1000*95.9793)</f>
      </c>
      <c r="Z127" s="181">
        <f>$Z54/(1000*35.453)</f>
      </c>
      <c r="AA127" s="288">
        <f>$AA54/(1000*96.06)</f>
      </c>
      <c r="AB127" s="288">
        <f>$AB54/(1000*62)</f>
      </c>
      <c r="AC127" s="181">
        <f>$AC54/(1000*88.019)</f>
      </c>
      <c r="AD127" s="181">
        <f>$AD54/(1000*61.0168)</f>
      </c>
      <c r="AE127" s="181">
        <f>$AE54/(1000*32)</f>
      </c>
      <c r="AF127" s="324">
        <f>10^(-I127)</f>
      </c>
      <c r="AG127" s="324">
        <f>10^(-(14-I127))</f>
      </c>
      <c r="AH127" s="135">
        <f>$AC54/(1000*59.04)</f>
      </c>
      <c r="AI127" s="326">
        <f>$AI54/(1000*59.04)</f>
      </c>
      <c r="AJ127" s="326">
        <f>$AJ54/(1000*88.019)</f>
      </c>
      <c r="AK127" s="327">
        <f>$AK54/(1000*59.04)</f>
      </c>
      <c r="AL127" s="327">
        <f>$AL54/(1000*88.019)</f>
      </c>
      <c r="AM127" s="328">
        <f>$AM54/(1000*59.04)</f>
      </c>
      <c r="AN127" s="328">
        <f>$AN54/(1000*88.019)</f>
      </c>
      <c r="AO127" s="28">
        <v>290.277</v>
      </c>
      <c r="AP127" s="28"/>
      <c r="AQ127" s="28"/>
      <c r="AR127" s="28"/>
      <c r="AS127" s="28"/>
      <c r="AT127" s="28"/>
      <c r="AU127" s="6"/>
      <c r="AV127" s="28"/>
      <c r="AW127" s="28"/>
      <c r="AX127" s="52"/>
      <c r="AY127" s="3"/>
      <c r="AZ127" s="29"/>
      <c r="BA127" s="29"/>
    </row>
    <row x14ac:dyDescent="0.25" r="128" customHeight="1" ht="18.75">
      <c r="A128" s="53">
        <v>25569.041962604166</v>
      </c>
      <c r="B128" s="54" t="s">
        <v>136</v>
      </c>
      <c r="C128" s="31">
        <v>2</v>
      </c>
      <c r="D128" s="31">
        <v>45</v>
      </c>
      <c r="E128" s="22" t="s">
        <v>137</v>
      </c>
      <c r="F128" s="22"/>
      <c r="G128" s="35">
        <v>54</v>
      </c>
      <c r="H128" s="40">
        <v>21.169</v>
      </c>
      <c r="I128" s="24">
        <v>8.22</v>
      </c>
      <c r="J128" s="50">
        <v>-7.768116898863063</v>
      </c>
      <c r="K128" s="50"/>
      <c r="L128" s="24">
        <v>0.00101598</v>
      </c>
      <c r="M128" s="159">
        <f>$M55/(1000*55.845)</f>
      </c>
      <c r="N128" s="24">
        <f>$N55/(1000*63.546)</f>
      </c>
      <c r="O128" s="24">
        <f>$O55/(1000*65.38)</f>
      </c>
      <c r="P128" s="24">
        <f>$P55/(1000*26.98)</f>
      </c>
      <c r="Q128" s="24">
        <f>$Q55/(1000*54.938)</f>
      </c>
      <c r="R128" s="24">
        <f>$R55/(1000*58.693)</f>
      </c>
      <c r="S128" s="24">
        <f>$S55/(1000*194.1896)</f>
      </c>
      <c r="T128" s="24">
        <f>$T55/(1000*22.989)</f>
      </c>
      <c r="U128" s="24">
        <f>$U55/(1000*39.098)</f>
      </c>
      <c r="V128" s="24">
        <f>$V55/(1000*24.305)</f>
      </c>
      <c r="W128" s="60">
        <f>$W55/(1000*40.078)</f>
      </c>
      <c r="X128" s="61">
        <f>$X55/(1000*205.92)</f>
      </c>
      <c r="Y128" s="62">
        <f>$Y55/(1000*95.9793)</f>
      </c>
      <c r="Z128" s="60">
        <f>$Z55/(1000*35.453)</f>
      </c>
      <c r="AA128" s="94">
        <f>$AA55/(1000*96.06)</f>
      </c>
      <c r="AB128" s="94">
        <f>$AB55/(1000*62)</f>
      </c>
      <c r="AC128" s="60">
        <f>$AC55/(1000*88.019)</f>
      </c>
      <c r="AD128" s="60">
        <f>$AD55/(1000*61.0168)</f>
      </c>
      <c r="AE128" s="60">
        <f>$AE55/(1000*32)</f>
      </c>
      <c r="AF128" s="324">
        <f>10^(-I128)</f>
      </c>
      <c r="AG128" s="324">
        <f>10^(-(14-I128))</f>
      </c>
      <c r="AH128" s="135">
        <f>$AC55/(1000*59.04)</f>
      </c>
      <c r="AI128" s="326">
        <f>$AI55/(1000*59.04)</f>
      </c>
      <c r="AJ128" s="326">
        <f>$AJ55/(1000*88.019)</f>
      </c>
      <c r="AK128" s="327">
        <f>$AK55/(1000*59.04)</f>
      </c>
      <c r="AL128" s="327">
        <f>$AL55/(1000*88.019)</f>
      </c>
      <c r="AM128" s="328">
        <f>$AM55/(1000*59.04)</f>
      </c>
      <c r="AN128" s="328">
        <f>$AN55/(1000*88.019)</f>
      </c>
      <c r="AO128" s="28">
        <v>63.512</v>
      </c>
      <c r="AP128" s="28"/>
      <c r="AQ128" s="28"/>
      <c r="AR128" s="28"/>
      <c r="AS128" s="28"/>
      <c r="AT128" s="28"/>
      <c r="AU128" s="6"/>
      <c r="AV128" s="28"/>
      <c r="AW128" s="28"/>
      <c r="AX128" s="52"/>
      <c r="AY128" s="3"/>
      <c r="AZ128" s="29"/>
      <c r="BA128" s="29"/>
    </row>
    <row x14ac:dyDescent="0.25" r="129" customHeight="1" ht="18.75">
      <c r="A129" s="1"/>
      <c r="B129" s="289"/>
      <c r="C129" s="31">
        <v>2</v>
      </c>
      <c r="D129" s="31">
        <v>31</v>
      </c>
      <c r="E129" s="22" t="s">
        <v>137</v>
      </c>
      <c r="F129" s="22"/>
      <c r="G129" s="35">
        <v>55</v>
      </c>
      <c r="H129" s="40">
        <v>20.8</v>
      </c>
      <c r="I129" s="24">
        <v>8.6</v>
      </c>
      <c r="J129" s="290">
        <v>-5</v>
      </c>
      <c r="K129" s="290"/>
      <c r="L129" s="60">
        <v>0.00119426</v>
      </c>
      <c r="M129" s="291">
        <f>$M56/(1000*55.845)</f>
      </c>
      <c r="N129" s="24">
        <f>$N56/(1000*63.546)</f>
      </c>
      <c r="O129" s="24">
        <f>$O56/(1000*65.38)</f>
      </c>
      <c r="P129" s="24">
        <f>$P56/(1000*26.98)</f>
      </c>
      <c r="Q129" s="59">
        <f>$Q56/(1000*54.938)</f>
      </c>
      <c r="R129" s="59">
        <f>$R56/(1000*58.693)</f>
      </c>
      <c r="S129" s="59">
        <f>$S56/(1000*194.1896)</f>
      </c>
      <c r="T129" s="24">
        <f>$T56/(1000*22.989)</f>
      </c>
      <c r="U129" s="24">
        <f>$U56/(1000*39.098)</f>
      </c>
      <c r="V129" s="24">
        <f>$V56/(1000*24.305)</f>
      </c>
      <c r="W129" s="60">
        <f>$W56/(1000*40.078)</f>
      </c>
      <c r="X129" s="61">
        <f>$X56/(1000*205.92)</f>
      </c>
      <c r="Y129" s="61">
        <f>$Y56/(1000*95.9793)</f>
      </c>
      <c r="Z129" s="94">
        <f>$Z56/(1000*35.453)</f>
      </c>
      <c r="AA129" s="94">
        <f>$AA56/(1000*96.06)</f>
      </c>
      <c r="AB129" s="94">
        <f>$AB56/(1000*62)</f>
      </c>
      <c r="AC129" s="94">
        <f>$AC56/(1000*88.019)</f>
      </c>
      <c r="AD129" s="94">
        <f>$AD56/(1000*61.0168)</f>
      </c>
      <c r="AE129" s="94">
        <f>$AE56/(1000*32)</f>
      </c>
      <c r="AF129" s="324">
        <f>10^(-I129)</f>
      </c>
      <c r="AG129" s="324">
        <f>10^(-(14-I129))</f>
      </c>
      <c r="AH129" s="135">
        <f>$AC56/(1000*59.04)</f>
      </c>
      <c r="AI129" s="326">
        <f>$AI56/(1000*59.04)</f>
      </c>
      <c r="AJ129" s="326">
        <f>$AJ56/(1000*88.019)</f>
      </c>
      <c r="AK129" s="327">
        <f>$AK56/(1000*59.04)</f>
      </c>
      <c r="AL129" s="327">
        <f>$AL56/(1000*88.019)</f>
      </c>
      <c r="AM129" s="328">
        <f>$AM56/(1000*59.04)</f>
      </c>
      <c r="AN129" s="328">
        <f>$AN56/(1000*88.019)</f>
      </c>
      <c r="AO129" s="329">
        <v>226.5146215195187</v>
      </c>
      <c r="AP129" s="28"/>
      <c r="AQ129" s="28"/>
      <c r="AR129" s="28"/>
      <c r="AS129" s="28"/>
      <c r="AT129" s="28"/>
      <c r="AU129" s="6"/>
      <c r="AV129" s="28"/>
      <c r="AW129" s="28"/>
      <c r="AX129" s="52"/>
      <c r="AY129" s="3"/>
      <c r="AZ129" s="29"/>
      <c r="BA129" s="29"/>
    </row>
    <row x14ac:dyDescent="0.25" r="130" customHeight="1" ht="18.75">
      <c r="A130" s="251">
        <v>25569.041962604166</v>
      </c>
      <c r="B130" s="252" t="s">
        <v>55</v>
      </c>
      <c r="C130" s="31">
        <v>2</v>
      </c>
      <c r="D130" s="31">
        <v>0</v>
      </c>
      <c r="E130" s="171" t="s">
        <v>139</v>
      </c>
      <c r="F130" s="180"/>
      <c r="G130" s="292">
        <v>56</v>
      </c>
      <c r="H130" s="275">
        <v>20</v>
      </c>
      <c r="I130" s="288">
        <v>8.5</v>
      </c>
      <c r="J130" s="275">
        <v>-5</v>
      </c>
      <c r="K130" s="275"/>
      <c r="L130" s="60">
        <v>0.000939502</v>
      </c>
      <c r="M130" s="94">
        <f>$M57/(1000*55.845)</f>
      </c>
      <c r="N130" s="94">
        <f>$N57/(1000*63.546)</f>
      </c>
      <c r="O130" s="94">
        <f>$O57/(1000*65.38)</f>
      </c>
      <c r="P130" s="94">
        <f>$P57/(1000*26.98)</f>
      </c>
      <c r="Q130" s="106">
        <f>$Q57/(1000*54.938)</f>
      </c>
      <c r="R130" s="94">
        <f>$R57/(1000*58.693)</f>
      </c>
      <c r="S130" s="61">
        <f>$S57/(1000*194.1896)</f>
      </c>
      <c r="T130" s="94">
        <f>$T57/(1000*22.989)</f>
      </c>
      <c r="U130" s="94">
        <f>$U57/(1000*39.098)</f>
      </c>
      <c r="V130" s="94">
        <f>$V57/(1000*24.305)</f>
      </c>
      <c r="W130" s="94">
        <f>$W57/(1000*40.078)</f>
      </c>
      <c r="X130" s="61">
        <f>$X57/(1000*205.92)</f>
      </c>
      <c r="Y130" s="61">
        <f>$Y57/(1000*95.9793)</f>
      </c>
      <c r="Z130" s="94">
        <f>$Z57/(1000*35.453)</f>
      </c>
      <c r="AA130" s="94">
        <f>$AA57/(1000*96.06)</f>
      </c>
      <c r="AB130" s="94">
        <f>$AB57/(1000*62)</f>
      </c>
      <c r="AC130" s="94">
        <f>$AC57/(1000*88.019)</f>
      </c>
      <c r="AD130" s="94">
        <f>$AD57/(1000*61.0168)</f>
      </c>
      <c r="AE130" s="94">
        <f>$AE57/(1000*32)</f>
      </c>
      <c r="AF130" s="324">
        <f>10^(-I130)</f>
      </c>
      <c r="AG130" s="324">
        <f>10^(-(14-I130))</f>
      </c>
      <c r="AH130" s="135">
        <f>$AC57/(1000*59.04)</f>
      </c>
      <c r="AI130" s="326">
        <f>$AI57/(1000*59.04)</f>
      </c>
      <c r="AJ130" s="326">
        <f>$AJ57/(1000*88.019)</f>
      </c>
      <c r="AK130" s="327">
        <f>$AK57/(1000*59.04)</f>
      </c>
      <c r="AL130" s="327">
        <f>$AL57/(1000*88.019)</f>
      </c>
      <c r="AM130" s="328">
        <f>$AM57/(1000*59.04)</f>
      </c>
      <c r="AN130" s="328">
        <f>$AN57/(1000*88.019)</f>
      </c>
      <c r="AO130" s="329">
        <v>166.4222750804533</v>
      </c>
      <c r="AP130" s="28"/>
      <c r="AQ130" s="28"/>
      <c r="AR130" s="28"/>
      <c r="AS130" s="28"/>
      <c r="AT130" s="28"/>
      <c r="AU130" s="6"/>
      <c r="AV130" s="28"/>
      <c r="AW130" s="28"/>
      <c r="AX130" s="52"/>
      <c r="AY130" s="3"/>
      <c r="AZ130" s="29"/>
      <c r="BA130" s="29"/>
    </row>
    <row x14ac:dyDescent="0.25" r="131" customHeight="1" ht="18.75">
      <c r="A131" s="251">
        <v>25569.041962604166</v>
      </c>
      <c r="B131" s="252" t="s">
        <v>140</v>
      </c>
      <c r="C131" s="31">
        <v>2</v>
      </c>
      <c r="D131" s="333">
        <v>54</v>
      </c>
      <c r="E131" s="180" t="s">
        <v>141</v>
      </c>
      <c r="F131" s="180"/>
      <c r="G131" s="35">
        <v>57</v>
      </c>
      <c r="H131" s="60">
        <v>20.5</v>
      </c>
      <c r="I131" s="24">
        <v>8.9</v>
      </c>
      <c r="J131" s="50">
        <v>-5</v>
      </c>
      <c r="K131" s="50"/>
      <c r="L131" s="60">
        <v>0.00096987</v>
      </c>
      <c r="M131" s="291">
        <f>$M58/(1000*55.845)</f>
      </c>
      <c r="N131" s="291">
        <f>$N58/(1000*63.546)</f>
      </c>
      <c r="O131" s="291">
        <f>$O58/(1000*65.38)</f>
      </c>
      <c r="P131" s="291">
        <f>$P58/(1000*26.98)</f>
      </c>
      <c r="Q131" s="291">
        <f>$Q58/(1000*54.938)</f>
      </c>
      <c r="R131" s="59">
        <f>$R58/(1000*58.693)</f>
      </c>
      <c r="S131" s="59">
        <f>$S58/(1000*194.1896)</f>
      </c>
      <c r="T131" s="24">
        <f>$T58/(1000*22.989)</f>
      </c>
      <c r="U131" s="94">
        <f>$U58/(1000*39.098)</f>
      </c>
      <c r="V131" s="24">
        <f>$V58/(1000*24.305)</f>
      </c>
      <c r="W131" s="60">
        <f>$W58/(1000*40.078)</f>
      </c>
      <c r="X131" s="60">
        <f>$X58/(1000*205.92)</f>
      </c>
      <c r="Y131" s="62">
        <f>$Y58/(1000*95.9793)</f>
      </c>
      <c r="Z131" s="94">
        <f>$Z58/(1000*35.453)</f>
      </c>
      <c r="AA131" s="94">
        <f>$AA58/(1000*96.06)</f>
      </c>
      <c r="AB131" s="94">
        <f>$AB58/(1000*62)</f>
      </c>
      <c r="AC131" s="94">
        <f>$AC58/(1000*88.019)</f>
      </c>
      <c r="AD131" s="94">
        <f>$AD58/(1000*61.0168)</f>
      </c>
      <c r="AE131" s="94">
        <f>$AE58/(1000*32)</f>
      </c>
      <c r="AF131" s="324">
        <f>10^(-I131)</f>
      </c>
      <c r="AG131" s="324">
        <f>10^(-(14-I131))</f>
      </c>
      <c r="AH131" s="135">
        <f>$AC58/(1000*59.04)</f>
      </c>
      <c r="AI131" s="326">
        <f>$AI58/(1000*59.04)</f>
      </c>
      <c r="AJ131" s="326">
        <f>$AJ58/(1000*88.019)</f>
      </c>
      <c r="AK131" s="327">
        <f>$AK58/(1000*59.04)</f>
      </c>
      <c r="AL131" s="327">
        <f>$AL58/(1000*88.019)</f>
      </c>
      <c r="AM131" s="328">
        <f>$AM58/(1000*59.04)</f>
      </c>
      <c r="AN131" s="328">
        <f>$AN58/(1000*88.019)</f>
      </c>
      <c r="AO131" s="329">
        <v>168.5434448020148</v>
      </c>
      <c r="AP131" s="28"/>
      <c r="AQ131" s="28"/>
      <c r="AR131" s="28"/>
      <c r="AS131" s="28"/>
      <c r="AT131" s="28"/>
      <c r="AU131" s="6"/>
      <c r="AV131" s="28"/>
      <c r="AW131" s="28"/>
      <c r="AX131" s="52"/>
      <c r="AY131" s="3"/>
      <c r="AZ131" s="29"/>
      <c r="BA131" s="29"/>
    </row>
    <row x14ac:dyDescent="0.25" r="132" customHeight="1" ht="18.75">
      <c r="A132" s="251">
        <v>25569.041962604166</v>
      </c>
      <c r="B132" s="252" t="s">
        <v>142</v>
      </c>
      <c r="C132" s="64">
        <v>3</v>
      </c>
      <c r="D132" s="352">
        <v>55</v>
      </c>
      <c r="E132" s="180" t="s">
        <v>143</v>
      </c>
      <c r="F132" s="180"/>
      <c r="G132" s="104">
        <v>58</v>
      </c>
      <c r="H132" s="94">
        <v>20.6</v>
      </c>
      <c r="I132" s="106">
        <v>8.7</v>
      </c>
      <c r="J132" s="158">
        <v>-5</v>
      </c>
      <c r="K132" s="158"/>
      <c r="L132" s="60">
        <v>0.00137863</v>
      </c>
      <c r="M132" s="291">
        <f>$M59/(1000*55.845)</f>
      </c>
      <c r="N132" s="24">
        <f>$N59/(1000*63.546)</f>
      </c>
      <c r="O132" s="106">
        <f>$O59/(1000*65.38)</f>
      </c>
      <c r="P132" s="291">
        <f>$P59/(1000*26.98)</f>
      </c>
      <c r="Q132" s="24">
        <f>$Q59/(1000*54.938)</f>
      </c>
      <c r="R132" s="59">
        <f>$R59/(1000*58.693)</f>
      </c>
      <c r="S132" s="59">
        <f>$S59/(1000*194.1896)</f>
      </c>
      <c r="T132" s="24">
        <f>$T59/(1000*22.989)</f>
      </c>
      <c r="U132" s="94">
        <f>$U59/(1000*39.098)</f>
      </c>
      <c r="V132" s="291">
        <f>$V59/(1000*24.305)</f>
      </c>
      <c r="W132" s="291">
        <f>$W59/(1000*40.078)</f>
      </c>
      <c r="X132" s="61">
        <f>$X59/(1000*205.92)</f>
      </c>
      <c r="Y132" s="61">
        <f>$Y59/(1000*95.9793)</f>
      </c>
      <c r="Z132" s="94">
        <f>$Z59/(1000*35.453)</f>
      </c>
      <c r="AA132" s="94">
        <f>$AA59/(1000*96.06)</f>
      </c>
      <c r="AB132" s="94">
        <f>$AB59/(1000*62)</f>
      </c>
      <c r="AC132" s="94">
        <f>$AC59/(1000*88.019)</f>
      </c>
      <c r="AD132" s="94">
        <f>$AD59/(1000*61.0168)</f>
      </c>
      <c r="AE132" s="94">
        <f>$AE59/(1000*32)</f>
      </c>
      <c r="AF132" s="324">
        <f>10^(-I132)</f>
      </c>
      <c r="AG132" s="324">
        <f>10^(-(14-I132))</f>
      </c>
      <c r="AH132" s="135">
        <f>$AC59/(1000*59.04)</f>
      </c>
      <c r="AI132" s="326">
        <f>$AI59/(1000*59.04)</f>
      </c>
      <c r="AJ132" s="326">
        <f>$AJ59/(1000*88.019)</f>
      </c>
      <c r="AK132" s="327">
        <f>$AK59/(1000*59.04)</f>
      </c>
      <c r="AL132" s="327">
        <f>$AL59/(1000*88.019)</f>
      </c>
      <c r="AM132" s="328">
        <f>$AM59/(1000*59.04)</f>
      </c>
      <c r="AN132" s="328">
        <f>$AN59/(1000*88.019)</f>
      </c>
      <c r="AO132" s="329">
        <v>193.2419196865818</v>
      </c>
      <c r="AP132" s="28"/>
      <c r="AQ132" s="28"/>
      <c r="AR132" s="28"/>
      <c r="AS132" s="28"/>
      <c r="AT132" s="28"/>
      <c r="AU132" s="6"/>
      <c r="AV132" s="28"/>
      <c r="AW132" s="28"/>
      <c r="AX132" s="52"/>
      <c r="AY132" s="3"/>
      <c r="AZ132" s="29"/>
      <c r="BA132" s="29"/>
    </row>
    <row x14ac:dyDescent="0.25" r="133" customHeight="1" ht="18.75">
      <c r="A133" s="102">
        <v>25569.041962604166</v>
      </c>
      <c r="B133" s="103" t="s">
        <v>144</v>
      </c>
      <c r="C133" s="64">
        <v>3</v>
      </c>
      <c r="D133" s="64">
        <v>56</v>
      </c>
      <c r="E133" s="180" t="s">
        <v>145</v>
      </c>
      <c r="F133" s="180"/>
      <c r="G133" s="104">
        <v>59</v>
      </c>
      <c r="H133" s="60">
        <v>15</v>
      </c>
      <c r="I133" s="24">
        <v>8.687</v>
      </c>
      <c r="J133" s="50">
        <v>-7.19215424684243</v>
      </c>
      <c r="K133" s="50"/>
      <c r="L133" s="24">
        <v>0.00147463</v>
      </c>
      <c r="M133" s="291">
        <f>$M60/(1000*55.845)</f>
      </c>
      <c r="N133" s="24">
        <f>$N60/(1000*63.546)</f>
      </c>
      <c r="O133" s="24">
        <f>$O60/(1000*65.38)</f>
      </c>
      <c r="P133" s="24">
        <f>$P60/(1000*26.98)</f>
      </c>
      <c r="Q133" s="24">
        <f>$Q60/(1000*54.938)</f>
      </c>
      <c r="R133" s="24">
        <f>$R60/(1000*58.693)</f>
      </c>
      <c r="S133" s="24">
        <f>$S60/(1000*194.1896)</f>
      </c>
      <c r="T133" s="24">
        <f>$T60/(1000*22.989)</f>
      </c>
      <c r="U133" s="24">
        <f>$U60/(1000*39.098)</f>
      </c>
      <c r="V133" s="24">
        <f>$V60/(1000*24.305)</f>
      </c>
      <c r="W133" s="60">
        <f>$W60/(1000*40.078)</f>
      </c>
      <c r="X133" s="61">
        <f>$X60/(1000*205.92)</f>
      </c>
      <c r="Y133" s="60">
        <f>$Y60/(1000*95.9793)</f>
      </c>
      <c r="Z133" s="94">
        <f>$Z60/(1000*35.453)</f>
      </c>
      <c r="AA133" s="94">
        <f>$AA60/(1000*96.06)</f>
      </c>
      <c r="AB133" s="94">
        <f>$AB60/(1000*62)</f>
      </c>
      <c r="AC133" s="60">
        <f>$AC60/(1000*88.019)</f>
      </c>
      <c r="AD133" s="94">
        <f>$AD60/(1000*61.0168)</f>
      </c>
      <c r="AE133" s="60">
        <f>$AE60/(1000*32)</f>
      </c>
      <c r="AF133" s="324">
        <f>10^(-I133)</f>
      </c>
      <c r="AG133" s="324">
        <f>10^(-(14-I133))</f>
      </c>
      <c r="AH133" s="135">
        <f>$AC60/(1000*59.04)</f>
      </c>
      <c r="AI133" s="326">
        <f>$AI60/(1000*59.04)</f>
      </c>
      <c r="AJ133" s="326">
        <f>$AJ60/(1000*88.019)</f>
      </c>
      <c r="AK133" s="327">
        <f>$AK60/(1000*59.04)</f>
      </c>
      <c r="AL133" s="327">
        <f>$AL60/(1000*88.019)</f>
      </c>
      <c r="AM133" s="328">
        <f>$AM60/(1000*59.04)</f>
      </c>
      <c r="AN133" s="328">
        <f>$AN60/(1000*88.019)</f>
      </c>
      <c r="AO133" s="28">
        <v>192.152</v>
      </c>
      <c r="AP133" s="28"/>
      <c r="AQ133" s="28"/>
      <c r="AR133" s="28"/>
      <c r="AS133" s="28"/>
      <c r="AT133" s="28"/>
      <c r="AU133" s="6"/>
      <c r="AV133" s="28"/>
      <c r="AW133" s="28"/>
      <c r="AX133" s="52"/>
      <c r="AY133" s="3"/>
      <c r="AZ133" s="29"/>
      <c r="BA133" s="29"/>
    </row>
    <row x14ac:dyDescent="0.25" r="134" customHeight="1" ht="18.75">
      <c r="A134" s="53">
        <v>25569.041962604166</v>
      </c>
      <c r="B134" s="54" t="s">
        <v>146</v>
      </c>
      <c r="C134" s="78">
        <v>1</v>
      </c>
      <c r="D134" s="78">
        <v>58</v>
      </c>
      <c r="E134" s="295" t="s">
        <v>147</v>
      </c>
      <c r="F134" s="295"/>
      <c r="G134" s="80">
        <v>60</v>
      </c>
      <c r="H134" s="40">
        <v>57.79</v>
      </c>
      <c r="I134" s="24">
        <v>10.1</v>
      </c>
      <c r="J134" s="50">
        <v>1.486363127063126</v>
      </c>
      <c r="K134" s="50"/>
      <c r="L134" s="24">
        <v>0.00506571</v>
      </c>
      <c r="M134" s="62">
        <f>$M61/(1000*55.845)</f>
      </c>
      <c r="N134" s="24">
        <f>$N61/(1000*63.546)</f>
      </c>
      <c r="O134" s="134">
        <f>$O61/(1000*65.38)</f>
      </c>
      <c r="P134" s="59">
        <f>$P61/(1000*26.98)</f>
      </c>
      <c r="Q134" s="24">
        <f>$Q61/(1000*54.938)</f>
      </c>
      <c r="R134" s="24">
        <f>$R61/(1000*58.693)</f>
      </c>
      <c r="S134" s="24">
        <f>$S61/(1000*194.1896)</f>
      </c>
      <c r="T134" s="24">
        <f>$T61/(1000*22.989)</f>
      </c>
      <c r="U134" s="24">
        <f>$U61/(1000*39.098)</f>
      </c>
      <c r="V134" s="24">
        <f>$V61/(1000*24.305)</f>
      </c>
      <c r="W134" s="60">
        <f>$W61/(1000*40.078)</f>
      </c>
      <c r="X134" s="62">
        <f>$X61/(1000*205.92)</f>
      </c>
      <c r="Y134" s="60">
        <f>$Y61/(1000*95.9793)</f>
      </c>
      <c r="Z134" s="60">
        <f>$Z61/(1000*35.453)</f>
      </c>
      <c r="AA134" s="60">
        <f>$AA61/(1000*96.06)</f>
      </c>
      <c r="AB134" s="62">
        <f>$AB61/(1000*62)</f>
      </c>
      <c r="AC134" s="60">
        <f>$AC61/(1000*88.019)</f>
      </c>
      <c r="AD134" s="60">
        <f>$AD61/(1000*61.0168)</f>
      </c>
      <c r="AE134" s="60">
        <f>$AE61/(1000*32)</f>
      </c>
      <c r="AF134" s="324">
        <f>10^(-I134)</f>
      </c>
      <c r="AG134" s="324">
        <f>10^(-(14-I134))</f>
      </c>
      <c r="AH134" s="135">
        <f>$AC61/(1000*59.04)</f>
      </c>
      <c r="AI134" s="326">
        <f>$AI61/(1000*59.04)</f>
      </c>
      <c r="AJ134" s="326">
        <f>$AJ61/(1000*88.019)</f>
      </c>
      <c r="AK134" s="327">
        <f>$AK61/(1000*59.04)</f>
      </c>
      <c r="AL134" s="327">
        <f>$AL61/(1000*88.019)</f>
      </c>
      <c r="AM134" s="328">
        <f>$AM61/(1000*59.04)</f>
      </c>
      <c r="AN134" s="328">
        <f>$AN61/(1000*88.019)</f>
      </c>
      <c r="AO134" s="28">
        <v>187.07</v>
      </c>
      <c r="AP134" s="28"/>
      <c r="AQ134" s="28"/>
      <c r="AR134" s="28"/>
      <c r="AS134" s="28"/>
      <c r="AT134" s="28"/>
      <c r="AU134" s="6"/>
      <c r="AV134" s="28"/>
      <c r="AW134" s="28"/>
      <c r="AX134" s="52"/>
      <c r="AY134" s="3"/>
      <c r="AZ134" s="29"/>
      <c r="BA134" s="29"/>
    </row>
    <row x14ac:dyDescent="0.25" r="135" customHeight="1" ht="18.75">
      <c r="A135" s="53">
        <v>25569.041962604166</v>
      </c>
      <c r="B135" s="54" t="s">
        <v>148</v>
      </c>
      <c r="C135" s="31">
        <v>2</v>
      </c>
      <c r="D135" s="31">
        <v>61</v>
      </c>
      <c r="E135" s="295" t="s">
        <v>149</v>
      </c>
      <c r="F135" s="295"/>
      <c r="G135" s="35">
        <v>61</v>
      </c>
      <c r="H135" s="60">
        <v>9.49</v>
      </c>
      <c r="I135" s="24">
        <v>9.86</v>
      </c>
      <c r="J135" s="50">
        <v>5.443297244197994</v>
      </c>
      <c r="K135" s="50"/>
      <c r="L135" s="24">
        <v>0.00506571</v>
      </c>
      <c r="M135" s="60">
        <f>$M62/(1000*55.845)</f>
      </c>
      <c r="N135" s="24">
        <f>$N62/(1000*63.546)</f>
      </c>
      <c r="O135" s="24">
        <f>$O62/(1000*65.38)</f>
      </c>
      <c r="P135" s="24">
        <f>$P62/(1000*26.98)</f>
      </c>
      <c r="Q135" s="24">
        <f>$Q62/(1000*54.938)</f>
      </c>
      <c r="R135" s="24">
        <f>$R62/(1000*58.693)</f>
      </c>
      <c r="S135" s="24">
        <f>$S62/(1000*194.1896)</f>
      </c>
      <c r="T135" s="24">
        <f>$T62/(1000*22.989)</f>
      </c>
      <c r="U135" s="24">
        <f>$U62/(1000*39.098)</f>
      </c>
      <c r="V135" s="24">
        <f>$V62/(1000*24.305)</f>
      </c>
      <c r="W135" s="60">
        <f>$W62/(1000*40.078)</f>
      </c>
      <c r="X135" s="62">
        <f>$X62/(1000*205.92)</f>
      </c>
      <c r="Y135" s="62">
        <f>$Y62/(1000*95.9793)</f>
      </c>
      <c r="Z135" s="60">
        <f>$Z62/(1000*35.453)</f>
      </c>
      <c r="AA135" s="60">
        <f>$AA62/(1000*96.06)</f>
      </c>
      <c r="AB135" s="60">
        <f>$AB62/(1000*62)</f>
      </c>
      <c r="AC135" s="60">
        <f>$AC62/(1000*88.019)</f>
      </c>
      <c r="AD135" s="60">
        <f>$AD62/(1000*61.0168)</f>
      </c>
      <c r="AE135" s="60">
        <f>$AE62/(1000*32)</f>
      </c>
      <c r="AF135" s="324">
        <f>10^(-I135)</f>
      </c>
      <c r="AG135" s="324">
        <f>10^(-(14-I135))</f>
      </c>
      <c r="AH135" s="135">
        <f>$AC62/(1000*59.04)</f>
      </c>
      <c r="AI135" s="326">
        <f>$AI62/(1000*59.04)</f>
      </c>
      <c r="AJ135" s="326">
        <f>$AJ62/(1000*88.019)</f>
      </c>
      <c r="AK135" s="327">
        <f>$AK62/(1000*59.04)</f>
      </c>
      <c r="AL135" s="327">
        <f>$AL62/(1000*88.019)</f>
      </c>
      <c r="AM135" s="328">
        <f>$AM62/(1000*59.04)</f>
      </c>
      <c r="AN135" s="328">
        <f>$AN62/(1000*88.019)</f>
      </c>
      <c r="AO135" s="28">
        <v>430.37</v>
      </c>
      <c r="AP135" s="28"/>
      <c r="AQ135" s="28"/>
      <c r="AR135" s="28"/>
      <c r="AS135" s="28"/>
      <c r="AT135" s="28"/>
      <c r="AU135" s="6"/>
      <c r="AV135" s="28"/>
      <c r="AW135" s="28"/>
      <c r="AX135" s="52"/>
      <c r="AY135" s="3"/>
      <c r="AZ135" s="29"/>
      <c r="BA135" s="29"/>
    </row>
    <row x14ac:dyDescent="0.25" r="136" customHeight="1" ht="18.75">
      <c r="A136" s="53">
        <v>25569.041962604166</v>
      </c>
      <c r="B136" s="54" t="s">
        <v>150</v>
      </c>
      <c r="C136" s="31">
        <v>2</v>
      </c>
      <c r="D136" s="31">
        <v>63</v>
      </c>
      <c r="E136" s="295" t="s">
        <v>151</v>
      </c>
      <c r="F136" s="295"/>
      <c r="G136" s="35">
        <v>62</v>
      </c>
      <c r="H136" s="40">
        <v>10.58</v>
      </c>
      <c r="I136" s="24">
        <v>7.96</v>
      </c>
      <c r="J136" s="50">
        <v>-4.13093294446334</v>
      </c>
      <c r="K136" s="50"/>
      <c r="L136" s="24">
        <v>0.00506571</v>
      </c>
      <c r="M136" s="60">
        <f>$M63/(1000*55.845)</f>
      </c>
      <c r="N136" s="59">
        <f>$N63/(1000*63.546)</f>
      </c>
      <c r="O136" s="59">
        <f>$O63/(1000*65.38)</f>
      </c>
      <c r="P136" s="59">
        <f>$P63/(1000*26.98)</f>
      </c>
      <c r="Q136" s="24">
        <f>$Q63/(1000*54.938)</f>
      </c>
      <c r="R136" s="24">
        <f>$R63/(1000*58.693)</f>
      </c>
      <c r="S136" s="24">
        <f>$S63/(1000*194.1896)</f>
      </c>
      <c r="T136" s="24">
        <f>$T63/(1000*22.989)</f>
      </c>
      <c r="U136" s="24">
        <f>$U63/(1000*39.098)</f>
      </c>
      <c r="V136" s="24">
        <f>$V63/(1000*24.305)</f>
      </c>
      <c r="W136" s="60">
        <f>$W63/(1000*40.078)</f>
      </c>
      <c r="X136" s="62">
        <f>$X63/(1000*205.92)</f>
      </c>
      <c r="Y136" s="60">
        <f>$Y63/(1000*95.9793)</f>
      </c>
      <c r="Z136" s="60">
        <f>$Z63/(1000*35.453)</f>
      </c>
      <c r="AA136" s="60">
        <f>$AA63/(1000*96.06)</f>
      </c>
      <c r="AB136" s="60">
        <f>$AB63/(1000*62)</f>
      </c>
      <c r="AC136" s="60">
        <f>$AC63/(1000*88.019)</f>
      </c>
      <c r="AD136" s="60">
        <f>$AD63/(1000*61.0168)</f>
      </c>
      <c r="AE136" s="60">
        <f>$AE63/(1000*32)</f>
      </c>
      <c r="AF136" s="324">
        <f>10^(-I136)</f>
      </c>
      <c r="AG136" s="324">
        <f>10^(-(14-I136))</f>
      </c>
      <c r="AH136" s="135">
        <f>$AC63/(1000*59.04)</f>
      </c>
      <c r="AI136" s="326">
        <f>$AI63/(1000*59.04)</f>
      </c>
      <c r="AJ136" s="326">
        <f>$AJ63/(1000*88.019)</f>
      </c>
      <c r="AK136" s="327">
        <f>$AK63/(1000*59.04)</f>
      </c>
      <c r="AL136" s="327">
        <f>$AL63/(1000*88.019)</f>
      </c>
      <c r="AM136" s="328">
        <f>$AM63/(1000*59.04)</f>
      </c>
      <c r="AN136" s="328">
        <f>$AN63/(1000*88.019)</f>
      </c>
      <c r="AO136" s="28">
        <v>228.94</v>
      </c>
      <c r="AP136" s="28"/>
      <c r="AQ136" s="28"/>
      <c r="AR136" s="28"/>
      <c r="AS136" s="28"/>
      <c r="AT136" s="28"/>
      <c r="AU136" s="353" t="s">
        <v>180</v>
      </c>
      <c r="AV136" s="28"/>
      <c r="AW136" s="28"/>
      <c r="AX136" s="52"/>
      <c r="AY136" s="3"/>
      <c r="AZ136" s="29"/>
      <c r="BA136" s="29"/>
    </row>
    <row x14ac:dyDescent="0.25" r="137" customHeight="1" ht="18.75">
      <c r="A137" s="296">
        <v>25569.041962604166</v>
      </c>
      <c r="B137" s="297" t="s">
        <v>152</v>
      </c>
      <c r="C137" s="31">
        <v>2</v>
      </c>
      <c r="D137" s="31">
        <v>62</v>
      </c>
      <c r="E137" s="295" t="s">
        <v>153</v>
      </c>
      <c r="F137" s="295"/>
      <c r="G137" s="35">
        <v>63</v>
      </c>
      <c r="H137" s="40">
        <v>8.42</v>
      </c>
      <c r="I137" s="24">
        <v>8.33</v>
      </c>
      <c r="J137" s="24">
        <v>-4.098535431250288</v>
      </c>
      <c r="K137" s="24"/>
      <c r="L137" s="24">
        <v>0.00506571</v>
      </c>
      <c r="M137" s="60">
        <f>$M64/(1000*55.845)</f>
      </c>
      <c r="N137" s="24">
        <f>$N64/(1000*63.546)</f>
      </c>
      <c r="O137" s="59">
        <f>$O64/(1000*65.38)</f>
      </c>
      <c r="P137" s="59">
        <f>$P64/(1000*26.98)</f>
      </c>
      <c r="Q137" s="24">
        <f>$Q64/(1000*54.938)</f>
      </c>
      <c r="R137" s="24">
        <f>$R64/(1000*58.693)</f>
      </c>
      <c r="S137" s="24">
        <f>$S64/(1000*194.1896)</f>
      </c>
      <c r="T137" s="24">
        <f>$T64/(1000*22.989)</f>
      </c>
      <c r="U137" s="24">
        <f>$U64/(1000*39.098)</f>
      </c>
      <c r="V137" s="24">
        <f>$V64/(1000*24.305)</f>
      </c>
      <c r="W137" s="60">
        <f>$W64/(1000*40.078)</f>
      </c>
      <c r="X137" s="62">
        <f>$X64/(1000*205.92)</f>
      </c>
      <c r="Y137" s="62">
        <f>$Y64/(1000*95.9793)</f>
      </c>
      <c r="Z137" s="60">
        <f>$Z64/(1000*35.453)</f>
      </c>
      <c r="AA137" s="60">
        <f>$AA64/(1000*96.06)</f>
      </c>
      <c r="AB137" s="60">
        <f>$AB64/(1000*62)</f>
      </c>
      <c r="AC137" s="60">
        <f>$AC64/(1000*88.019)</f>
      </c>
      <c r="AD137" s="60">
        <f>$AD64/(1000*61.0168)</f>
      </c>
      <c r="AE137" s="60">
        <f>$AE64/(1000*32)</f>
      </c>
      <c r="AF137" s="324">
        <f>10^(-I137)</f>
      </c>
      <c r="AG137" s="324">
        <f>10^(-(14-I137))</f>
      </c>
      <c r="AH137" s="135">
        <f>$AC64/(1000*59.04)</f>
      </c>
      <c r="AI137" s="326">
        <f>$AI64/(1000*59.04)</f>
      </c>
      <c r="AJ137" s="326">
        <f>$AJ64/(1000*88.019)</f>
      </c>
      <c r="AK137" s="327">
        <f>$AK64/(1000*59.04)</f>
      </c>
      <c r="AL137" s="327">
        <f>$AL64/(1000*88.019)</f>
      </c>
      <c r="AM137" s="328">
        <f>$AM64/(1000*59.04)</f>
      </c>
      <c r="AN137" s="328">
        <f>$AN64/(1000*88.019)</f>
      </c>
      <c r="AO137" s="28">
        <v>211.1</v>
      </c>
      <c r="AP137" s="28"/>
      <c r="AQ137" s="28"/>
      <c r="AR137" s="28"/>
      <c r="AS137" s="28"/>
      <c r="AT137" s="28"/>
      <c r="AU137" s="6" t="s">
        <v>181</v>
      </c>
      <c r="AV137" s="28"/>
      <c r="AW137" s="28"/>
      <c r="AX137" s="52"/>
      <c r="AY137" s="3"/>
      <c r="AZ137" s="29"/>
      <c r="BA137" s="29"/>
    </row>
    <row x14ac:dyDescent="0.25" r="138" customHeight="1" ht="18.75">
      <c r="A138" s="53">
        <v>25569.041962604166</v>
      </c>
      <c r="B138" s="54" t="s">
        <v>154</v>
      </c>
      <c r="C138" s="78">
        <v>1</v>
      </c>
      <c r="D138" s="78">
        <v>59</v>
      </c>
      <c r="E138" s="295" t="s">
        <v>155</v>
      </c>
      <c r="F138" s="295"/>
      <c r="G138" s="80">
        <v>64</v>
      </c>
      <c r="H138" s="40">
        <v>56.27</v>
      </c>
      <c r="I138" s="24">
        <v>9.87</v>
      </c>
      <c r="J138" s="24">
        <v>0.352490774443742</v>
      </c>
      <c r="K138" s="24"/>
      <c r="L138" s="24">
        <v>0.00506571</v>
      </c>
      <c r="M138" s="62">
        <f>$M65/(1000*55.845)</f>
      </c>
      <c r="N138" s="24">
        <f>$N65/(1000*63.546)</f>
      </c>
      <c r="O138" s="24">
        <f>$O65/(1000*65.38)</f>
      </c>
      <c r="P138" s="24">
        <f>$P65/(1000*26.98)</f>
      </c>
      <c r="Q138" s="24">
        <f>$Q65/(1000*54.938)</f>
      </c>
      <c r="R138" s="24">
        <f>$R65/(1000*58.693)</f>
      </c>
      <c r="S138" s="24">
        <f>$S65/(1000*194.1896)</f>
      </c>
      <c r="T138" s="24">
        <f>$T65/(1000*22.989)</f>
      </c>
      <c r="U138" s="24">
        <f>$U65/(1000*39.098)</f>
      </c>
      <c r="V138" s="24">
        <f>$V65/(1000*24.305)</f>
      </c>
      <c r="W138" s="60">
        <f>$W65/(1000*40.078)</f>
      </c>
      <c r="X138" s="62">
        <f>$X65/(1000*205.92)</f>
      </c>
      <c r="Y138" s="62">
        <f>$Y65/(1000*95.9793)</f>
      </c>
      <c r="Z138" s="60">
        <f>$Z65/(1000*35.453)</f>
      </c>
      <c r="AA138" s="60">
        <f>$AA65/(1000*96.06)</f>
      </c>
      <c r="AB138" s="62">
        <f>$AB65/(1000*62)</f>
      </c>
      <c r="AC138" s="60">
        <f>$AC65/(1000*88.019)</f>
      </c>
      <c r="AD138" s="60">
        <f>$AD65/(1000*61.0168)</f>
      </c>
      <c r="AE138" s="60">
        <f>$AE65/(1000*32)</f>
      </c>
      <c r="AF138" s="324">
        <f>10^(-I138)</f>
      </c>
      <c r="AG138" s="324">
        <f>10^(-(14-I138))</f>
      </c>
      <c r="AH138" s="135">
        <f>$AC65/(1000*59.04)</f>
      </c>
      <c r="AI138" s="326">
        <f>$AI65/(1000*59.04)</f>
      </c>
      <c r="AJ138" s="326">
        <f>$AJ65/(1000*88.019)</f>
      </c>
      <c r="AK138" s="327">
        <f>$AK65/(1000*59.04)</f>
      </c>
      <c r="AL138" s="327">
        <f>$AL65/(1000*88.019)</f>
      </c>
      <c r="AM138" s="328">
        <f>$AM65/(1000*59.04)</f>
      </c>
      <c r="AN138" s="328">
        <f>$AN65/(1000*88.019)</f>
      </c>
      <c r="AO138" s="28">
        <v>395.25</v>
      </c>
      <c r="AP138" s="28"/>
      <c r="AQ138" s="28"/>
      <c r="AR138" s="28"/>
      <c r="AS138" s="28"/>
      <c r="AT138" s="28"/>
      <c r="AU138" s="174" t="s">
        <v>170</v>
      </c>
      <c r="AV138" s="28"/>
      <c r="AW138" s="28"/>
      <c r="AX138" s="52"/>
      <c r="AY138" s="3"/>
      <c r="AZ138" s="29"/>
      <c r="BA138" s="29"/>
    </row>
    <row x14ac:dyDescent="0.25" r="139" customHeight="1" ht="18.75">
      <c r="A139" s="53">
        <v>25569.041962604166</v>
      </c>
      <c r="B139" s="54" t="s">
        <v>156</v>
      </c>
      <c r="C139" s="78">
        <v>1</v>
      </c>
      <c r="D139" s="78">
        <v>60</v>
      </c>
      <c r="E139" s="295" t="s">
        <v>157</v>
      </c>
      <c r="F139" s="295"/>
      <c r="G139" s="80">
        <v>65</v>
      </c>
      <c r="H139" s="241">
        <v>19.15</v>
      </c>
      <c r="I139" s="24">
        <v>9.09</v>
      </c>
      <c r="J139" s="24">
        <v>-1.723115369444029</v>
      </c>
      <c r="K139" s="24"/>
      <c r="L139" s="24">
        <v>0.00506571</v>
      </c>
      <c r="M139" s="60">
        <f>$M66/(1000*55.845)</f>
      </c>
      <c r="N139" s="59">
        <f>$N66/(1000*63.546)</f>
      </c>
      <c r="O139" s="59">
        <f>$O66/(1000*65.38)</f>
      </c>
      <c r="P139" s="24">
        <f>$P66/(1000*26.98)</f>
      </c>
      <c r="Q139" s="24">
        <f>$Q66/(1000*54.938)</f>
      </c>
      <c r="R139" s="24">
        <f>$R66/(1000*58.693)</f>
      </c>
      <c r="S139" s="24">
        <f>$S66/(1000*194.1896)</f>
      </c>
      <c r="T139" s="24">
        <f>$T66/(1000*22.989)</f>
      </c>
      <c r="U139" s="24">
        <f>$U66/(1000*39.098)</f>
      </c>
      <c r="V139" s="24">
        <f>$V66/(1000*24.305)</f>
      </c>
      <c r="W139" s="60">
        <f>$W66/(1000*40.078)</f>
      </c>
      <c r="X139" s="62">
        <f>$X66/(1000*205.92)</f>
      </c>
      <c r="Y139" s="62">
        <f>$Y66/(1000*95.9793)</f>
      </c>
      <c r="Z139" s="60">
        <f>$Z66/(1000*35.453)</f>
      </c>
      <c r="AA139" s="62">
        <f>$AA66/(1000*96.06)</f>
      </c>
      <c r="AB139" s="62">
        <f>$AB66/(1000*62)</f>
      </c>
      <c r="AC139" s="60">
        <f>$AC66/(1000*88.019)</f>
      </c>
      <c r="AD139" s="60">
        <f>$AD66/(1000*61.0168)</f>
      </c>
      <c r="AE139" s="60">
        <f>$AE66/(1000*32)</f>
      </c>
      <c r="AF139" s="324">
        <f>10^(-I139)</f>
      </c>
      <c r="AG139" s="324">
        <f>10^(-(14-I139))</f>
      </c>
      <c r="AH139" s="135">
        <f>$AC66/(1000*59.04)</f>
      </c>
      <c r="AI139" s="326">
        <f>$AI66/(1000*59.04)</f>
      </c>
      <c r="AJ139" s="326">
        <f>$AJ66/(1000*88.019)</f>
      </c>
      <c r="AK139" s="327">
        <f>$AK66/(1000*59.04)</f>
      </c>
      <c r="AL139" s="327">
        <f>$AL66/(1000*88.019)</f>
      </c>
      <c r="AM139" s="328">
        <f>$AM66/(1000*59.04)</f>
      </c>
      <c r="AN139" s="328">
        <f>$AN66/(1000*88.019)</f>
      </c>
      <c r="AO139" s="6">
        <v>166</v>
      </c>
      <c r="AP139" s="28"/>
      <c r="AQ139" s="28"/>
      <c r="AR139" s="28"/>
      <c r="AS139" s="28"/>
      <c r="AT139" s="28"/>
      <c r="AU139" s="6"/>
      <c r="AV139" s="28"/>
      <c r="AW139" s="28"/>
      <c r="AX139" s="52"/>
      <c r="AY139" s="3"/>
      <c r="AZ139" s="29"/>
      <c r="BA139" s="29"/>
    </row>
    <row x14ac:dyDescent="0.25" r="140" customHeight="1" ht="18.75">
      <c r="A140" s="53">
        <v>25569.041962604166</v>
      </c>
      <c r="B140" s="54" t="s">
        <v>158</v>
      </c>
      <c r="C140" s="78">
        <v>1</v>
      </c>
      <c r="D140" s="78">
        <v>57</v>
      </c>
      <c r="E140" s="295" t="s">
        <v>159</v>
      </c>
      <c r="F140" s="295"/>
      <c r="G140" s="80">
        <v>66</v>
      </c>
      <c r="H140" s="242">
        <v>32.69</v>
      </c>
      <c r="I140" s="8">
        <v>8.96</v>
      </c>
      <c r="J140" s="8">
        <v>0.7498005905627378</v>
      </c>
      <c r="K140" s="8"/>
      <c r="L140" s="8">
        <v>0.00506571</v>
      </c>
      <c r="M140" s="62">
        <f>$M67/(1000*55.845)</f>
      </c>
      <c r="N140" s="183">
        <f>$N67/(1000*63.546)</f>
      </c>
      <c r="O140" s="183">
        <f>$O67/(1000*65.38)</f>
      </c>
      <c r="P140" s="8">
        <f>$P67/(1000*26.98)</f>
      </c>
      <c r="Q140" s="8">
        <f>$Q67/(1000*54.938)</f>
      </c>
      <c r="R140" s="8">
        <f>$R67/(1000*58.693)</f>
      </c>
      <c r="S140" s="8">
        <f>$S67/(1000*194.1896)</f>
      </c>
      <c r="T140" s="8">
        <f>$T67/(1000*22.989)</f>
      </c>
      <c r="U140" s="8">
        <f>$U67/(1000*39.098)</f>
      </c>
      <c r="V140" s="8">
        <f>$V67/(1000*24.305)</f>
      </c>
      <c r="W140" s="181">
        <f>$W67/(1000*40.078)</f>
      </c>
      <c r="X140" s="184">
        <f>$X67/(1000*205.92)</f>
      </c>
      <c r="Y140" s="181">
        <f>$Y67/(1000*95.9793)</f>
      </c>
      <c r="Z140" s="181">
        <f>$Z67/(1000*35.453)</f>
      </c>
      <c r="AA140" s="184">
        <f>$AA67/(1000*96.06)</f>
      </c>
      <c r="AB140" s="184">
        <f>$AB67/(1000*62)</f>
      </c>
      <c r="AC140" s="181">
        <f>$AC67/(1000*88.019)</f>
      </c>
      <c r="AD140" s="181">
        <f>$AD67/(1000*61.0168)</f>
      </c>
      <c r="AE140" s="181">
        <f>$AE67/(1000*32)</f>
      </c>
      <c r="AF140" s="324">
        <f>10^(-I140)</f>
      </c>
      <c r="AG140" s="324">
        <f>10^(-(14-I140))</f>
      </c>
      <c r="AH140" s="135">
        <f>$AC67/(1000*59.04)</f>
      </c>
      <c r="AI140" s="326">
        <f>$AI67/(1000*59.04)</f>
      </c>
      <c r="AJ140" s="326">
        <f>$AJ67/(1000*88.019)</f>
      </c>
      <c r="AK140" s="327">
        <f>$AK67/(1000*59.04)</f>
      </c>
      <c r="AL140" s="327">
        <f>$AL67/(1000*88.019)</f>
      </c>
      <c r="AM140" s="328">
        <f>$AM67/(1000*59.04)</f>
      </c>
      <c r="AN140" s="328">
        <f>$AN67/(1000*88.019)</f>
      </c>
      <c r="AO140" s="28">
        <v>226.27</v>
      </c>
      <c r="AP140" s="28"/>
      <c r="AQ140" s="28"/>
      <c r="AR140" s="28"/>
      <c r="AS140" s="28"/>
      <c r="AT140" s="28"/>
      <c r="AU140" s="6"/>
      <c r="AV140" s="28"/>
      <c r="AW140" s="28"/>
      <c r="AX140" s="52"/>
      <c r="AY140" s="3"/>
      <c r="AZ140" s="29"/>
      <c r="BA140" s="29"/>
    </row>
    <row x14ac:dyDescent="0.25" r="141" customHeight="1" ht="28.5">
      <c r="A141" s="354" t="s">
        <v>182</v>
      </c>
      <c r="B141" s="2"/>
      <c r="C141" s="3"/>
      <c r="D141" s="355"/>
      <c r="E141" s="356"/>
      <c r="F141" s="356"/>
      <c r="G141" s="6"/>
      <c r="H141" s="357"/>
      <c r="I141" s="357"/>
      <c r="J141" s="357"/>
      <c r="K141" s="357"/>
      <c r="L141" s="28"/>
      <c r="M141" s="6"/>
      <c r="N141" s="6"/>
      <c r="O141" s="6"/>
      <c r="P141" s="28"/>
      <c r="Q141" s="28"/>
      <c r="R141" s="28"/>
      <c r="S141" s="358"/>
      <c r="T141" s="28"/>
      <c r="U141" s="28"/>
      <c r="V141" s="28"/>
      <c r="W141" s="28"/>
      <c r="X141" s="359"/>
      <c r="Y141" s="28"/>
      <c r="Z141" s="28"/>
      <c r="AA141" s="6"/>
      <c r="AB141" s="6"/>
      <c r="AC141" s="28"/>
      <c r="AD141" s="28"/>
      <c r="AE141" s="360"/>
      <c r="AF141" s="28"/>
      <c r="AG141" s="361"/>
      <c r="AH141" s="361"/>
      <c r="AI141" s="361"/>
      <c r="AJ141" s="28"/>
      <c r="AK141" s="362" t="s">
        <v>183</v>
      </c>
      <c r="AL141" s="28"/>
      <c r="AM141" s="28"/>
      <c r="AN141" s="28"/>
      <c r="AO141" s="28"/>
      <c r="AP141" s="28"/>
      <c r="AQ141" s="28"/>
      <c r="AR141" s="28"/>
      <c r="AS141" s="28"/>
      <c r="AT141" s="28"/>
      <c r="AU141" s="6"/>
      <c r="AV141" s="363" t="s">
        <v>184</v>
      </c>
      <c r="AW141" s="363" t="s">
        <v>185</v>
      </c>
      <c r="AX141" s="364" t="s">
        <v>186</v>
      </c>
      <c r="AY141" s="365" t="s">
        <v>187</v>
      </c>
      <c r="AZ141" s="29"/>
      <c r="BA141" s="29"/>
    </row>
    <row x14ac:dyDescent="0.25" r="142" customHeight="1" ht="18.75">
      <c r="A142" s="1" t="s">
        <v>0</v>
      </c>
      <c r="B142" s="2" t="s">
        <v>1</v>
      </c>
      <c r="C142" s="3" t="s">
        <v>2</v>
      </c>
      <c r="D142" s="4" t="s">
        <v>3</v>
      </c>
      <c r="E142" s="5" t="s">
        <v>4</v>
      </c>
      <c r="F142" s="5"/>
      <c r="G142" s="6" t="s">
        <v>5</v>
      </c>
      <c r="H142" s="23" t="s">
        <v>6</v>
      </c>
      <c r="I142" s="24" t="s">
        <v>7</v>
      </c>
      <c r="J142" s="26" t="s">
        <v>8</v>
      </c>
      <c r="K142" s="9"/>
      <c r="L142" s="10" t="s">
        <v>171</v>
      </c>
      <c r="M142" s="11" t="s">
        <v>11</v>
      </c>
      <c r="N142" s="9" t="s">
        <v>12</v>
      </c>
      <c r="O142" s="9" t="s">
        <v>13</v>
      </c>
      <c r="P142" s="9" t="s">
        <v>14</v>
      </c>
      <c r="Q142" s="9" t="s">
        <v>15</v>
      </c>
      <c r="R142" s="9" t="s">
        <v>16</v>
      </c>
      <c r="S142" s="366" t="s">
        <v>172</v>
      </c>
      <c r="T142" s="9" t="s">
        <v>18</v>
      </c>
      <c r="U142" s="13" t="s">
        <v>19</v>
      </c>
      <c r="V142" s="9" t="s">
        <v>20</v>
      </c>
      <c r="W142" s="14" t="s">
        <v>21</v>
      </c>
      <c r="X142" s="15" t="s">
        <v>173</v>
      </c>
      <c r="Y142" s="16" t="s">
        <v>174</v>
      </c>
      <c r="Z142" s="16" t="s">
        <v>24</v>
      </c>
      <c r="AA142" s="4" t="s">
        <v>25</v>
      </c>
      <c r="AB142" s="4" t="s">
        <v>26</v>
      </c>
      <c r="AC142" s="17" t="s">
        <v>175</v>
      </c>
      <c r="AD142" s="366" t="s">
        <v>176</v>
      </c>
      <c r="AE142" s="367" t="s">
        <v>29</v>
      </c>
      <c r="AF142" s="17" t="s">
        <v>177</v>
      </c>
      <c r="AG142" s="174" t="s">
        <v>188</v>
      </c>
      <c r="AH142" s="325" t="s">
        <v>179</v>
      </c>
      <c r="AI142" s="20" t="s">
        <v>31</v>
      </c>
      <c r="AJ142" s="20" t="s">
        <v>32</v>
      </c>
      <c r="AK142" s="21" t="s">
        <v>33</v>
      </c>
      <c r="AL142" s="21" t="s">
        <v>34</v>
      </c>
      <c r="AM142" s="22" t="s">
        <v>35</v>
      </c>
      <c r="AN142" s="22" t="s">
        <v>36</v>
      </c>
      <c r="AO142" s="368" t="s">
        <v>189</v>
      </c>
      <c r="AP142" s="369" t="s">
        <v>190</v>
      </c>
      <c r="AQ142" s="370" t="s">
        <v>10</v>
      </c>
      <c r="AR142" s="371" t="s">
        <v>191</v>
      </c>
      <c r="AS142" s="372" t="s">
        <v>192</v>
      </c>
      <c r="AT142" s="373" t="s">
        <v>193</v>
      </c>
      <c r="AU142" s="6" t="s">
        <v>5</v>
      </c>
      <c r="AV142" s="374" t="s">
        <v>10</v>
      </c>
      <c r="AW142" s="10" t="s">
        <v>10</v>
      </c>
      <c r="AX142" s="375" t="s">
        <v>194</v>
      </c>
      <c r="AY142" s="4" t="s">
        <v>3</v>
      </c>
      <c r="AZ142" s="29"/>
      <c r="BA142" s="29"/>
    </row>
    <row x14ac:dyDescent="0.25" r="143" customHeight="1" ht="18.75">
      <c r="A143" s="30">
        <v>25569.041962604166</v>
      </c>
      <c r="B143" s="22" t="s">
        <v>38</v>
      </c>
      <c r="C143" s="31">
        <v>2</v>
      </c>
      <c r="D143" s="31">
        <v>66</v>
      </c>
      <c r="E143" s="33" t="s">
        <v>39</v>
      </c>
      <c r="F143" s="33"/>
      <c r="G143" s="35">
        <v>1</v>
      </c>
      <c r="H143" s="40">
        <v>23</v>
      </c>
      <c r="I143" s="24">
        <v>8.3</v>
      </c>
      <c r="J143" s="50">
        <v>-3.669110817603941</v>
      </c>
      <c r="K143" s="50"/>
      <c r="L143" s="24">
        <v>0.00523732</v>
      </c>
      <c r="M143" s="159">
        <f>((0.009939*H143^2+1.878*H143+54.8)-(0.03997*H143^2+3.217*H143+164.5)*((L143^0.5)/(1+(4*L143^0.5))))*M75</f>
      </c>
      <c r="N143" s="24">
        <f>((0.00818*H143^2+1.939*H143+53.26)-(0.0292*H143^2+6.745*H143+151.5)*((L143^0.5)/(1+(8*L143^0.5))))*N75</f>
      </c>
      <c r="O143" s="24">
        <f>((0.01249*H143^2+1.912*H143+48.2)-(0.08284*H143^2+5.188*H143+75.73)*((L143^0.5)/(1+(7*L143^0.5))))*O75</f>
      </c>
      <c r="P143" s="24">
        <f>((0.02376*H143^2+3.227*H143+90.24)-(0.06484*H143^2+5.149*H143+76.79)*((L143^0.5)/(1+(3*L143^0.5))))*P75</f>
      </c>
      <c r="Q143" s="24">
        <f>((0.01275*H75^2+2.109*H75+46.19)-(0.1071*H75^2+9.023*H75+135.4)*((L143^0.5)/(1+(7.6*L143^0.5))))*Q75</f>
      </c>
      <c r="R143" s="24">
        <f>((0.0091*H75^2+2.16*H75+54)-(0.1*H75^2+5*H75+145)*((L143^0.5)/(1+(2.04*L143^0.5))))*R75</f>
      </c>
      <c r="S143" s="24">
        <f>((0.008978*H75^2+3*H75+80)-(0.005*H75^2+0.5*H75-20)*((L143^0.5)/(1+(2.6*L143^0.5))))*S75</f>
      </c>
      <c r="T143" s="24">
        <f>((0.003763*H75^2+0.877*H75+26.23)-(0.00027*H75^2+1.141*H75+32.07)*((L143^0.5)/(1+(1.7*L143^0.5))))*T75</f>
      </c>
      <c r="U143" s="24">
        <f>((0.003046*H75^2+1.261*H75+40.7)-(0.00535*H75^2+0.9316*H75+22.59)*((L143^0.5)/(1+(1.5*L143^0.5))))*U75</f>
      </c>
      <c r="V143" s="24">
        <f>((0.01068*H75^2+1.695*H75+57.16)-(0.02453*H75^2+1.915*H75+80.5)*((L143^0.5)/(1+(2.1*L143^0.5))))*V75</f>
      </c>
      <c r="W143" s="60">
        <f>((0.007647*H75^2+2.204*H75+59.11)-(0.03174*H75^2+2.334*H75+132.3)*((L143^0.5)/(1+(2.8*L143^0.5))))*W75</f>
      </c>
      <c r="X143" s="61">
        <f>((0.009088*H75^2+2.16*H75+53.901)-(0.1*H75^2-25*H75+120)*((L143^0.5)/(1+(2.23*L143^0.5))))*X75</f>
      </c>
      <c r="Y143" s="62">
        <f>((0.008973*H143^2+2*H143+40)-(-0.835*H143^2+5*H143+80)*((L143^0.5)/(1+(4*L143^0.5))))*Y75</f>
      </c>
      <c r="Z143" s="60">
        <f>((0.003817*H75^2+1.337*H75+40.99)-(0.00613*H75^2+0.9469*H75+22.01)*((L143^0.5)/(1+(1.5*L143^0.5))))*Z75</f>
      </c>
      <c r="AA143" s="60">
        <f>((0.01037*H75^2+2.838*H75+82.37)-(0.03324*H75^2+5.889*H75+193.5)*((L143^0.5)/(1+(2.6*L143^0.5))))*AA75</f>
      </c>
      <c r="AB143" s="60">
        <f>((0.001925*H75^2+1.214*H75+39.9)-(0.00118*H75^2+0.5045*H75+23.31)*((L143^0.5)/(1+(0.1*L143^0.5))))*AB75</f>
      </c>
      <c r="AC143" s="60">
        <f>((0.01*$H75^2+2.75*$H75+79)-(0.2*$H75^2+6*$H75+150)*(($L143^0.5)/(1+(2.6*$L143^0.5))))*$AC75</f>
      </c>
      <c r="AD143" s="60">
        <f>((0.000614*H143^2+0.9048*H143+21.14)-(-0.005*H143^2+0.8957*H143+10.97)*((L143^0.5)/(1+(0.1*L143^0.5))))*AD75</f>
      </c>
      <c r="AE143" s="60"/>
      <c r="AF143" s="60">
        <f>((-0.01414*H75^2+5.355*H75+224.2)-(-0.00918*H75^2+1.842*H75+39.23)*((L143^0.5)/(1+(0.3*L143^0.5))))*AF75</f>
      </c>
      <c r="AG143" s="85">
        <f>((0.003396*H75^2+2.925*H75+121.3)-(0.00933*H75^2+0.1086*H75+35.9)*((L143^0.5)/(1+(0.01*L143^0.5))))*AG75</f>
      </c>
      <c r="AH143" s="85">
        <f>((0.01*$H75^2+2.75*$H75+79)-(0.2*$H75^2+6*$H75+150)*(($L143^0.5)/(1+(2.6*$L143^0.5))))*AH75</f>
      </c>
      <c r="AI143" s="376">
        <f>((0.01*$H75^2+2.75*$H75+79)-(0.2*$H75^2+6*$H75+150)*(($L143^0.5)/(1+(2.6*$L143^0.5))))*AI75</f>
      </c>
      <c r="AJ143" s="376">
        <f>((0.01*$H75^2+2.75*$H75+79)-(0.2*$H75^2+6*$H75+150)*(($L143^0.5)/(1+(2.6*$L143^0.5))))*AJ75</f>
      </c>
      <c r="AK143" s="377">
        <f>((0.01*$H75^2+2.75*$H75+79)-(0.2*$H75^2+6*$H75+150)*(($L143^0.5)/(1+(2.6*$L143^0.5))))*AK75</f>
      </c>
      <c r="AL143" s="377">
        <f>((0.01*$H75^2+2.75*$H75+79)-(0.2*$H75^2+6*$H75+150)*(($L143^0.5)/(1+(2.6*$L143^0.5))))*AL75</f>
      </c>
      <c r="AM143" s="378">
        <f>((0.01*$H75^2+2.75*$H75+79)-(0.2*$H75^2+6*$H75+150)*(($L143^0.5)/(1+(2.6*$L143^0.5))))*AM75</f>
      </c>
      <c r="AN143" s="378">
        <f>((0.01*$H75^2+2.75*$H75+79)-(0.2*$H75^2+6*$H75+150)*(($L143^0.5)/(1+(2.6*$L143^0.5))))*AN75</f>
      </c>
      <c r="AO143" s="379">
        <f>($M143+$N143+$O143+$P143+$Q143+$R143+$S143+$T143+$U143+$V143+$W143+$X143+$Y143+$Z143+$AA143+$AB143+$AD143+$AF143+$AG143+$AH143)*1000</f>
      </c>
      <c r="AP143" s="380">
        <f>($M143+$N143+$O143+$P143+$Q143+$R143+$S143+$T143+$U143+$V143+$W143+$X143+$Y143+$Z143+$AA143+$AB143+$AC143+$AD143+$AF143+$AG143)*1000</f>
      </c>
      <c r="AQ143" s="51">
        <v>690.4</v>
      </c>
      <c r="AR143" s="329">
        <f>($M143+$N143+$O143+$P143+$Q143+$R143+$S143+$T143+$U143+$V143+$W143+$X143+$Y143+$Z143+$AA143+$AB143+$AD143+$AF143+$AG143+AI143+AJ143)*1000</f>
      </c>
      <c r="AS143" s="381">
        <f>($M143+$N143+$O143+$P143+$Q143+$R143+$S143+$T143+$U143+$V143+$W143+$X143+$Y143+$Z143+$AA143+$AB143+$AD143+$AF143+AG143+$AK143+AL143)*1000</f>
      </c>
      <c r="AT143" s="382">
        <f>($M143+$N143+$O143+$P143+$Q143+$R143+$S143+$T143+$U143+$V143+$W143+$X143+$Y143+$Z143+$AA143+$AB143+$AD143+$AF143+AG143+AM143+AN143)*1000</f>
      </c>
      <c r="AU143" s="35">
        <v>1</v>
      </c>
      <c r="AV143" s="383">
        <v>690.4</v>
      </c>
      <c r="AW143" s="28">
        <v>690.4</v>
      </c>
      <c r="AX143" s="384">
        <v>369.59</v>
      </c>
      <c r="AY143" s="31">
        <v>66</v>
      </c>
      <c r="AZ143" s="52"/>
      <c r="BA143" s="29"/>
    </row>
    <row x14ac:dyDescent="0.25" r="144" customHeight="1" ht="18.75">
      <c r="A144" s="53">
        <v>25569.041962604166</v>
      </c>
      <c r="B144" s="54" t="s">
        <v>41</v>
      </c>
      <c r="C144" s="31">
        <v>2</v>
      </c>
      <c r="D144" s="55">
        <v>42</v>
      </c>
      <c r="E144" s="56" t="s">
        <v>42</v>
      </c>
      <c r="F144" s="33"/>
      <c r="G144" s="35">
        <v>2</v>
      </c>
      <c r="H144" s="40">
        <v>22.81</v>
      </c>
      <c r="I144" s="24">
        <v>9.56</v>
      </c>
      <c r="J144" s="50">
        <v>-0.6999589095608649</v>
      </c>
      <c r="K144" s="50"/>
      <c r="L144" s="24">
        <v>0.00373114</v>
      </c>
      <c r="M144" s="58">
        <f>((0.009939*H144^2+1.878*H144+54.8)-(0.03997*H144^2+3.217*H144+164.5)*((L144^0.5)/(1+(4*L144^0.5))))*M76</f>
      </c>
      <c r="N144" s="24">
        <f>((0.00818*H144^2+1.939*H144+53.26)-(0.0292*H144^2+6.745*H144+151.5)*((L144^0.5)/(1+(8*L144^0.5))))*N76</f>
      </c>
      <c r="O144" s="59">
        <f>((0.01249*H144^2+1.912*H144+48.2)-(0.08284*H144^2+5.188*H144+75.73)*((L144^0.5)/(1+(7*L144^0.5))))*O76</f>
      </c>
      <c r="P144" s="24">
        <f>((0.02376*H144^2+3.227*H144+90.24)-(0.06484*H144^2+5.149*H144+76.79)*((L144^0.5)/(1+(3*L144^0.5))))*P76</f>
      </c>
      <c r="Q144" s="24">
        <f>((0.01275*H76^2+2.109*H76+46.19)-(0.1071*H76^2+9.023*H76+135.4)*((L144^0.5)/(1+(7.6*L144^0.5))))*Q76</f>
      </c>
      <c r="R144" s="24">
        <f>((0.0091*H76^2+2.16*H76+54)-(0.1*H76^2+5*H76+145)*((L144^0.5)/(1+(2.04*L144^0.5))))*R76</f>
      </c>
      <c r="S144" s="59">
        <f>((0.008978*H76^2+3*H76+80)-(0.005*H76^2+0.5*H76-20)*((L144^0.5)/(1+(2.6*L144^0.5))))*S76</f>
      </c>
      <c r="T144" s="24">
        <f>((0.003763*H76^2+0.877*H76+26.23)-(0.00027*H76^2+1.141*H76+32.07)*((L144^0.5)/(1+(1.7*L144^0.5))))*T76</f>
      </c>
      <c r="U144" s="24">
        <f>((0.003046*H76^2+1.261*H76+40.7)-(0.00535*H76^2+0.9316*H76+22.59)*((L144^0.5)/(1+(1.5*L144^0.5))))*U76</f>
      </c>
      <c r="V144" s="24">
        <f>((0.01068*H76^2+1.695*H76+57.16)-(0.02453*H76^2+1.915*H76+80.5)*((L144^0.5)/(1+(2.1*L144^0.5))))*V76</f>
      </c>
      <c r="W144" s="60">
        <f>((0.007647*H76^2+2.204*H76+59.11)-(0.03174*H76^2+2.334*H76+132.3)*((L144^0.5)/(1+(2.8*L144^0.5))))*W76</f>
      </c>
      <c r="X144" s="61">
        <f>((0.009088*H76^2+2.16*H76+53.901)-(0.1*H76^2-25*H76+120)*((L144^0.5)/(1+(2.23*L144^0.5))))*X76</f>
      </c>
      <c r="Y144" s="62">
        <f>((0.008973*H144^2+2*H144+40)-(-0.835*H144^2+5*H144+80)*((L144^0.5)/(1+(4*L144^0.5))))*Y76</f>
      </c>
      <c r="Z144" s="60">
        <f>((0.003817*H76^2+1.337*H76+40.99)-(0.00613*H76^2+0.9469*H76+22.01)*((L144^0.5)/(1+(1.5*L144^0.5))))*Z76</f>
      </c>
      <c r="AA144" s="60">
        <f>((0.01037*H76^2+2.838*H76+82.37)-(0.03324*H76^2+5.889*H76+193.5)*((L144^0.5)/(1+(2.6*L144^0.5))))*AA76</f>
      </c>
      <c r="AB144" s="60">
        <f>((0.001925*H76^2+1.214*H76+39.9)-(0.00118*H76^2+0.5045*H76+23.31)*((L144^0.5)/(1+(0.1*L144^0.5))))*AB76</f>
      </c>
      <c r="AC144" s="60">
        <f>((0.01*$H76^2+2.75*$H76+79)-(0.2*$H76^2+6*$H76+150)*(($L144^0.5)/(1+(2.6*$L144^0.5))))*$AC76</f>
      </c>
      <c r="AD144" s="60">
        <f>((0.000614*H144^2+0.9048*H144+21.14)-(-0.005*H144^2+0.8957*H144+10.97)*((L144^0.5)/(1+(0.1*L144^0.5))))*AD76</f>
      </c>
      <c r="AE144" s="60"/>
      <c r="AF144" s="60">
        <f>((-0.01414*H76^2+5.355*H76+224.2)-(-0.00918*H76^2+1.842*H76+39.23)*((L144^0.5)/(1+(0.3*L144^0.5))))*AF76</f>
      </c>
      <c r="AG144" s="85">
        <f>((0.003396*H76^2+2.925*H76+121.3)-(0.00933*H76^2+0.1086*H76+35.9)*((L144^0.5)/(1+(0.01*L144^0.5))))*AG76</f>
      </c>
      <c r="AH144" s="85">
        <f>((0.01*$H76^2+2.75*$H76+79)-(0.2*$H76^2+6*$H76+150)*(($L144^0.5)/(1+(2.6*$L144^0.5))))*AH76</f>
      </c>
      <c r="AI144" s="376">
        <f>((0.01*$H76^2+2.75*$H76+79)-(0.2*$H76^2+6*$H76+150)*(($L144^0.5)/(1+(2.6*$L144^0.5))))*AI76</f>
      </c>
      <c r="AJ144" s="376">
        <f>((0.01*$H76^2+2.75*$H76+79)-(0.2*$H76^2+6*$H76+150)*(($L144^0.5)/(1+(2.6*$L144^0.5))))*AJ76</f>
      </c>
      <c r="AK144" s="377">
        <f>((0.01*$H76^2+2.75*$H76+79)-(0.2*$H76^2+6*$H76+150)*(($L144^0.5)/(1+(2.6*$L144^0.5))))*AK76</f>
      </c>
      <c r="AL144" s="377">
        <f>((0.01*$H76^2+2.75*$H76+79)-(0.2*$H76^2+6*$H76+150)*(($L144^0.5)/(1+(2.6*$L144^0.5))))*AL76</f>
      </c>
      <c r="AM144" s="378">
        <f>((0.01*$H76^2+2.75*$H76+79)-(0.2*$H76^2+6*$H76+150)*(($L144^0.5)/(1+(2.6*$L144^0.5))))*AM76</f>
      </c>
      <c r="AN144" s="378">
        <f>((0.01*$H76^2+2.75*$H76+79)-(0.2*$H76^2+6*$H76+150)*(($L144^0.5)/(1+(2.6*$L144^0.5))))*AN76</f>
      </c>
      <c r="AO144" s="379">
        <f>($M144+$N144+$O144+$P144+$Q144+$R144+$S144+$T144+$U144+$V144+$W144+$X144+$Y144+$Z144+$AA144+$AB144+$AD144+$AF144+$AG144+$AH144)*1000</f>
      </c>
      <c r="AP144" s="380">
        <f>(M144+N144+O144+P144+Q144+R144+S144+T144+U144+V144+W144+X144+Y144+Z144+AA144+AB144+AC144+AD144+AF144+AG144)*1000</f>
      </c>
      <c r="AQ144" s="51">
        <v>477.35</v>
      </c>
      <c r="AR144" s="329">
        <f>($M144+$N144+$O144+$P144+$Q144+$R144+$S144+$T144+$U144+$V144+$W144+$X144+$Y144+$Z144+$AA144+$AB144+$AD144+$AF144+$AG144+AI144+AJ144)*1000</f>
      </c>
      <c r="AS144" s="381">
        <f>($M144+$N144+$O144+$P144+$Q144+$R144+$S144+$T144+$U144+$V144+$W144+$X144+$Y144+$Z144+$AA144+$AB144+$AD144+$AF144+AG144+$AK144+AL144)*1000</f>
      </c>
      <c r="AT144" s="382">
        <f>($M144+$N144+$O144+$P144+$Q144+$R144+$S144+$T144+$U144+$V144+$W144+$X144+$Y144+$Z144+$AA144+$AB144+$AD144+$AF144+AG144+AM144+AN144)*1000</f>
      </c>
      <c r="AU144" s="35">
        <v>2</v>
      </c>
      <c r="AV144" s="383">
        <v>477.35</v>
      </c>
      <c r="AW144" s="28">
        <v>477.35</v>
      </c>
      <c r="AX144" s="384">
        <v>394.11</v>
      </c>
      <c r="AY144" s="55">
        <v>42</v>
      </c>
      <c r="AZ144" s="52"/>
      <c r="BA144" s="29"/>
    </row>
    <row x14ac:dyDescent="0.25" r="145" customHeight="1" ht="18.75">
      <c r="A145" s="30">
        <v>25569.041962604166</v>
      </c>
      <c r="B145" s="22" t="s">
        <v>43</v>
      </c>
      <c r="C145" s="64">
        <v>3</v>
      </c>
      <c r="D145" s="64">
        <v>64</v>
      </c>
      <c r="E145" s="33" t="s">
        <v>44</v>
      </c>
      <c r="F145" s="33"/>
      <c r="G145" s="67">
        <v>3</v>
      </c>
      <c r="H145" s="60">
        <v>18.8</v>
      </c>
      <c r="I145" s="24">
        <v>7.91</v>
      </c>
      <c r="J145" s="50">
        <v>-0.7869666604337653</v>
      </c>
      <c r="K145" s="50"/>
      <c r="L145" s="24">
        <v>0.00553758</v>
      </c>
      <c r="M145" s="159">
        <f>((0.009939*H145^2+1.878*H145+54.8)-(0.03997*H145^2+3.217*H145+164.5)*((L145^0.5)/(1+(4*L145^0.5))))*M77</f>
      </c>
      <c r="N145" s="24">
        <f>((0.00818*H145^2+1.939*H145+53.26)-(0.0292*H145^2+6.745*H145+151.5)*((L145^0.5)/(1+(8*L145^0.5))))*N77</f>
      </c>
      <c r="O145" s="24">
        <f>((0.01249*H145^2+1.912*H145+48.2)-(0.08284*H145^2+5.188*H145+75.73)*((L145^0.5)/(1+(7*L145^0.5))))*O77</f>
      </c>
      <c r="P145" s="24">
        <f>((0.02376*H145^2+3.227*H145+90.24)-(0.06484*H145^2+5.149*H145+76.79)*((L145^0.5)/(1+(3*L145^0.5))))*P77</f>
      </c>
      <c r="Q145" s="24">
        <f>((0.01275*H77^2+2.109*H77+46.19)-(0.1071*H77^2+9.023*H77+135.4)*((L145^0.5)/(1+(7.6*L145^0.5))))*Q77</f>
      </c>
      <c r="R145" s="24">
        <f>((0.0091*H77^2+2.16*H77+54)-(0.1*H77^2+5*H77+145)*((L145^0.5)/(1+(2.04*L145^0.5))))*R77</f>
      </c>
      <c r="S145" s="24">
        <f>((0.008978*H77^2+3*H77+80)-(0.005*H77^2+0.5*H77-20)*((L145^0.5)/(1+(2.6*L145^0.5))))*S77</f>
      </c>
      <c r="T145" s="24">
        <f>((0.003763*H77^2+0.877*H77+26.23)-(0.00027*H77^2+1.141*H77+32.07)*((L145^0.5)/(1+(1.7*L145^0.5))))*T77</f>
      </c>
      <c r="U145" s="24">
        <f>((0.003046*H77^2+1.261*H77+40.7)-(0.00535*H77^2+0.9316*H77+22.59)*((L145^0.5)/(1+(1.5*L145^0.5))))*U77</f>
      </c>
      <c r="V145" s="24">
        <f>((0.01068*H77^2+1.695*H77+57.16)-(0.02453*H77^2+1.915*H77+80.5)*((L145^0.5)/(1+(2.1*L145^0.5))))*V77</f>
      </c>
      <c r="W145" s="60">
        <f>((0.007647*H77^2+2.204*H77+59.11)-(0.03174*H77^2+2.334*H77+132.3)*((L145^0.5)/(1+(2.8*L145^0.5))))*W77</f>
      </c>
      <c r="X145" s="61">
        <f>((0.009088*H77^2+2.16*H77+53.901)-(0.1*H77^2-25*H77+120)*((L145^0.5)/(1+(2.23*L145^0.5))))*X77</f>
      </c>
      <c r="Y145" s="62">
        <f>((0.008973*H145^2+2*H145+40)-(-0.835*H145^2+5*H145+80)*((L145^0.5)/(1+(4*L145^0.5))))*Y77</f>
      </c>
      <c r="Z145" s="60">
        <f>((0.003817*H77^2+1.337*H77+40.99)-(0.00613*H77^2+0.9469*H77+22.01)*((L145^0.5)/(1+(1.5*L145^0.5))))*Z77</f>
      </c>
      <c r="AA145" s="60">
        <f>((0.01037*H77^2+2.838*H77+82.37)-(0.03324*H77^2+5.889*H77+193.5)*((L145^0.5)/(1+(2.6*L145^0.5))))*AA77</f>
      </c>
      <c r="AB145" s="60">
        <f>((0.001925*H77^2+1.214*H77+39.9)-(0.00118*H77^2+0.5045*H77+23.31)*((L145^0.5)/(1+(0.1*L145^0.5))))*AB77</f>
      </c>
      <c r="AC145" s="60">
        <f>((0.01*$H77^2+2.75*$H77+79)-(0.2*$H77^2+6*$H77+150)*(($L145^0.5)/(1+(2.6*$L145^0.5))))*$AC77</f>
      </c>
      <c r="AD145" s="60">
        <f>((0.000614*H145^2+0.9048*H145+21.14)-(-0.005*H145^2+0.8957*H145+10.97)*((L145^0.5)/(1+(0.1*L145^0.5))))*AD77</f>
      </c>
      <c r="AE145" s="60"/>
      <c r="AF145" s="60">
        <f>((-0.01414*H77^2+5.355*H77+224.2)-(-0.00918*H77^2+1.842*H77+39.23)*((L145^0.5)/(1+(0.3*L145^0.5))))*AF77</f>
      </c>
      <c r="AG145" s="85">
        <f>((0.003396*H77^2+2.925*H77+121.3)-(0.00933*H77^2+0.1086*H77+35.9)*((L145^0.5)/(1+(0.01*L145^0.5))))*AG77</f>
      </c>
      <c r="AH145" s="85">
        <f>((0.01*$H77^2+2.75*$H77+79)-(0.2*$H77^2+6*$H77+150)*(($L145^0.5)/(1+(2.6*$L145^0.5))))*AH77</f>
      </c>
      <c r="AI145" s="376">
        <f>((0.01*$H77^2+2.75*$H77+79)-(0.2*$H77^2+6*$H77+150)*(($L145^0.5)/(1+(2.6*$L145^0.5))))*AI77</f>
      </c>
      <c r="AJ145" s="376">
        <f>((0.01*$H77^2+2.75*$H77+79)-(0.2*$H77^2+6*$H77+150)*(($L145^0.5)/(1+(2.6*$L145^0.5))))*AJ77</f>
      </c>
      <c r="AK145" s="377">
        <f>((0.01*$H77^2+2.75*$H77+79)-(0.2*$H77^2+6*$H77+150)*(($L145^0.5)/(1+(2.6*$L145^0.5))))*AK77</f>
      </c>
      <c r="AL145" s="377">
        <f>((0.01*$H77^2+2.75*$H77+79)-(0.2*$H77^2+6*$H77+150)*(($L145^0.5)/(1+(2.6*$L145^0.5))))*AL77</f>
      </c>
      <c r="AM145" s="378">
        <f>((0.01*$H77^2+2.75*$H77+79)-(0.2*$H77^2+6*$H77+150)*(($L145^0.5)/(1+(2.6*$L145^0.5))))*AM77</f>
      </c>
      <c r="AN145" s="378">
        <f>((0.01*$H77^2+2.75*$H77+79)-(0.2*$H77^2+6*$H77+150)*(($L145^0.5)/(1+(2.6*$L145^0.5))))*AN77</f>
      </c>
      <c r="AO145" s="379">
        <f>($M145+$N145+$O145+$P145+$Q145+$R145+$S145+$T145+$U145+$V145+$W145+$X145+$Y145+$Z145+$AA145+$AB145+$AD145+$AF145+$AG145+$AH145)*1000</f>
      </c>
      <c r="AP145" s="380">
        <f>(M145+N145+O145+P145+Q145+R145+S145+T145+U145+V145+W145+X145+Y145+Z145+AA145+AB145+AC145+AD145+AF145+AG145)*1000</f>
      </c>
      <c r="AQ145" s="51">
        <v>651</v>
      </c>
      <c r="AR145" s="329">
        <f>($M145+$N145+$O145+$P145+$Q145+$R145+$S145+$T145+$U145+$V145+$W145+$X145+$Y145+$Z145+$AA145+$AB145+$AD145+$AF145+$AG145+AI145+AJ145)*1000</f>
      </c>
      <c r="AS145" s="381">
        <f>($M145+$N145+$O145+$P145+$Q145+$R145+$S145+$T145+$U145+$V145+$W145+$X145+$Y145+$Z145+$AA145+$AB145+$AD145+$AF145+AG145+$AK145+AL145)*1000</f>
      </c>
      <c r="AT145" s="382">
        <f>($M145+$N145+$O145+$P145+$Q145+$R145+$S145+$T145+$U145+$V145+$W145+$X145+$Y145+$Z145+$AA145+$AB145+$AD145+$AF145+AG145+AM145+AN145)*1000</f>
      </c>
      <c r="AU145" s="67">
        <v>3</v>
      </c>
      <c r="AV145" s="383">
        <v>651</v>
      </c>
      <c r="AW145" s="6">
        <v>651</v>
      </c>
      <c r="AX145" s="384">
        <v>352.23</v>
      </c>
      <c r="AY145" s="64">
        <v>64</v>
      </c>
      <c r="AZ145" s="52"/>
      <c r="BA145" s="29"/>
    </row>
    <row x14ac:dyDescent="0.25" r="146" customHeight="1" ht="18.75">
      <c r="A146" s="76">
        <v>25569.041962604166</v>
      </c>
      <c r="B146" s="77" t="s">
        <v>46</v>
      </c>
      <c r="C146" s="78">
        <v>1</v>
      </c>
      <c r="D146" s="78">
        <v>24</v>
      </c>
      <c r="E146" s="79" t="s">
        <v>47</v>
      </c>
      <c r="F146" s="79"/>
      <c r="G146" s="80">
        <v>4</v>
      </c>
      <c r="H146" s="60">
        <v>13.7</v>
      </c>
      <c r="I146" s="86">
        <v>8.6</v>
      </c>
      <c r="J146" s="87">
        <v>-0.5738386526426581</v>
      </c>
      <c r="K146" s="87"/>
      <c r="L146" s="94">
        <v>0.00349981</v>
      </c>
      <c r="M146" s="159">
        <f>((0.009939*H146^2+1.878*H146+54.8)-(0.03997*H146^2+3.217*H146+164.5)*((L146^0.5)/(1+(4*L146^0.5))))*M78</f>
      </c>
      <c r="N146" s="24">
        <f>((0.00818*H146^2+1.939*H146+53.26)-(0.0292*H146^2+6.745*H146+151.5)*((L146^0.5)/(1+(8*L146^0.5))))*N78</f>
      </c>
      <c r="O146" s="24">
        <f>((0.01249*H146^2+1.912*H146+48.2)-(0.08284*H146^2+5.188*H146+75.73)*((L146^0.5)/(1+(7*L146^0.5))))*O78</f>
      </c>
      <c r="P146" s="24">
        <f>((0.02376*H146^2+3.227*H146+90.24)-(0.06484*H146^2+5.149*H146+76.79)*((L146^0.5)/(1+(3*L146^0.5))))*P78</f>
      </c>
      <c r="Q146" s="24">
        <f>((0.01275*H78^2+2.109*H78+46.19)-(0.1071*H78^2+9.023*H78+135.4)*((L146^0.5)/(1+(7.6*L146^0.5))))*Q78</f>
      </c>
      <c r="R146" s="24">
        <f>((0.0091*H78^2+2.16*H78+54)-(0.1*H78^2+5*H78+145)*((L146^0.5)/(1+(2.04*L146^0.5))))*R78</f>
      </c>
      <c r="S146" s="24">
        <f>((0.008978*H78^2+3*H78+80)-(0.005*H78^2+0.5*H78-20)*((L146^0.5)/(1+(2.6*L146^0.5))))*S78</f>
      </c>
      <c r="T146" s="24">
        <f>((0.003763*H78^2+0.877*H78+26.23)-(0.00027*H78^2+1.141*H78+32.07)*((L146^0.5)/(1+(1.7*L146^0.5))))*T78</f>
      </c>
      <c r="U146" s="24">
        <f>((0.003046*H78^2+1.261*H78+40.7)-(0.00535*H78^2+0.9316*H78+22.59)*((L146^0.5)/(1+(1.5*L146^0.5))))*U78</f>
      </c>
      <c r="V146" s="24">
        <f>((0.01068*H78^2+1.695*H78+57.16)-(0.02453*H78^2+1.915*H78+80.5)*((L146^0.5)/(1+(2.1*L146^0.5))))*V78</f>
      </c>
      <c r="W146" s="60">
        <f>((0.007647*H78^2+2.204*H78+59.11)-(0.03174*H78^2+2.334*H78+132.3)*((L146^0.5)/(1+(2.8*L146^0.5))))*W78</f>
      </c>
      <c r="X146" s="61">
        <f>((0.009088*H78^2+2.16*H78+53.901)-(0.1*H78^2-25*H78+120)*((L146^0.5)/(1+(2.23*L146^0.5))))*X78</f>
      </c>
      <c r="Y146" s="60">
        <f>((0.008973*H146^2+2*H146+40)-(-0.835*H146^2+5*H146+80)*((L146^0.5)/(1+(4*L146^0.5))))*Y78</f>
      </c>
      <c r="Z146" s="60">
        <f>((0.003817*H78^2+1.337*H78+40.99)-(0.00613*H78^2+0.9469*H78+22.01)*((L146^0.5)/(1+(1.5*L146^0.5))))*Z78</f>
      </c>
      <c r="AA146" s="60">
        <f>((0.01037*H78^2+2.838*H78+82.37)-(0.03324*H78^2+5.889*H78+193.5)*((L146^0.5)/(1+(2.6*L146^0.5))))*AA78</f>
      </c>
      <c r="AB146" s="60">
        <f>((0.001925*H78^2+1.214*H78+39.9)-(0.00118*H78^2+0.5045*H78+23.31)*((L146^0.5)/(1+(0.1*L146^0.5))))*AB78</f>
      </c>
      <c r="AC146" s="60">
        <f>((0.01*$H78^2+2.75*$H78+79)-(0.2*$H78^2+6*$H78+150)*(($L146^0.5)/(1+(2.6*$L146^0.5))))*$AC78</f>
      </c>
      <c r="AD146" s="60">
        <f>((0.000614*H146^2+0.9048*H146+21.14)-(-0.005*H146^2+0.8957*H146+10.97)*((L146^0.5)/(1+(0.1*L146^0.5))))*AD78</f>
      </c>
      <c r="AE146" s="60"/>
      <c r="AF146" s="60">
        <f>((-0.01414*H78^2+5.355*H78+224.2)-(-0.00918*H78^2+1.842*H78+39.23)*((L146^0.5)/(1+(0.3*L146^0.5))))*AF78</f>
      </c>
      <c r="AG146" s="85">
        <f>((0.003396*H78^2+2.925*H78+121.3)-(0.00933*H78^2+0.1086*H78+35.9)*((L146^0.5)/(1+(0.01*L146^0.5))))*AG78</f>
      </c>
      <c r="AH146" s="85">
        <f>((0.01*$H78^2+2.75*$H78+79)-(0.2*$H78^2+6*$H78+150)*(($L146^0.5)/(1+(2.6*$L146^0.5))))*AH78</f>
      </c>
      <c r="AI146" s="376">
        <f>((0.01*$H78^2+2.75*$H78+79)-(0.2*$H78^2+6*$H78+150)*(($L146^0.5)/(1+(2.6*$L146^0.5))))*AI78</f>
      </c>
      <c r="AJ146" s="376">
        <f>((0.01*$H78^2+2.75*$H78+79)-(0.2*$H78^2+6*$H78+150)*(($L146^0.5)/(1+(2.6*$L146^0.5))))*AJ78</f>
      </c>
      <c r="AK146" s="377">
        <f>((0.01*$H78^2+2.75*$H78+79)-(0.2*$H78^2+6*$H78+150)*(($L146^0.5)/(1+(2.6*$L146^0.5))))*AK78</f>
      </c>
      <c r="AL146" s="377">
        <f>((0.01*$H78^2+2.75*$H78+79)-(0.2*$H78^2+6*$H78+150)*(($L146^0.5)/(1+(2.6*$L146^0.5))))*AL78</f>
      </c>
      <c r="AM146" s="378">
        <f>((0.01*$H78^2+2.75*$H78+79)-(0.2*$H78^2+6*$H78+150)*(($L146^0.5)/(1+(2.6*$L146^0.5))))*AM78</f>
      </c>
      <c r="AN146" s="378">
        <f>((0.01*$H78^2+2.75*$H78+79)-(0.2*$H78^2+6*$H78+150)*(($L146^0.5)/(1+(2.6*$L146^0.5))))*AN78</f>
      </c>
      <c r="AO146" s="379">
        <f>($M146+$N146+$O146+$P146+$Q146+$R146+$S146+$T146+$U146+$V146+$W146+$X146+$Y146+$Z146+$AA146+$AB146+$AD146+$AF146+$AG146+$AH146)*1000</f>
      </c>
      <c r="AP146" s="380">
        <f>(M146+N146+O146+P146+Q146+R146+S146+T146+U146+V146+W146+X146+Y146+Z146+AA146+AB146+AC146+AD146+AF146+AG146)*1000</f>
      </c>
      <c r="AQ146" s="135" t="s">
        <v>48</v>
      </c>
      <c r="AR146" s="329">
        <f>($M146+$N146+$O146+$P146+$Q146+$R146+$S146+$T146+$U146+$V146+$W146+$X146+$Y146+$Z146+$AA146+$AB146+$AD146+$AF146+$AG146+AI146+AJ146)*1000</f>
      </c>
      <c r="AS146" s="381">
        <f>($M146+$N146+$O146+$P146+$Q146+$R146+$S146+$T146+$U146+$V146+$W146+$X146+$Y146+$Z146+$AA146+$AB146+$AD146+$AF146+AG146+$AK146+AL146)*1000</f>
      </c>
      <c r="AT146" s="382">
        <f>($M146+$N146+$O146+$P146+$Q146+$R146+$S146+$T146+$U146+$V146+$W146+$X146+$Y146+$Z146+$AA146+$AB146+$AD146+$AF146+AG146+AM146+AN146)*1000</f>
      </c>
      <c r="AU146" s="80">
        <v>4</v>
      </c>
      <c r="AV146" s="385">
        <v>376.38</v>
      </c>
      <c r="AW146" s="329">
        <f>(AX146+37.74)/0.7147</f>
      </c>
      <c r="AX146" s="384">
        <v>155.93</v>
      </c>
      <c r="AY146" s="78">
        <v>24</v>
      </c>
      <c r="AZ146" s="52"/>
      <c r="BA146" s="29"/>
    </row>
    <row x14ac:dyDescent="0.25" r="147" customHeight="1" ht="18.75">
      <c r="A147" s="89">
        <v>25569.041962604166</v>
      </c>
      <c r="B147" s="90" t="s">
        <v>49</v>
      </c>
      <c r="C147" s="91">
        <v>2</v>
      </c>
      <c r="D147" s="91">
        <v>25</v>
      </c>
      <c r="E147" s="92" t="s">
        <v>50</v>
      </c>
      <c r="F147" s="92"/>
      <c r="G147" s="386">
        <v>5</v>
      </c>
      <c r="H147" s="60">
        <v>18.81</v>
      </c>
      <c r="I147" s="24">
        <v>9.27</v>
      </c>
      <c r="J147" s="50">
        <v>-4.864311468813193</v>
      </c>
      <c r="K147" s="50"/>
      <c r="L147" s="98">
        <v>0.00183727</v>
      </c>
      <c r="M147" s="159">
        <f>((0.009939*H147^2+1.878*H147+54.8)-(0.03997*H147^2+3.217*H147+164.5)*((L147^0.5)/(1+(4*L147^0.5))))*M79</f>
      </c>
      <c r="N147" s="59">
        <f>((0.00818*H147^2+1.939*H147+53.26)-(0.0292*H147^2+6.745*H147+151.5)*((L147^0.5)/(1+(8*L147^0.5))))*N79</f>
      </c>
      <c r="O147" s="59">
        <f>((0.01249*H147^2+1.912*H147+48.2)-(0.08284*H147^2+5.188*H147+75.73)*((L147^0.5)/(1+(7*L147^0.5))))*O79</f>
      </c>
      <c r="P147" s="59">
        <f>((0.02376*H147^2+3.227*H147+90.24)-(0.06484*H147^2+5.149*H147+76.79)*((L147^0.5)/(1+(3*L147^0.5))))*P79</f>
      </c>
      <c r="Q147" s="24">
        <f>((0.01275*H79^2+2.109*H79+46.19)-(0.1071*H79^2+9.023*H79+135.4)*((L147^0.5)/(1+(7.6*L147^0.5))))*Q79</f>
      </c>
      <c r="R147" s="24">
        <f>((0.0091*H79^2+2.16*H79+54)-(0.1*H79^2+5*H79+145)*((L147^0.5)/(1+(2.04*L147^0.5))))*R79</f>
      </c>
      <c r="S147" s="24">
        <f>((0.008978*H79^2+3*H79+80)-(0.005*H79^2+0.5*H79-20)*((L147^0.5)/(1+(2.6*L147^0.5))))*S79</f>
      </c>
      <c r="T147" s="24">
        <f>((0.003763*H79^2+0.877*H79+26.23)-(0.00027*H79^2+1.141*H79+32.07)*((L147^0.5)/(1+(1.7*L147^0.5))))*T79</f>
      </c>
      <c r="U147" s="24">
        <f>((0.003046*H79^2+1.261*H79+40.7)-(0.00535*H79^2+0.9316*H79+22.59)*((L147^0.5)/(1+(1.5*L147^0.5))))*U79</f>
      </c>
      <c r="V147" s="24">
        <f>((0.01068*H79^2+1.695*H79+57.16)-(0.02453*H79^2+1.915*H79+80.5)*((L147^0.5)/(1+(2.1*L147^0.5))))*V79</f>
      </c>
      <c r="W147" s="60">
        <f>((0.007647*H79^2+2.204*H79+59.11)-(0.03174*H79^2+2.334*H79+132.3)*((L147^0.5)/(1+(2.8*L147^0.5))))*W79</f>
      </c>
      <c r="X147" s="61">
        <f>((0.009088*H79^2+2.16*H79+53.901)-(0.1*H79^2-25*H79+120)*((L147^0.5)/(1+(2.23*L147^0.5))))*X79</f>
      </c>
      <c r="Y147" s="60">
        <f>((0.008973*H147^2+2*H147+40)-(-0.835*H147^2+5*H147+80)*((L147^0.5)/(1+(4*L147^0.5))))*Y79</f>
      </c>
      <c r="Z147" s="60">
        <f>((0.003817*H79^2+1.337*H79+40.99)-(0.00613*H79^2+0.9469*H79+22.01)*((L147^0.5)/(1+(1.5*L147^0.5))))*Z79</f>
      </c>
      <c r="AA147" s="60">
        <f>((0.01037*H79^2+2.838*H79+82.37)-(0.03324*H79^2+5.889*H79+193.5)*((L147^0.5)/(1+(2.6*L147^0.5))))*AA79</f>
      </c>
      <c r="AB147" s="60">
        <f>((0.001925*H79^2+1.214*H79+39.9)-(0.00118*H79^2+0.5045*H79+23.31)*((L147^0.5)/(1+(0.1*L147^0.5))))*AB79</f>
      </c>
      <c r="AC147" s="60">
        <f>((0.01*$H79^2+2.75*$H79+79)-(0.2*$H79^2+6*$H79+150)*(($L147^0.5)/(1+(2.6*$L147^0.5))))*$AC79</f>
      </c>
      <c r="AD147" s="60">
        <f>((0.000614*H147^2+0.9048*H147+21.14)-(-0.005*H147^2+0.8957*H147+10.97)*((L147^0.5)/(1+(0.1*L147^0.5))))*AD79</f>
      </c>
      <c r="AE147" s="60"/>
      <c r="AF147" s="60">
        <f>((-0.01414*H79^2+5.355*H79+224.2)-(-0.00918*H79^2+1.842*H79+39.23)*((L147^0.5)/(1+(0.3*L147^0.5))))*AF79</f>
      </c>
      <c r="AG147" s="85">
        <f>((0.003396*H79^2+2.925*H79+121.3)-(0.00933*H79^2+0.1086*H79+35.9)*((L147^0.5)/(1+(0.01*L147^0.5))))*AG79</f>
      </c>
      <c r="AH147" s="85">
        <f>((0.01*$H79^2+2.75*$H79+79)-(0.2*$H79^2+6*$H79+150)*(($L147^0.5)/(1+(2.6*$L147^0.5))))*AH79</f>
      </c>
      <c r="AI147" s="376">
        <f>((0.01*$H79^2+2.75*$H79+79)-(0.2*$H79^2+6*$H79+150)*(($L147^0.5)/(1+(2.6*$L147^0.5))))*AI79</f>
      </c>
      <c r="AJ147" s="376">
        <f>((0.01*$H79^2+2.75*$H79+79)-(0.2*$H79^2+6*$H79+150)*(($L147^0.5)/(1+(2.6*$L147^0.5))))*AJ79</f>
      </c>
      <c r="AK147" s="377">
        <f>((0.01*$H79^2+2.75*$H79+79)-(0.2*$H79^2+6*$H79+150)*(($L147^0.5)/(1+(2.6*$L147^0.5))))*AK79</f>
      </c>
      <c r="AL147" s="377">
        <f>((0.01*$H79^2+2.75*$H79+79)-(0.2*$H79^2+6*$H79+150)*(($L147^0.5)/(1+(2.6*$L147^0.5))))*AL79</f>
      </c>
      <c r="AM147" s="378">
        <f>((0.01*$H79^2+2.75*$H79+79)-(0.2*$H79^2+6*$H79+150)*(($L147^0.5)/(1+(2.6*$L147^0.5))))*AM79</f>
      </c>
      <c r="AN147" s="378">
        <f>((0.01*$H79^2+2.75*$H79+79)-(0.2*$H79^2+6*$H79+150)*(($L147^0.5)/(1+(2.6*$L147^0.5))))*AN79</f>
      </c>
      <c r="AO147" s="379">
        <f>($M147+$N147+$O147+$P147+$Q147+$R147+$S147+$T147+$U147+$V147+$W147+$X147+$Y147+$Z147+$AA147+$AB147+$AD147+$AF147+$AG147+$AH147)*1000</f>
      </c>
      <c r="AP147" s="380">
        <f>(M147+N147+O147+P147+Q147+R147+S147+T147+U147+V147+W147+X147+Y147+Z147+AA147+AB147+AC147+AD147+AF147+AG147)*1000</f>
      </c>
      <c r="AQ147" s="51">
        <v>282.45</v>
      </c>
      <c r="AR147" s="329">
        <f>($M147+$N147+$O147+$P147+$Q147+$R147+$S147+$T147+$U147+$V147+$W147+$X147+$Y147+$Z147+$AA147+$AB147+$AD147+$AF147+$AG147+AI147+AJ147)*1000</f>
      </c>
      <c r="AS147" s="381">
        <f>($M147+$N147+$O147+$P147+$Q147+$R147+$S147+$T147+$U147+$V147+$W147+$X147+$Y147+$Z147+$AA147+$AB147+$AD147+$AF147+AG147+$AK147+AL147)*1000</f>
      </c>
      <c r="AT147" s="382">
        <f>($M147+$N147+$O147+$P147+$Q147+$R147+$S147+$T147+$U147+$V147+$W147+$X147+$Y147+$Z147+$AA147+$AB147+$AD147+$AF147+AG147+AM147+AN147)*1000</f>
      </c>
      <c r="AU147" s="386">
        <v>5</v>
      </c>
      <c r="AV147" s="383">
        <v>282.45</v>
      </c>
      <c r="AW147" s="28">
        <v>282.45</v>
      </c>
      <c r="AX147" s="384">
        <v>123.76</v>
      </c>
      <c r="AY147" s="91">
        <v>25</v>
      </c>
      <c r="AZ147" s="52"/>
      <c r="BA147" s="29"/>
    </row>
    <row x14ac:dyDescent="0.25" r="148" customHeight="1" ht="18.75">
      <c r="A148" s="102">
        <v>25569.041962604166</v>
      </c>
      <c r="B148" s="103" t="s">
        <v>51</v>
      </c>
      <c r="C148" s="78">
        <v>1</v>
      </c>
      <c r="D148" s="78">
        <v>26</v>
      </c>
      <c r="E148" s="79" t="s">
        <v>50</v>
      </c>
      <c r="F148" s="79"/>
      <c r="G148" s="104">
        <v>6</v>
      </c>
      <c r="H148" s="157">
        <v>12.9</v>
      </c>
      <c r="I148" s="106">
        <v>8.7</v>
      </c>
      <c r="J148" s="107">
        <v>-3</v>
      </c>
      <c r="K148" s="107"/>
      <c r="L148" s="94">
        <v>0.0022966</v>
      </c>
      <c r="M148" s="159">
        <f>((0.009939*H148^2+1.878*H148+54.8)-(0.03997*H148^2+3.217*H148+164.5)*((L148^0.5)/(1+(4*L148^0.5))))*M80</f>
      </c>
      <c r="N148" s="24">
        <f>((0.00818*H148^2+1.939*H148+53.26)-(0.0292*H148^2+6.745*H148+151.5)*((L148^0.5)/(1+(8*L148^0.5))))*N80</f>
      </c>
      <c r="O148" s="24">
        <f>((0.01249*H148^2+1.912*H148+48.2)-(0.08284*H148^2+5.188*H148+75.73)*((L148^0.5)/(1+(7*L148^0.5))))*O80</f>
      </c>
      <c r="P148" s="24">
        <f>((0.02376*H148^2+3.227*H148+90.24)-(0.06484*H148^2+5.149*H148+76.79)*((L148^0.5)/(1+(3*L148^0.5))))*P80</f>
      </c>
      <c r="Q148" s="24">
        <f>((0.01275*H80^2+2.109*H80+46.19)-(0.1071*H80^2+9.023*H80+135.4)*((L148^0.5)/(1+(7.6*L148^0.5))))*Q80</f>
      </c>
      <c r="R148" s="24">
        <f>((0.0091*H80^2+2.16*H80+54)-(0.1*H80^2+5*H80+145)*((L148^0.5)/(1+(2.04*L148^0.5))))*R80</f>
      </c>
      <c r="S148" s="24">
        <f>((0.008978*H80^2+3*H80+80)-(0.005*H80^2+0.5*H80-20)*((L148^0.5)/(1+(2.6*L148^0.5))))*S80</f>
      </c>
      <c r="T148" s="24">
        <f>((0.003763*H80^2+0.877*H80+26.23)-(0.00027*H80^2+1.141*H80+32.07)*((L148^0.5)/(1+(1.7*L148^0.5))))*T80</f>
      </c>
      <c r="U148" s="24">
        <f>((0.003046*H80^2+1.261*H80+40.7)-(0.00535*H80^2+0.9316*H80+22.59)*((L148^0.5)/(1+(1.5*L148^0.5))))*U80</f>
      </c>
      <c r="V148" s="24">
        <f>((0.01068*H80^2+1.695*H80+57.16)-(0.02453*H80^2+1.915*H80+80.5)*((L148^0.5)/(1+(2.1*L148^0.5))))*V80</f>
      </c>
      <c r="W148" s="60">
        <f>((0.007647*H80^2+2.204*H80+59.11)-(0.03174*H80^2+2.334*H80+132.3)*((L148^0.5)/(1+(2.8*L148^0.5))))*W80</f>
      </c>
      <c r="X148" s="61">
        <f>((0.009088*H80^2+2.16*H80+53.901)-(0.1*H80^2-25*H80+120)*((L148^0.5)/(1+(2.23*L148^0.5))))*X80</f>
      </c>
      <c r="Y148" s="62">
        <f>((0.008973*H148^2+2*H148+40)-(-0.835*H148^2+5*H148+80)*((L148^0.5)/(1+(4*L148^0.5))))*Y80</f>
      </c>
      <c r="Z148" s="60">
        <f>((0.003817*H80^2+1.337*H80+40.99)-(0.00613*H80^2+0.9469*H80+22.01)*((L148^0.5)/(1+(1.5*L148^0.5))))*Z80</f>
      </c>
      <c r="AA148" s="60">
        <f>((0.01037*H80^2+2.838*H80+82.37)-(0.03324*H80^2+5.889*H80+193.5)*((L148^0.5)/(1+(2.6*L148^0.5))))*AA80</f>
      </c>
      <c r="AB148" s="60">
        <f>((0.001925*H80^2+1.214*H80+39.9)-(0.00118*H80^2+0.5045*H80+23.31)*((L148^0.5)/(1+(0.1*L148^0.5))))*AB80</f>
      </c>
      <c r="AC148" s="60">
        <f>((0.01*$H80^2+2.75*$H80+79)-(0.2*$H80^2+6*$H80+150)*(($L148^0.5)/(1+(2.6*$L148^0.5))))*$AC80</f>
      </c>
      <c r="AD148" s="60">
        <f>((0.000614*H148^2+0.9048*H148+21.14)-(-0.005*H148^2+0.8957*H148+10.97)*((L148^0.5)/(1+(0.1*L148^0.5))))*AD80</f>
      </c>
      <c r="AE148" s="60"/>
      <c r="AF148" s="60">
        <f>((-0.01414*H80^2+5.355*H80+224.2)-(-0.00918*H80^2+1.842*H80+39.23)*((L148^0.5)/(1+(0.3*L148^0.5))))*AF80</f>
      </c>
      <c r="AG148" s="85">
        <f>((0.003396*H80^2+2.925*H80+121.3)-(0.00933*H80^2+0.1086*H80+35.9)*((L148^0.5)/(1+(0.01*L148^0.5))))*AG80</f>
      </c>
      <c r="AH148" s="85">
        <f>((0.01*$H80^2+2.75*$H80+79)-(0.2*$H80^2+6*$H80+150)*(($L148^0.5)/(1+(2.6*$L148^0.5))))*AH80</f>
      </c>
      <c r="AI148" s="376">
        <f>((0.01*$H80^2+2.75*$H80+79)-(0.2*$H80^2+6*$H80+150)*(($L148^0.5)/(1+(2.6*$L148^0.5))))*AI80</f>
      </c>
      <c r="AJ148" s="376">
        <f>((0.01*$H80^2+2.75*$H80+79)-(0.2*$H80^2+6*$H80+150)*(($L148^0.5)/(1+(2.6*$L148^0.5))))*AJ80</f>
      </c>
      <c r="AK148" s="377">
        <f>((0.01*$H80^2+2.75*$H80+79)-(0.2*$H80^2+6*$H80+150)*(($L148^0.5)/(1+(2.6*$L148^0.5))))*AK80</f>
      </c>
      <c r="AL148" s="377">
        <f>((0.01*$H80^2+2.75*$H80+79)-(0.2*$H80^2+6*$H80+150)*(($L148^0.5)/(1+(2.6*$L148^0.5))))*AL80</f>
      </c>
      <c r="AM148" s="378">
        <f>((0.01*$H80^2+2.75*$H80+79)-(0.2*$H80^2+6*$H80+150)*(($L148^0.5)/(1+(2.6*$L148^0.5))))*AM80</f>
      </c>
      <c r="AN148" s="378">
        <f>((0.01*$H80^2+2.75*$H80+79)-(0.2*$H80^2+6*$H80+150)*(($L148^0.5)/(1+(2.6*$L148^0.5))))*AN80</f>
      </c>
      <c r="AO148" s="379">
        <f>($M148+$N148+$O148+$P148+$Q148+$R148+$S148+$T148+$U148+$V148+$W148+$X148+$Y148+$Z148+$AA148+$AB148+$AD148+$AF148+$AG148+$AH148)*1000</f>
      </c>
      <c r="AP148" s="380">
        <f>(M148+N148+O148+P148+Q148+R148+S148+T148+U148+V148+W148+X148+Y148+Z148+AA148+AB148+AC148+AD148+AF148+AG148)*1000</f>
      </c>
      <c r="AQ148" s="135" t="s">
        <v>48</v>
      </c>
      <c r="AR148" s="329">
        <f>($M148+$N148+$O148+$P148+$Q148+$R148+$S148+$T148+$U148+$V148+$W148+$X148+$Y148+$Z148+$AA148+$AB148+$AD148+$AF148+$AG148+AI148+AJ148)*1000</f>
      </c>
      <c r="AS148" s="381">
        <f>($M148+$N148+$O148+$P148+$Q148+$R148+$S148+$T148+$U148+$V148+$W148+$X148+$Y148+$Z148+$AA148+$AB148+$AD148+$AF148+AG148+$AK148+AL148)*1000</f>
      </c>
      <c r="AT148" s="382">
        <f>($M148+$N148+$O148+$P148+$Q148+$R148+$S148+$T148+$U148+$V148+$W148+$X148+$Y148+$Z148+$AA148+$AB148+$AD148+$AF148+AG148+AM148+AN148)*1000</f>
      </c>
      <c r="AU148" s="104">
        <v>6</v>
      </c>
      <c r="AV148" s="385">
        <v>285.98</v>
      </c>
      <c r="AW148" s="329">
        <f>(AX148+37.74)/0.7147</f>
      </c>
      <c r="AX148" s="384">
        <v>104.17</v>
      </c>
      <c r="AY148" s="78">
        <v>26</v>
      </c>
      <c r="AZ148" s="52"/>
      <c r="BA148" s="29"/>
    </row>
    <row x14ac:dyDescent="0.25" r="149" customHeight="1" ht="18.75">
      <c r="A149" s="112">
        <v>25569.041962604166</v>
      </c>
      <c r="B149" s="113"/>
      <c r="C149" s="114">
        <v>1</v>
      </c>
      <c r="D149" s="114">
        <v>69</v>
      </c>
      <c r="E149" s="115" t="s">
        <v>52</v>
      </c>
      <c r="F149" s="115"/>
      <c r="G149" s="80">
        <v>7</v>
      </c>
      <c r="H149" s="121">
        <v>24.6</v>
      </c>
      <c r="I149" s="118">
        <v>9.3</v>
      </c>
      <c r="J149" s="119">
        <v>2.718394716189348</v>
      </c>
      <c r="K149" s="119"/>
      <c r="L149" s="118">
        <v>0.00108281</v>
      </c>
      <c r="M149" s="159">
        <f>((0.009939*H149^2+1.878*H149+54.8)-(0.03997*H149^2+3.217*H149+164.5)*((L149^0.5)/(1+(4*L149^0.5))))*M81</f>
      </c>
      <c r="N149" s="24">
        <f>((0.00818*H149^2+1.939*H149+53.26)-(0.0292*H149^2+6.745*H149+151.5)*((L149^0.5)/(1+(8*L149^0.5))))*N81</f>
      </c>
      <c r="O149" s="24">
        <f>((0.01249*H149^2+1.912*H149+48.2)-(0.08284*H149^2+5.188*H149+75.73)*((L149^0.5)/(1+(7*L149^0.5))))*O81</f>
      </c>
      <c r="P149" s="24">
        <f>((0.02376*H149^2+3.227*H149+90.24)-(0.06484*H149^2+5.149*H149+76.79)*((L149^0.5)/(1+(3*L149^0.5))))*P81</f>
      </c>
      <c r="Q149" s="24">
        <f>((0.01275*H81^2+2.109*H81+46.19)-(0.1071*H81^2+9.023*H81+135.4)*((L149^0.5)/(1+(7.6*L149^0.5))))*Q81</f>
      </c>
      <c r="R149" s="24">
        <f>((0.0091*H81^2+2.16*H81+54)-(0.1*H81^2+5*H81+145)*((L149^0.5)/(1+(2.04*L149^0.5))))*R81</f>
      </c>
      <c r="S149" s="59">
        <f>((0.008978*H81^2+3*H81+80)-(0.005*H81^2+0.5*H81-20)*((L149^0.5)/(1+(2.6*L149^0.5))))*S81</f>
      </c>
      <c r="T149" s="24">
        <f>((0.003763*H81^2+0.877*H81+26.23)-(0.00027*H81^2+1.141*H81+32.07)*((L149^0.5)/(1+(1.7*L149^0.5))))*T81</f>
      </c>
      <c r="U149" s="24">
        <f>((0.003046*H81^2+1.261*H81+40.7)-(0.00535*H81^2+0.9316*H81+22.59)*((L149^0.5)/(1+(1.5*L149^0.5))))*U81</f>
      </c>
      <c r="V149" s="24">
        <f>((0.01068*H81^2+1.695*H81+57.16)-(0.02453*H81^2+1.915*H81+80.5)*((L149^0.5)/(1+(2.1*L149^0.5))))*V81</f>
      </c>
      <c r="W149" s="60">
        <f>((0.007647*H81^2+2.204*H81+59.11)-(0.03174*H81^2+2.334*H81+132.3)*((L149^0.5)/(1+(2.8*L149^0.5))))*W81</f>
      </c>
      <c r="X149" s="61">
        <f>((0.009088*H81^2+2.16*H81+53.901)-(0.1*H81^2-25*H81+120)*((L149^0.5)/(1+(2.23*L149^0.5))))*X81</f>
      </c>
      <c r="Y149" s="60">
        <f>((0.008973*H149^2+2*H149+40)-(-0.835*H149^2+5*H149+80)*((L149^0.5)/(1+(4*L149^0.5))))*Y81</f>
      </c>
      <c r="Z149" s="60">
        <f>((0.003817*H81^2+1.337*H81+40.99)-(0.00613*H81^2+0.9469*H81+22.01)*((L149^0.5)/(1+(1.5*L149^0.5))))*Z81</f>
      </c>
      <c r="AA149" s="60">
        <f>((0.01037*H81^2+2.838*H81+82.37)-(0.03324*H81^2+5.889*H81+193.5)*((L149^0.5)/(1+(2.6*L149^0.5))))*AA81</f>
      </c>
      <c r="AB149" s="62">
        <f>((0.001925*H81^2+1.214*H81+39.9)-(0.00118*H81^2+0.5045*H81+23.31)*((L149^0.5)/(1+(0.1*L149^0.5))))*AB81</f>
      </c>
      <c r="AC149" s="60">
        <f>((0.01*$H81^2+2.75*$H81+79)-(0.2*$H81^2+6*$H81+150)*(($L149^0.5)/(1+(2.6*$L149^0.5))))*$AC81</f>
      </c>
      <c r="AD149" s="60">
        <f>((0.000614*H149^2+0.9048*H149+21.14)-(-0.005*H149^2+0.8957*H149+10.97)*((L149^0.5)/(1+(0.1*L149^0.5))))*AD81</f>
      </c>
      <c r="AE149" s="60"/>
      <c r="AF149" s="60">
        <f>((-0.01414*H81^2+5.355*H81+224.2)-(-0.00918*H81^2+1.842*H81+39.23)*((L149^0.5)/(1+(0.3*L149^0.5))))*AF81</f>
      </c>
      <c r="AG149" s="85">
        <f>((0.003396*H81^2+2.925*H81+121.3)-(0.00933*H81^2+0.1086*H81+35.9)*((L149^0.5)/(1+(0.01*L149^0.5))))*AG81</f>
      </c>
      <c r="AH149" s="85">
        <f>((0.01*$H81^2+2.75*$H81+79)-(0.2*$H81^2+6*$H81+150)*(($L149^0.5)/(1+(2.6*$L149^0.5))))*AH81</f>
      </c>
      <c r="AI149" s="376">
        <f>((0.01*$H81^2+2.75*$H81+79)-(0.2*$H81^2+6*$H81+150)*(($L149^0.5)/(1+(2.6*$L149^0.5))))*AI81</f>
      </c>
      <c r="AJ149" s="376">
        <f>((0.01*$H81^2+2.75*$H81+79)-(0.2*$H81^2+6*$H81+150)*(($L149^0.5)/(1+(2.6*$L149^0.5))))*AJ81</f>
      </c>
      <c r="AK149" s="377">
        <f>((0.01*$H81^2+2.75*$H81+79)-(0.2*$H81^2+6*$H81+150)*(($L149^0.5)/(1+(2.6*$L149^0.5))))*AK81</f>
      </c>
      <c r="AL149" s="377">
        <f>((0.01*$H81^2+2.75*$H81+79)-(0.2*$H81^2+6*$H81+150)*(($L149^0.5)/(1+(2.6*$L149^0.5))))*AL81</f>
      </c>
      <c r="AM149" s="378">
        <f>((0.01*$H81^2+2.75*$H81+79)-(0.2*$H81^2+6*$H81+150)*(($L149^0.5)/(1+(2.6*$L149^0.5))))*AM81</f>
      </c>
      <c r="AN149" s="378">
        <f>((0.01*$H81^2+2.75*$H81+79)-(0.2*$H81^2+6*$H81+150)*(($L149^0.5)/(1+(2.6*$L149^0.5))))*AN81</f>
      </c>
      <c r="AO149" s="379">
        <f>($M149+$N149+$O149+$P149+$Q149+$R149+$S149+$T149+$U149+$V149+$W149+$X149+$Y149+$Z149+$AA149+$AB149+$AD149+$AF149+$AG149+$AH149)*1000</f>
      </c>
      <c r="AP149" s="380">
        <f>(M149+N149+O149+P149+Q149+R149+S149+T149+U149+V149+W149+X149+Y149+Z149+AA149+AB149+AC149+AD149+AF149+AG149)*1000</f>
      </c>
      <c r="AQ149" s="387">
        <v>112.5</v>
      </c>
      <c r="AR149" s="329">
        <f>($M149+$N149+$O149+$P149+$Q149+$R149+$S149+$T149+$U149+$V149+$W149+$X149+$Y149+$Z149+$AA149+$AB149+$AD149+$AF149+$AG149+AI149+AJ149)*1000</f>
      </c>
      <c r="AS149" s="381">
        <f>($M149+$N149+$O149+$P149+$Q149+$R149+$S149+$T149+$U149+$V149+$W149+$X149+$Y149+$Z149+$AA149+$AB149+$AD149+$AF149+AG149+$AK149+AL149)*1000</f>
      </c>
      <c r="AT149" s="382">
        <f>($M149+$N149+$O149+$P149+$Q149+$R149+$S149+$T149+$U149+$V149+$W149+$X149+$Y149+$Z149+$AA149+$AB149+$AD149+$AF149+AG149+AM149+AN149)*1000</f>
      </c>
      <c r="AU149" s="80">
        <v>7</v>
      </c>
      <c r="AV149" s="388">
        <v>112.5</v>
      </c>
      <c r="AW149" s="28">
        <v>112.5</v>
      </c>
      <c r="AX149" s="384">
        <v>88.829</v>
      </c>
      <c r="AY149" s="114">
        <v>69</v>
      </c>
      <c r="AZ149" s="52"/>
      <c r="BA149" s="29"/>
    </row>
    <row x14ac:dyDescent="0.25" r="150" customHeight="1" ht="18.75">
      <c r="A150" s="30">
        <v>25569.041962604166</v>
      </c>
      <c r="B150" s="22" t="s">
        <v>53</v>
      </c>
      <c r="C150" s="78">
        <v>1</v>
      </c>
      <c r="D150" s="78">
        <v>18</v>
      </c>
      <c r="E150" s="133" t="s">
        <v>54</v>
      </c>
      <c r="F150" s="133"/>
      <c r="G150" s="80">
        <v>8</v>
      </c>
      <c r="H150" s="60">
        <v>48.3</v>
      </c>
      <c r="I150" s="24">
        <v>9.14</v>
      </c>
      <c r="J150" s="50">
        <v>1.459098694791686</v>
      </c>
      <c r="K150" s="50"/>
      <c r="L150" s="24">
        <v>0.00120666</v>
      </c>
      <c r="M150" s="58">
        <f>((0.009939*H150^2+1.878*H150+54.8)-(0.03997*H150^2+3.217*H150+164.5)*((L150^0.5)/(1+(4*L150^0.5))))*M82</f>
      </c>
      <c r="N150" s="59">
        <f>((0.00818*H150^2+1.939*H150+53.26)-(0.0292*H150^2+6.745*H150+151.5)*((L150^0.5)/(1+(8*L150^0.5))))*N82</f>
      </c>
      <c r="O150" s="59">
        <f>((0.01249*H150^2+1.912*H150+48.2)-(0.08284*H150^2+5.188*H150+75.73)*((L150^0.5)/(1+(7*L150^0.5))))*O82</f>
      </c>
      <c r="P150" s="59">
        <f>((0.02376*H150^2+3.227*H150+90.24)-(0.06484*H150^2+5.149*H150+76.79)*((L150^0.5)/(1+(3*L150^0.5))))*P82</f>
      </c>
      <c r="Q150" s="59">
        <f>((0.01275*H82^2+2.109*H82+46.19)-(0.1071*H82^2+9.023*H82+135.4)*((L150^0.5)/(1+(7.6*L150^0.5))))*Q82</f>
      </c>
      <c r="R150" s="59">
        <f>((0.0091*H82^2+2.16*H82+54)-(0.1*H82^2+5*H82+145)*((L150^0.5)/(1+(2.04*L150^0.5))))*R82</f>
      </c>
      <c r="S150" s="59">
        <f>((0.008978*H82^2+3*H82+80)-(0.005*H82^2+0.5*H82-20)*((L150^0.5)/(1+(2.6*L150^0.5))))*S82</f>
      </c>
      <c r="T150" s="24">
        <f>((0.003763*H82^2+0.877*H82+26.23)-(0.00027*H82^2+1.141*H82+32.07)*((L150^0.5)/(1+(1.7*L150^0.5))))*T82</f>
      </c>
      <c r="U150" s="24">
        <f>((0.003046*H82^2+1.261*H82+40.7)-(0.00535*H82^2+0.9316*H82+22.59)*((L150^0.5)/(1+(1.5*L150^0.5))))*U82</f>
      </c>
      <c r="V150" s="24">
        <f>((0.01068*H82^2+1.695*H82+57.16)-(0.02453*H82^2+1.915*H82+80.5)*((L150^0.5)/(1+(2.1*L150^0.5))))*V82</f>
      </c>
      <c r="W150" s="60">
        <f>((0.007647*H82^2+2.204*H82+59.11)-(0.03174*H82^2+2.334*H82+132.3)*((L150^0.5)/(1+(2.8*L150^0.5))))*W82</f>
      </c>
      <c r="X150" s="61">
        <f>((0.009088*H82^2+2.16*H82+53.901)-(0.1*H82^2-25*H82+120)*((L150^0.5)/(1+(2.23*L150^0.5))))*X82</f>
      </c>
      <c r="Y150" s="62">
        <f>((0.008973*H150^2+2*H150+40)-(-0.835*H150^2+5*H150+80)*((L150^0.5)/(1+(4*L150^0.5))))*Y82</f>
      </c>
      <c r="Z150" s="60">
        <f>((0.003817*H82^2+1.337*H82+40.99)-(0.00613*H82^2+0.9469*H82+22.01)*((L150^0.5)/(1+(1.5*L150^0.5))))*Z82</f>
      </c>
      <c r="AA150" s="62">
        <f>((0.01037*H82^2+2.838*H82+82.37)-(0.03324*H82^2+5.889*H82+193.5)*((L150^0.5)/(1+(2.6*L150^0.5))))*AA82</f>
      </c>
      <c r="AB150" s="62">
        <f>((0.001925*H82^2+1.214*H82+39.9)-(0.00118*H82^2+0.5045*H82+23.31)*((L150^0.5)/(1+(0.1*L150^0.5))))*AB82</f>
      </c>
      <c r="AC150" s="60">
        <f>((0.01*$H82^2+2.75*$H82+79)-(0.2*$H82^2+6*$H82+150)*(($L150^0.5)/(1+(2.6*$L150^0.5))))*$AC82</f>
      </c>
      <c r="AD150" s="60">
        <f>((0.000614*H150^2+0.9048*H150+21.14)-(-0.005*H150^2+0.8957*H150+10.97)*((L150^0.5)/(1+(0.1*L150^0.5))))*AD82</f>
      </c>
      <c r="AE150" s="60"/>
      <c r="AF150" s="60">
        <f>((-0.01414*H82^2+5.355*H82+224.2)-(-0.00918*H82^2+1.842*H82+39.23)*((L150^0.5)/(1+(0.3*L150^0.5))))*AF82</f>
      </c>
      <c r="AG150" s="85">
        <f>((0.003396*H82^2+2.925*H82+121.3)-(0.00933*H82^2+0.1086*H82+35.9)*((L150^0.5)/(1+(0.01*L150^0.5))))*AG82</f>
      </c>
      <c r="AH150" s="85">
        <f>((0.01*$H82^2+2.75*$H82+79)-(0.2*$H82^2+6*$H82+150)*(($L150^0.5)/(1+(2.6*$L150^0.5))))*AH82</f>
      </c>
      <c r="AI150" s="376">
        <f>((0.01*$H82^2+2.75*$H82+79)-(0.2*$H82^2+6*$H82+150)*(($L150^0.5)/(1+(2.6*$L150^0.5))))*AI82</f>
      </c>
      <c r="AJ150" s="376">
        <f>((0.01*$H82^2+2.75*$H82+79)-(0.2*$H82^2+6*$H82+150)*(($L150^0.5)/(1+(2.6*$L150^0.5))))*AJ82</f>
      </c>
      <c r="AK150" s="377">
        <f>((0.01*$H82^2+2.75*$H82+79)-(0.2*$H82^2+6*$H82+150)*(($L150^0.5)/(1+(2.6*$L150^0.5))))*AK82</f>
      </c>
      <c r="AL150" s="377">
        <f>((0.01*$H82^2+2.75*$H82+79)-(0.2*$H82^2+6*$H82+150)*(($L150^0.5)/(1+(2.6*$L150^0.5))))*AL82</f>
      </c>
      <c r="AM150" s="378">
        <f>((0.01*$H82^2+2.75*$H82+79)-(0.2*$H82^2+6*$H82+150)*(($L150^0.5)/(1+(2.6*$L150^0.5))))*AM82</f>
      </c>
      <c r="AN150" s="378">
        <f>((0.01*$H82^2+2.75*$H82+79)-(0.2*$H82^2+6*$H82+150)*(($L150^0.5)/(1+(2.6*$L150^0.5))))*AN82</f>
      </c>
      <c r="AO150" s="379">
        <f>($M150+$N150+$O150+$P150+$Q150+$R150+$S150+$T150+$U150+$V150+$W150+$X150+$Y150+$Z150+$AA150+$AB150+$AD150+$AF150+$AG150+$AH150)*1000</f>
      </c>
      <c r="AP150" s="380">
        <f>(M150+N150+O150+P150+Q150+R150+S150+T150+U150+V150+W150+X150+Y150+Z150+AA150+AB150+AC150+AD150+AF150+AG150)*1000</f>
      </c>
      <c r="AQ150" s="51">
        <v>202.02</v>
      </c>
      <c r="AR150" s="329">
        <f>($M150+$N150+$O150+$P150+$Q150+$R150+$S150+$T150+$U150+$V150+$W150+$X150+$Y150+$Z150+$AA150+$AB150+$AD150+$AF150+$AG150+AI150+AJ150)*1000</f>
      </c>
      <c r="AS150" s="381">
        <f>($M150+$N150+$O150+$P150+$Q150+$R150+$S150+$T150+$U150+$V150+$W150+$X150+$Y150+$Z150+$AA150+$AB150+$AD150+$AF150+AG150+$AK150+AL150)*1000</f>
      </c>
      <c r="AT150" s="382">
        <f>($M150+$N150+$O150+$P150+$Q150+$R150+$S150+$T150+$U150+$V150+$W150+$X150+$Y150+$Z150+$AA150+$AB150+$AD150+$AF150+AG150+AM150+AN150)*1000</f>
      </c>
      <c r="AU150" s="80">
        <v>8</v>
      </c>
      <c r="AV150" s="383">
        <v>202.02</v>
      </c>
      <c r="AW150" s="28">
        <v>202.02</v>
      </c>
      <c r="AX150" s="384">
        <v>137.38</v>
      </c>
      <c r="AY150" s="78">
        <v>18</v>
      </c>
      <c r="AZ150" s="52"/>
      <c r="BA150" s="29"/>
    </row>
    <row x14ac:dyDescent="0.25" r="151" customHeight="1" ht="18.75">
      <c r="A151" s="102">
        <v>25569.041962604166</v>
      </c>
      <c r="B151" s="103" t="s">
        <v>55</v>
      </c>
      <c r="C151" s="78">
        <v>1</v>
      </c>
      <c r="D151" s="78">
        <v>21</v>
      </c>
      <c r="E151" s="133" t="s">
        <v>54</v>
      </c>
      <c r="F151" s="133"/>
      <c r="G151" s="80">
        <v>9</v>
      </c>
      <c r="H151" s="111">
        <v>30.9</v>
      </c>
      <c r="I151" s="24">
        <v>9.3</v>
      </c>
      <c r="J151" s="87">
        <v>2</v>
      </c>
      <c r="K151" s="87"/>
      <c r="L151" s="94">
        <v>0.000821195</v>
      </c>
      <c r="M151" s="159">
        <f>((0.009939*H151^2+1.878*H151+54.8)-(0.03997*H151^2+3.217*H151+164.5)*((L151^0.5)/(1+(4*L151^0.5))))*M83</f>
      </c>
      <c r="N151" s="24">
        <f>((0.00818*H151^2+1.939*H151+53.26)-(0.0292*H151^2+6.745*H151+151.5)*((L151^0.5)/(1+(8*L151^0.5))))*N83</f>
      </c>
      <c r="O151" s="24">
        <f>((0.01249*H151^2+1.912*H151+48.2)-(0.08284*H151^2+5.188*H151+75.73)*((L151^0.5)/(1+(7*L151^0.5))))*O83</f>
      </c>
      <c r="P151" s="24">
        <f>((0.02376*H151^2+3.227*H151+90.24)-(0.06484*H151^2+5.149*H151+76.79)*((L151^0.5)/(1+(3*L151^0.5))))*P83</f>
      </c>
      <c r="Q151" s="24">
        <f>((0.01275*H83^2+2.109*H83+46.19)-(0.1071*H83^2+9.023*H83+135.4)*((L151^0.5)/(1+(7.6*L151^0.5))))*Q83</f>
      </c>
      <c r="R151" s="24">
        <f>((0.0091*H83^2+2.16*H83+54)-(0.1*H83^2+5*H83+145)*((L151^0.5)/(1+(2.04*L151^0.5))))*R83</f>
      </c>
      <c r="S151" s="24">
        <f>((0.008978*H83^2+3*H83+80)-(0.005*H83^2+0.5*H83-20)*((L151^0.5)/(1+(2.6*L151^0.5))))*S83</f>
      </c>
      <c r="T151" s="24">
        <f>((0.003763*H83^2+0.877*H83+26.23)-(0.00027*H83^2+1.141*H83+32.07)*((L151^0.5)/(1+(1.7*L151^0.5))))*T83</f>
      </c>
      <c r="U151" s="24">
        <f>((0.003046*H83^2+1.261*H83+40.7)-(0.00535*H83^2+0.9316*H83+22.59)*((L151^0.5)/(1+(1.5*L151^0.5))))*U83</f>
      </c>
      <c r="V151" s="24">
        <f>((0.01068*H83^2+1.695*H83+57.16)-(0.02453*H83^2+1.915*H83+80.5)*((L151^0.5)/(1+(2.1*L151^0.5))))*V83</f>
      </c>
      <c r="W151" s="60">
        <f>((0.007647*H83^2+2.204*H83+59.11)-(0.03174*H83^2+2.334*H83+132.3)*((L151^0.5)/(1+(2.8*L151^0.5))))*W83</f>
      </c>
      <c r="X151" s="61">
        <f>((0.009088*H83^2+2.16*H83+53.901)-(0.1*H83^2-25*H83+120)*((L151^0.5)/(1+(2.23*L151^0.5))))*X83</f>
      </c>
      <c r="Y151" s="62">
        <f>((0.008973*H151^2+2*H151+40)-(-0.835*H151^2+5*H151+80)*((L151^0.5)/(1+(4*L151^0.5))))*Y83</f>
      </c>
      <c r="Z151" s="60">
        <f>((0.003817*H83^2+1.337*H83+40.99)-(0.00613*H83^2+0.9469*H83+22.01)*((L151^0.5)/(1+(1.5*L151^0.5))))*Z83</f>
      </c>
      <c r="AA151" s="60">
        <f>((0.01037*H83^2+2.838*H83+82.37)-(0.03324*H83^2+5.889*H83+193.5)*((L151^0.5)/(1+(2.6*L151^0.5))))*AA83</f>
      </c>
      <c r="AB151" s="60">
        <f>((0.001925*H83^2+1.214*H83+39.9)-(0.00118*H83^2+0.5045*H83+23.31)*((L151^0.5)/(1+(0.1*L151^0.5))))*AB83</f>
      </c>
      <c r="AC151" s="60">
        <f>((0.01*$H83^2+2.75*$H83+79)-(0.2*$H83^2+6*$H83+150)*(($L151^0.5)/(1+(2.6*$L151^0.5))))*$AC83</f>
      </c>
      <c r="AD151" s="60">
        <f>((0.000614*H151^2+0.9048*H151+21.14)-(-0.005*H151^2+0.8957*H151+10.97)*((L151^0.5)/(1+(0.1*L151^0.5))))*AD83</f>
      </c>
      <c r="AE151" s="60"/>
      <c r="AF151" s="60">
        <f>((-0.01414*H83^2+5.355*H83+224.2)-(-0.00918*H83^2+1.842*H83+39.23)*((L151^0.5)/(1+(0.3*L151^0.5))))*AF83</f>
      </c>
      <c r="AG151" s="85">
        <f>((0.003396*H83^2+2.925*H83+121.3)-(0.00933*H83^2+0.1086*H83+35.9)*((L151^0.5)/(1+(0.01*L151^0.5))))*AG83</f>
      </c>
      <c r="AH151" s="85">
        <f>((0.01*$H83^2+2.75*$H83+79)-(0.2*$H83^2+6*$H83+150)*(($L151^0.5)/(1+(2.6*$L151^0.5))))*AH83</f>
      </c>
      <c r="AI151" s="376">
        <f>((0.01*$H83^2+2.75*$H83+79)-(0.2*$H83^2+6*$H83+150)*(($L151^0.5)/(1+(2.6*$L151^0.5))))*AI83</f>
      </c>
      <c r="AJ151" s="376">
        <f>((0.01*$H83^2+2.75*$H83+79)-(0.2*$H83^2+6*$H83+150)*(($L151^0.5)/(1+(2.6*$L151^0.5))))*AJ83</f>
      </c>
      <c r="AK151" s="377">
        <f>((0.01*$H83^2+2.75*$H83+79)-(0.2*$H83^2+6*$H83+150)*(($L151^0.5)/(1+(2.6*$L151^0.5))))*AK83</f>
      </c>
      <c r="AL151" s="377">
        <f>((0.01*$H83^2+2.75*$H83+79)-(0.2*$H83^2+6*$H83+150)*(($L151^0.5)/(1+(2.6*$L151^0.5))))*AL83</f>
      </c>
      <c r="AM151" s="378">
        <f>((0.01*$H83^2+2.75*$H83+79)-(0.2*$H83^2+6*$H83+150)*(($L151^0.5)/(1+(2.6*$L151^0.5))))*AM83</f>
      </c>
      <c r="AN151" s="378">
        <f>((0.01*$H83^2+2.75*$H83+79)-(0.2*$H83^2+6*$H83+150)*(($L151^0.5)/(1+(2.6*$L151^0.5))))*AN83</f>
      </c>
      <c r="AO151" s="379">
        <f>($M151+$N151+$O151+$P151+$Q151+$R151+$S151+$T151+$U151+$V151+$W151+$X151+$Y151+$Z151+$AA151+$AB151+$AD151+$AF151+$AG151+$AH151)*1000</f>
      </c>
      <c r="AP151" s="380">
        <f>(M151+N151+O151+P151+Q151+R151+S151+T151+U151+V151+W151+X151+Y151+Z151+AA151+AB151+AC151+AD151+AF151+AG151)*1000</f>
      </c>
      <c r="AQ151" s="266">
        <v>150</v>
      </c>
      <c r="AR151" s="329">
        <f>($M151+$N151+$O151+$P151+$Q151+$R151+$S151+$T151+$U151+$V151+$W151+$X151+$Y151+$Z151+$AA151+$AB151+$AD151+$AF151+$AG151+AI151+AJ151)*1000</f>
      </c>
      <c r="AS151" s="381">
        <f>($M151+$N151+$O151+$P151+$Q151+$R151+$S151+$T151+$U151+$V151+$W151+$X151+$Y151+$Z151+$AA151+$AB151+$AD151+$AF151+AG151+$AK151+AL151)*1000</f>
      </c>
      <c r="AT151" s="382">
        <f>($M151+$N151+$O151+$P151+$Q151+$R151+$S151+$T151+$U151+$V151+$W151+$X151+$Y151+$Z151+$AA151+$AB151+$AD151+$AF151+AG151+AM151+AN151)*1000</f>
      </c>
      <c r="AU151" s="80">
        <v>9</v>
      </c>
      <c r="AV151" s="385">
        <v>150</v>
      </c>
      <c r="AW151" s="6">
        <v>150</v>
      </c>
      <c r="AX151" s="384">
        <v>81.773</v>
      </c>
      <c r="AY151" s="78">
        <v>21</v>
      </c>
      <c r="AZ151" s="52"/>
      <c r="BA151" s="29"/>
    </row>
    <row x14ac:dyDescent="0.25" r="152" customHeight="1" ht="18.75">
      <c r="A152" s="141">
        <v>25569.041962604166</v>
      </c>
      <c r="B152" s="54" t="s">
        <v>56</v>
      </c>
      <c r="C152" s="64">
        <v>3</v>
      </c>
      <c r="D152" s="331">
        <v>22</v>
      </c>
      <c r="E152" s="143" t="s">
        <v>57</v>
      </c>
      <c r="F152" s="143"/>
      <c r="G152" s="104">
        <v>10</v>
      </c>
      <c r="H152" s="60">
        <v>37.16</v>
      </c>
      <c r="I152" s="24">
        <v>7.33</v>
      </c>
      <c r="J152" s="50">
        <v>0.9382419378170218</v>
      </c>
      <c r="K152" s="50"/>
      <c r="L152" s="98">
        <v>0.0357446</v>
      </c>
      <c r="M152" s="159">
        <f>((0.009939*H152^2+1.878*H152+54.8)-(0.03997*H152^2+3.217*H152+164.5)*((L152^0.5)/(1+(4*L152^0.5))))*M84</f>
      </c>
      <c r="N152" s="24">
        <f>((0.00818*H152^2+1.939*H152+53.26)-(0.0292*H152^2+6.745*H152+151.5)*((L152^0.5)/(1+(8*L152^0.5))))*N84</f>
      </c>
      <c r="O152" s="24">
        <f>((0.01249*H152^2+1.912*H152+48.2)-(0.08284*H152^2+5.188*H152+75.73)*((L152^0.5)/(1+(7*L152^0.5))))*O84</f>
      </c>
      <c r="P152" s="24">
        <f>((0.02376*H152^2+3.227*H152+90.24)-(0.06484*H152^2+5.149*H152+76.79)*((L152^0.5)/(1+(3*L152^0.5))))*P84</f>
      </c>
      <c r="Q152" s="24">
        <f>((0.01275*H84^2+2.109*H84+46.19)-(0.1071*H84^2+9.023*H84+135.4)*((L152^0.5)/(1+(7.6*L152^0.5))))*Q84</f>
      </c>
      <c r="R152" s="24">
        <f>((0.0091*H84^2+2.16*H84+54)-(0.1*H84^2+5*H84+145)*((L152^0.5)/(1+(2.04*L152^0.5))))*R84</f>
      </c>
      <c r="S152" s="24">
        <f>((0.008978*H84^2+3*H84+80)-(0.005*H84^2+0.5*H84-20)*((L152^0.5)/(1+(2.6*L152^0.5))))*S84</f>
      </c>
      <c r="T152" s="24">
        <f>((0.003763*H84^2+0.877*H84+26.23)-(0.00027*H84^2+1.141*H84+32.07)*((L152^0.5)/(1+(1.7*L152^0.5))))*T84</f>
      </c>
      <c r="U152" s="24">
        <f>((0.003046*H84^2+1.261*H84+40.7)-(0.00535*H84^2+0.9316*H84+22.59)*((L152^0.5)/(1+(1.5*L152^0.5))))*U84</f>
      </c>
      <c r="V152" s="24">
        <f>((0.01068*H84^2+1.695*H84+57.16)-(0.02453*H84^2+1.915*H84+80.5)*((L152^0.5)/(1+(2.1*L152^0.5))))*V84</f>
      </c>
      <c r="W152" s="60">
        <f>((0.007647*H84^2+2.204*H84+59.11)-(0.03174*H84^2+2.334*H84+132.3)*((L152^0.5)/(1+(2.8*L152^0.5))))*W84</f>
      </c>
      <c r="X152" s="94">
        <f>((0.009088*H84^2+2.16*H84+53.901)-(0.1*H84^2-25*H84+120)*((L152^0.5)/(1+(2.23*L152^0.5))))*X84</f>
      </c>
      <c r="Y152" s="60">
        <f>((0.008973*H152^2+2*H152+40)-(-0.835*H152^2+5*H152+80)*((L152^0.5)/(1+(4*L152^0.5))))*Y84</f>
      </c>
      <c r="Z152" s="60">
        <f>((0.003817*H84^2+1.337*H84+40.99)-(0.00613*H84^2+0.9469*H84+22.01)*((L152^0.5)/(1+(1.5*L152^0.5))))*Z84</f>
      </c>
      <c r="AA152" s="60">
        <f>((0.01037*H84^2+2.838*H84+82.37)-(0.03324*H84^2+5.889*H84+193.5)*((L152^0.5)/(1+(2.6*L152^0.5))))*AA84</f>
      </c>
      <c r="AB152" s="60">
        <f>((0.001925*H84^2+1.214*H84+39.9)-(0.00118*H84^2+0.5045*H84+23.31)*((L152^0.5)/(1+(0.1*L152^0.5))))*AB84</f>
      </c>
      <c r="AC152" s="60">
        <f>((0.01*$H84^2+2.75*$H84+79)-(0.2*$H84^2+6*$H84+150)*(($L152^0.5)/(1+(2.6*$L152^0.5))))*$AC84</f>
      </c>
      <c r="AD152" s="60">
        <f>((0.000614*H152^2+0.9048*H152+21.14)-(-0.005*H152^2+0.8957*H152+10.97)*((L152^0.5)/(1+(0.1*L152^0.5))))*AD84</f>
      </c>
      <c r="AE152" s="60"/>
      <c r="AF152" s="60">
        <f>((-0.01414*H84^2+5.355*H84+224.2)-(-0.00918*H84^2+1.842*H84+39.23)*((L152^0.5)/(1+(0.3*L152^0.5))))*AF84</f>
      </c>
      <c r="AG152" s="85">
        <f>((0.003396*H84^2+2.925*H84+121.3)-(0.00933*H84^2+0.1086*H84+35.9)*((L152^0.5)/(1+(0.01*L152^0.5))))*AG84</f>
      </c>
      <c r="AH152" s="85">
        <f>((0.01*$H84^2+2.75*$H84+79)-(0.2*$H84^2+6*$H84+150)*(($L152^0.5)/(1+(2.6*$L152^0.5))))*AH84</f>
      </c>
      <c r="AI152" s="376">
        <f>((0.01*$H84^2+2.75*$H84+79)-(0.2*$H84^2+6*$H84+150)*(($L152^0.5)/(1+(2.6*$L152^0.5))))*AI84</f>
      </c>
      <c r="AJ152" s="376">
        <f>((0.01*$H84^2+2.75*$H84+79)-(0.2*$H84^2+6*$H84+150)*(($L152^0.5)/(1+(2.6*$L152^0.5))))*AJ84</f>
      </c>
      <c r="AK152" s="377">
        <f>((0.01*$H84^2+2.75*$H84+79)-(0.2*$H84^2+6*$H84+150)*(($L152^0.5)/(1+(2.6*$L152^0.5))))*AK84</f>
      </c>
      <c r="AL152" s="377">
        <f>((0.01*$H84^2+2.75*$H84+79)-(0.2*$H84^2+6*$H84+150)*(($L152^0.5)/(1+(2.6*$L152^0.5))))*AL84</f>
      </c>
      <c r="AM152" s="378">
        <f>((0.01*$H84^2+2.75*$H84+79)-(0.2*$H84^2+6*$H84+150)*(($L152^0.5)/(1+(2.6*$L152^0.5))))*AM84</f>
      </c>
      <c r="AN152" s="378">
        <f>((0.01*$H84^2+2.75*$H84+79)-(0.2*$H84^2+6*$H84+150)*(($L152^0.5)/(1+(2.6*$L152^0.5))))*AN84</f>
      </c>
      <c r="AO152" s="379">
        <f>($M152+$N152+$O152+$P152+$Q152+$R152+$S152+$T152+$U152+$V152+$W152+$X152+$Y152+$Z152+$AA152+$AB152+$AD152+$AF152+$AG152+$AH152)*1000</f>
      </c>
      <c r="AP152" s="380">
        <f>(M152+N152+O152+P152+Q152+R152+S152+T152+U152+V152+W152+X152+Y152+Z152+AA152+AB152+AC152+AD152+AF152+AG152)*1000</f>
      </c>
      <c r="AQ152" s="51">
        <v>3286.16</v>
      </c>
      <c r="AR152" s="329">
        <f>($M152+$N152+$O152+$P152+$Q152+$R152+$S152+$T152+$U152+$V152+$W152+$X152+$Y152+$Z152+$AA152+$AB152+$AD152+$AF152+$AG152+AI152+AJ152)*1000</f>
      </c>
      <c r="AS152" s="381">
        <f>($M152+$N152+$O152+$P152+$Q152+$R152+$S152+$T152+$U152+$V152+$W152+$X152+$Y152+$Z152+$AA152+$AB152+$AD152+$AF152+AG152+$AK152+AL152)*1000</f>
      </c>
      <c r="AT152" s="382">
        <f>($M152+$N152+$O152+$P152+$Q152+$R152+$S152+$T152+$U152+$V152+$W152+$X152+$Y152+$Z152+$AA152+$AB152+$AD152+$AF152+AG152+AM152+AN152)*1000</f>
      </c>
      <c r="AU152" s="104">
        <v>10</v>
      </c>
      <c r="AV152" s="383">
        <v>3286.16</v>
      </c>
      <c r="AW152" s="28">
        <v>3286.16</v>
      </c>
      <c r="AX152" s="384">
        <v>2426.7</v>
      </c>
      <c r="AY152" s="331">
        <v>22</v>
      </c>
      <c r="AZ152" s="52"/>
      <c r="BA152" s="29"/>
    </row>
    <row x14ac:dyDescent="0.25" r="153" customHeight="1" ht="18.75">
      <c r="A153" s="53">
        <v>25569.041962604166</v>
      </c>
      <c r="B153" s="154" t="s">
        <v>59</v>
      </c>
      <c r="C153" s="31">
        <v>2</v>
      </c>
      <c r="D153" s="31">
        <v>23</v>
      </c>
      <c r="E153" s="143" t="s">
        <v>60</v>
      </c>
      <c r="F153" s="143"/>
      <c r="G153" s="35">
        <v>11</v>
      </c>
      <c r="H153" s="60">
        <v>6.67</v>
      </c>
      <c r="I153" s="24">
        <v>9.3</v>
      </c>
      <c r="J153" s="50">
        <v>-3.708799552974201</v>
      </c>
      <c r="K153" s="50"/>
      <c r="L153" s="98">
        <v>0.00133361</v>
      </c>
      <c r="M153" s="159">
        <f>((0.009939*H153^2+1.878*H153+54.8)-(0.03997*H153^2+3.217*H153+164.5)*((L153^0.5)/(1+(4*L153^0.5))))*M85</f>
      </c>
      <c r="N153" s="24">
        <f>((0.00818*H153^2+1.939*H153+53.26)-(0.0292*H153^2+6.745*H153+151.5)*((L153^0.5)/(1+(8*L153^0.5))))*N85</f>
      </c>
      <c r="O153" s="59">
        <f>((0.01249*H153^2+1.912*H153+48.2)-(0.08284*H153^2+5.188*H153+75.73)*((L153^0.5)/(1+(7*L153^0.5))))*O85</f>
      </c>
      <c r="P153" s="24">
        <f>((0.02376*H153^2+3.227*H153+90.24)-(0.06484*H153^2+5.149*H153+76.79)*((L153^0.5)/(1+(3*L153^0.5))))*P85</f>
      </c>
      <c r="Q153" s="24">
        <f>((0.01275*H85^2+2.109*H85+46.19)-(0.1071*H85^2+9.023*H85+135.4)*((L153^0.5)/(1+(7.6*L153^0.5))))*Q85</f>
      </c>
      <c r="R153" s="24">
        <f>((0.0091*H85^2+2.16*H85+54)-(0.1*H85^2+5*H85+145)*((L153^0.5)/(1+(2.04*L153^0.5))))*R85</f>
      </c>
      <c r="S153" s="24">
        <f>((0.008978*H85^2+3*H85+80)-(0.005*H85^2+0.5*H85-20)*((L153^0.5)/(1+(2.6*L153^0.5))))*S85</f>
      </c>
      <c r="T153" s="24">
        <f>((0.003763*H85^2+0.877*H85+26.23)-(0.00027*H85^2+1.141*H85+32.07)*((L153^0.5)/(1+(1.7*L153^0.5))))*T85</f>
      </c>
      <c r="U153" s="24">
        <f>((0.003046*H85^2+1.261*H85+40.7)-(0.00535*H85^2+0.9316*H85+22.59)*((L153^0.5)/(1+(1.5*L153^0.5))))*U85</f>
      </c>
      <c r="V153" s="24">
        <f>((0.01068*H85^2+1.695*H85+57.16)-(0.02453*H85^2+1.915*H85+80.5)*((L153^0.5)/(1+(2.1*L153^0.5))))*V85</f>
      </c>
      <c r="W153" s="60">
        <f>((0.007647*H85^2+2.204*H85+59.11)-(0.03174*H85^2+2.334*H85+132.3)*((L153^0.5)/(1+(2.8*L153^0.5))))*W85</f>
      </c>
      <c r="X153" s="94">
        <f>((0.009088*H85^2+2.16*H85+53.901)-(0.1*H85^2-25*H85+120)*((L153^0.5)/(1+(2.23*L153^0.5))))*X85</f>
      </c>
      <c r="Y153" s="62">
        <f>((0.008973*H153^2+2*H153+40)-(-0.835*H153^2+5*H153+80)*((L153^0.5)/(1+(4*L153^0.5))))*Y85</f>
      </c>
      <c r="Z153" s="60">
        <f>((0.003817*H85^2+1.337*H85+40.99)-(0.00613*H85^2+0.9469*H85+22.01)*((L153^0.5)/(1+(1.5*L153^0.5))))*Z85</f>
      </c>
      <c r="AA153" s="62">
        <f>((0.01037*H85^2+2.838*H85+82.37)-(0.03324*H85^2+5.889*H85+193.5)*((L153^0.5)/(1+(2.6*L153^0.5))))*AA85</f>
      </c>
      <c r="AB153" s="62">
        <f>((0.001925*H85^2+1.214*H85+39.9)-(0.00118*H85^2+0.5045*H85+23.31)*((L153^0.5)/(1+(0.1*L153^0.5))))*AB85</f>
      </c>
      <c r="AC153" s="60">
        <f>((0.01*$H85^2+2.75*$H85+79)-(0.2*$H85^2+6*$H85+150)*(($L153^0.5)/(1+(2.6*$L153^0.5))))*$AC85</f>
      </c>
      <c r="AD153" s="60">
        <f>((0.000614*H153^2+0.9048*H153+21.14)-(-0.005*H153^2+0.8957*H153+10.97)*((L153^0.5)/(1+(0.1*L153^0.5))))*AD85</f>
      </c>
      <c r="AE153" s="60"/>
      <c r="AF153" s="60">
        <f>((-0.01414*H85^2+5.355*H85+224.2)-(-0.00918*H85^2+1.842*H85+39.23)*((L153^0.5)/(1+(0.3*L153^0.5))))*AF85</f>
      </c>
      <c r="AG153" s="85">
        <f>((0.003396*H85^2+2.925*H85+121.3)-(0.00933*H85^2+0.1086*H85+35.9)*((L153^0.5)/(1+(0.01*L153^0.5))))*AG85</f>
      </c>
      <c r="AH153" s="85">
        <f>((0.01*$H85^2+2.75*$H85+79)-(0.2*$H85^2+6*$H85+150)*(($L153^0.5)/(1+(2.6*$L153^0.5))))*AH85</f>
      </c>
      <c r="AI153" s="376">
        <f>((0.01*$H85^2+2.75*$H85+79)-(0.2*$H85^2+6*$H85+150)*(($L153^0.5)/(1+(2.6*$L153^0.5))))*AI85</f>
      </c>
      <c r="AJ153" s="376">
        <f>((0.01*$H85^2+2.75*$H85+79)-(0.2*$H85^2+6*$H85+150)*(($L153^0.5)/(1+(2.6*$L153^0.5))))*AJ85</f>
      </c>
      <c r="AK153" s="377">
        <f>((0.01*$H85^2+2.75*$H85+79)-(0.2*$H85^2+6*$H85+150)*(($L153^0.5)/(1+(2.6*$L153^0.5))))*AK85</f>
      </c>
      <c r="AL153" s="377">
        <f>((0.01*$H85^2+2.75*$H85+79)-(0.2*$H85^2+6*$H85+150)*(($L153^0.5)/(1+(2.6*$L153^0.5))))*AL85</f>
      </c>
      <c r="AM153" s="378">
        <f>((0.01*$H85^2+2.75*$H85+79)-(0.2*$H85^2+6*$H85+150)*(($L153^0.5)/(1+(2.6*$L153^0.5))))*AM85</f>
      </c>
      <c r="AN153" s="378">
        <f>((0.01*$H85^2+2.75*$H85+79)-(0.2*$H85^2+6*$H85+150)*(($L153^0.5)/(1+(2.6*$L153^0.5))))*AN85</f>
      </c>
      <c r="AO153" s="379">
        <f>($M153+$N153+$O153+$P153+$Q153+$R153+$S153+$T153+$U153+$V153+$W153+$X153+$Y153+$Z153+$AA153+$AB153+$AD153+$AF153+$AG153+$AH153)*1000</f>
      </c>
      <c r="AP153" s="380">
        <f>(M153+N153+O153+P153+Q153+R153+S153+T153+U153+V153+W153+X153+Y153+Z153+AA153+AB153+AC153+AD153+AF153+AG153)*1000</f>
      </c>
      <c r="AQ153" s="51">
        <v>124.55</v>
      </c>
      <c r="AR153" s="329">
        <f>($M153+$N153+$O153+$P153+$Q153+$R153+$S153+$T153+$U153+$V153+$W153+$X153+$Y153+$Z153+$AA153+$AB153+$AD153+$AF153+$AG153+AI153+AJ153)*1000</f>
      </c>
      <c r="AS153" s="381">
        <f>($M153+$N153+$O153+$P153+$Q153+$R153+$S153+$T153+$U153+$V153+$W153+$X153+$Y153+$Z153+$AA153+$AB153+$AD153+$AF153+AG153+$AK153+AL153)*1000</f>
      </c>
      <c r="AT153" s="382">
        <f>($M153+$N153+$O153+$P153+$Q153+$R153+$S153+$T153+$U153+$V153+$W153+$X153+$Y153+$Z153+$AA153+$AB153+$AD153+$AF153+AG153+AM153+AN153)*1000</f>
      </c>
      <c r="AU153" s="35">
        <v>11</v>
      </c>
      <c r="AV153" s="383">
        <v>124.55</v>
      </c>
      <c r="AW153" s="28">
        <v>124.55</v>
      </c>
      <c r="AX153" s="384">
        <v>76.427</v>
      </c>
      <c r="AY153" s="31">
        <v>23</v>
      </c>
      <c r="AZ153" s="52"/>
      <c r="BA153" s="29"/>
    </row>
    <row x14ac:dyDescent="0.25" r="154" customHeight="1" ht="18.75">
      <c r="A154" s="102">
        <v>25569.041962604166</v>
      </c>
      <c r="B154" s="156" t="s">
        <v>61</v>
      </c>
      <c r="C154" s="31">
        <v>2</v>
      </c>
      <c r="D154" s="243">
        <v>52</v>
      </c>
      <c r="E154" s="54" t="s">
        <v>62</v>
      </c>
      <c r="F154" s="54"/>
      <c r="G154" s="35">
        <v>12</v>
      </c>
      <c r="H154" s="157">
        <v>12</v>
      </c>
      <c r="I154" s="106">
        <v>9.3</v>
      </c>
      <c r="J154" s="158">
        <v>-7.077182927521522</v>
      </c>
      <c r="K154" s="158"/>
      <c r="L154" s="94">
        <v>0.00180455</v>
      </c>
      <c r="M154" s="159">
        <f>((0.009939*H154^2+1.878*H154+54.8)-(0.03997*H154^2+3.217*H154+164.5)*((L154^0.5)/(1+(4*L154^0.5))))*M86</f>
      </c>
      <c r="N154" s="24">
        <f>((0.00818*H154^2+1.939*H154+53.26)-(0.0292*H154^2+6.745*H154+151.5)*((L154^0.5)/(1+(8*L154^0.5))))*N86</f>
      </c>
      <c r="O154" s="24">
        <f>((0.01249*H154^2+1.912*H154+48.2)-(0.08284*H154^2+5.188*H154+75.73)*((L154^0.5)/(1+(7*L154^0.5))))*O86</f>
      </c>
      <c r="P154" s="24">
        <f>((0.02376*H154^2+3.227*H154+90.24)-(0.06484*H154^2+5.149*H154+76.79)*((L154^0.5)/(1+(3*L154^0.5))))*P86</f>
      </c>
      <c r="Q154" s="24">
        <f>((0.01275*H86^2+2.109*H86+46.19)-(0.1071*H86^2+9.023*H86+135.4)*((L154^0.5)/(1+(7.6*L154^0.5))))*Q86</f>
      </c>
      <c r="R154" s="24">
        <f>((0.0091*H86^2+2.16*H86+54)-(0.1*H86^2+5*H86+145)*((L154^0.5)/(1+(2.04*L154^0.5))))*R86</f>
      </c>
      <c r="S154" s="24">
        <f>((0.008978*H86^2+3*H86+80)-(0.005*H86^2+0.5*H86-20)*((L154^0.5)/(1+(2.6*L154^0.5))))*S86</f>
      </c>
      <c r="T154" s="24">
        <f>((0.003763*H86^2+0.877*H86+26.23)-(0.00027*H86^2+1.141*H86+32.07)*((L154^0.5)/(1+(1.7*L154^0.5))))*T86</f>
      </c>
      <c r="U154" s="24">
        <f>((0.003046*H86^2+1.261*H86+40.7)-(0.00535*H86^2+0.9316*H86+22.59)*((L154^0.5)/(1+(1.5*L154^0.5))))*U86</f>
      </c>
      <c r="V154" s="24">
        <f>((0.01068*H86^2+1.695*H86+57.16)-(0.02453*H86^2+1.915*H86+80.5)*((L154^0.5)/(1+(2.1*L154^0.5))))*V86</f>
      </c>
      <c r="W154" s="60">
        <f>((0.007647*H86^2+2.204*H86+59.11)-(0.03174*H86^2+2.334*H86+132.3)*((L154^0.5)/(1+(2.8*L154^0.5))))*W86</f>
      </c>
      <c r="X154" s="94">
        <f>((0.009088*H86^2+2.16*H86+53.901)-(0.1*H86^2-25*H86+120)*((L154^0.5)/(1+(2.23*L154^0.5))))*X86</f>
      </c>
      <c r="Y154" s="62">
        <f>((0.008973*H154^2+2*H154+40)-(-0.835*H154^2+5*H154+80)*((L154^0.5)/(1+(4*L154^0.5))))*Y86</f>
      </c>
      <c r="Z154" s="60">
        <f>((0.003817*H86^2+1.337*H86+40.99)-(0.00613*H86^2+0.9469*H86+22.01)*((L154^0.5)/(1+(1.5*L154^0.5))))*Z86</f>
      </c>
      <c r="AA154" s="60">
        <f>((0.01037*H86^2+2.838*H86+82.37)-(0.03324*H86^2+5.889*H86+193.5)*((L154^0.5)/(1+(2.6*L154^0.5))))*AA86</f>
      </c>
      <c r="AB154" s="60">
        <f>((0.001925*H86^2+1.214*H86+39.9)-(0.00118*H86^2+0.5045*H86+23.31)*((L154^0.5)/(1+(0.1*L154^0.5))))*AB86</f>
      </c>
      <c r="AC154" s="60">
        <f>((0.01*$H86^2+2.75*$H86+79)-(0.2*$H86^2+6*$H86+150)*(($L154^0.5)/(1+(2.6*$L154^0.5))))*$AC86</f>
      </c>
      <c r="AD154" s="60">
        <f>((0.000614*H154^2+0.9048*H154+21.14)-(-0.005*H154^2+0.8957*H154+10.97)*((L154^0.5)/(1+(0.1*L154^0.5))))*AD86</f>
      </c>
      <c r="AE154" s="60"/>
      <c r="AF154" s="60">
        <f>((-0.01414*H86^2+5.355*H86+224.2)-(-0.00918*H86^2+1.842*H86+39.23)*((L154^0.5)/(1+(0.3*L154^0.5))))*AF86</f>
      </c>
      <c r="AG154" s="85">
        <f>((0.003396*H86^2+2.925*H86+121.3)-(0.00933*H86^2+0.1086*H86+35.9)*((L154^0.5)/(1+(0.01*L154^0.5))))*AG86</f>
      </c>
      <c r="AH154" s="85">
        <f>((0.01*$H86^2+2.75*$H86+79)-(0.2*$H86^2+6*$H86+150)*(($L154^0.5)/(1+(2.6*$L154^0.5))))*AH86</f>
      </c>
      <c r="AI154" s="376">
        <f>((0.01*$H86^2+2.75*$H86+79)-(0.2*$H86^2+6*$H86+150)*(($L154^0.5)/(1+(2.6*$L154^0.5))))*AI86</f>
      </c>
      <c r="AJ154" s="376">
        <f>((0.01*$H86^2+2.75*$H86+79)-(0.2*$H86^2+6*$H86+150)*(($L154^0.5)/(1+(2.6*$L154^0.5))))*AJ86</f>
      </c>
      <c r="AK154" s="377">
        <f>((0.01*$H86^2+2.75*$H86+79)-(0.2*$H86^2+6*$H86+150)*(($L154^0.5)/(1+(2.6*$L154^0.5))))*AK86</f>
      </c>
      <c r="AL154" s="377">
        <f>((0.01*$H86^2+2.75*$H86+79)-(0.2*$H86^2+6*$H86+150)*(($L154^0.5)/(1+(2.6*$L154^0.5))))*AL86</f>
      </c>
      <c r="AM154" s="378">
        <f>((0.01*$H86^2+2.75*$H86+79)-(0.2*$H86^2+6*$H86+150)*(($L154^0.5)/(1+(2.6*$L154^0.5))))*AM86</f>
      </c>
      <c r="AN154" s="378">
        <f>((0.01*$H86^2+2.75*$H86+79)-(0.2*$H86^2+6*$H86+150)*(($L154^0.5)/(1+(2.6*$L154^0.5))))*AN86</f>
      </c>
      <c r="AO154" s="379">
        <f>($M154+$N154+$O154+$P154+$Q154+$R154+$S154+$T154+$U154+$V154+$W154+$X154+$Y154+$Z154+$AA154+$AB154+$AD154+$AF154+$AG154+$AH154)*1000</f>
      </c>
      <c r="AP154" s="380">
        <f>(M154+N154+O154+P154+Q154+R154+S154+T154+U154+V154+W154+X154+Y154+Z154+AA154+AB154+AC154+AD154+AF154+AG154)*1000</f>
      </c>
      <c r="AQ154" s="135" t="s">
        <v>48</v>
      </c>
      <c r="AR154" s="329">
        <f>($M154+$N154+$O154+$P154+$Q154+$R154+$S154+$T154+$U154+$V154+$W154+$X154+$Y154+$Z154+$AA154+$AB154+$AD154+$AF154+$AG154+AI154+AJ154)*1000</f>
      </c>
      <c r="AS154" s="381">
        <f>($M154+$N154+$O154+$P154+$Q154+$R154+$S154+$T154+$U154+$V154+$W154+$X154+$Y154+$Z154+$AA154+$AB154+$AD154+$AF154+AG154+$AK154+AL154)*1000</f>
      </c>
      <c r="AT154" s="382">
        <f>($M154+$N154+$O154+$P154+$Q154+$R154+$S154+$T154+$U154+$V154+$W154+$X154+$Y154+$Z154+$AA154+$AB154+$AD154+$AF154+AG154+AM154+AN154)*1000</f>
      </c>
      <c r="AU154" s="35">
        <v>12</v>
      </c>
      <c r="AV154" s="385">
        <v>250.91</v>
      </c>
      <c r="AW154" s="329">
        <f>(AX154+37.74)/0.7147</f>
      </c>
      <c r="AX154" s="384">
        <v>94.884</v>
      </c>
      <c r="AY154" s="243">
        <v>52</v>
      </c>
      <c r="AZ154" s="52"/>
      <c r="BA154" s="29"/>
    </row>
    <row x14ac:dyDescent="0.25" r="155" customHeight="1" ht="18.75">
      <c r="A155" s="163">
        <v>25569.041962604166</v>
      </c>
      <c r="B155" s="154" t="s">
        <v>63</v>
      </c>
      <c r="C155" s="78">
        <v>1</v>
      </c>
      <c r="D155" s="55">
        <v>17</v>
      </c>
      <c r="E155" s="143" t="s">
        <v>64</v>
      </c>
      <c r="F155" s="143"/>
      <c r="G155" s="80">
        <v>13</v>
      </c>
      <c r="H155" s="60">
        <v>41.09</v>
      </c>
      <c r="I155" s="24">
        <v>8.62</v>
      </c>
      <c r="J155" s="50">
        <v>-3.117178397251894</v>
      </c>
      <c r="K155" s="50"/>
      <c r="L155" s="98">
        <v>0.00229828</v>
      </c>
      <c r="M155" s="159">
        <f>((0.009939*H155^2+1.878*H155+54.8)-(0.03997*H155^2+3.217*H155+164.5)*((L155^0.5)/(1+(4*L155^0.5))))*M87</f>
      </c>
      <c r="N155" s="24">
        <f>((0.00818*H155^2+1.939*H155+53.26)-(0.0292*H155^2+6.745*H155+151.5)*((L155^0.5)/(1+(8*L155^0.5))))*N87</f>
      </c>
      <c r="O155" s="59">
        <f>((0.01249*H155^2+1.912*H155+48.2)-(0.08284*H155^2+5.188*H155+75.73)*((L155^0.5)/(1+(7*L155^0.5))))*O87</f>
      </c>
      <c r="P155" s="24">
        <f>((0.02376*H155^2+3.227*H155+90.24)-(0.06484*H155^2+5.149*H155+76.79)*((L155^0.5)/(1+(3*L155^0.5))))*P87</f>
      </c>
      <c r="Q155" s="24">
        <f>((0.01275*H87^2+2.109*H87+46.19)-(0.1071*H87^2+9.023*H87+135.4)*((L155^0.5)/(1+(7.6*L155^0.5))))*Q87</f>
      </c>
      <c r="R155" s="24">
        <f>((0.0091*H87^2+2.16*H87+54)-(0.1*H87^2+5*H87+145)*((L155^0.5)/(1+(2.04*L155^0.5))))*R87</f>
      </c>
      <c r="S155" s="24">
        <f>((0.008978*H87^2+3*H87+80)-(0.005*H87^2+0.5*H87-20)*((L155^0.5)/(1+(2.6*L155^0.5))))*S87</f>
      </c>
      <c r="T155" s="24">
        <f>((0.003763*H87^2+0.877*H87+26.23)-(0.00027*H87^2+1.141*H87+32.07)*((L155^0.5)/(1+(1.7*L155^0.5))))*T87</f>
      </c>
      <c r="U155" s="24">
        <f>((0.003046*H87^2+1.261*H87+40.7)-(0.00535*H87^2+0.9316*H87+22.59)*((L155^0.5)/(1+(1.5*L155^0.5))))*U87</f>
      </c>
      <c r="V155" s="24">
        <f>((0.01068*H87^2+1.695*H87+57.16)-(0.02453*H87^2+1.915*H87+80.5)*((L155^0.5)/(1+(2.1*L155^0.5))))*V87</f>
      </c>
      <c r="W155" s="60">
        <f>((0.007647*H87^2+2.204*H87+59.11)-(0.03174*H87^2+2.334*H87+132.3)*((L155^0.5)/(1+(2.8*L155^0.5))))*W87</f>
      </c>
      <c r="X155" s="61">
        <f>((0.009088*H87^2+2.16*H87+53.901)-(0.1*H87^2-25*H87+120)*((L155^0.5)/(1+(2.23*L155^0.5))))*X87</f>
      </c>
      <c r="Y155" s="62">
        <f>((0.008973*H155^2+2*H155+40)-(-0.835*H155^2+5*H155+80)*((L155^0.5)/(1+(4*L155^0.5))))*Y87</f>
      </c>
      <c r="Z155" s="60">
        <f>((0.003817*H87^2+1.337*H87+40.99)-(0.00613*H87^2+0.9469*H87+22.01)*((L155^0.5)/(1+(1.5*L155^0.5))))*Z87</f>
      </c>
      <c r="AA155" s="62">
        <f>((0.01037*H87^2+2.838*H87+82.37)-(0.03324*H87^2+5.889*H87+193.5)*((L155^0.5)/(1+(2.6*L155^0.5))))*AA87</f>
      </c>
      <c r="AB155" s="62">
        <f>((0.001925*H87^2+1.214*H87+39.9)-(0.00118*H87^2+0.5045*H87+23.31)*((L155^0.5)/(1+(0.1*L155^0.5))))*AB87</f>
      </c>
      <c r="AC155" s="60">
        <f>((0.01*$H87^2+2.75*$H87+79)-(0.2*$H87^2+6*$H87+150)*(($L155^0.5)/(1+(2.6*$L155^0.5))))*$AC87</f>
      </c>
      <c r="AD155" s="60">
        <f>((0.000614*H155^2+0.9048*H155+21.14)-(-0.005*H155^2+0.8957*H155+10.97)*((L155^0.5)/(1+(0.1*L155^0.5))))*AD87</f>
      </c>
      <c r="AE155" s="60"/>
      <c r="AF155" s="60">
        <f>((-0.01414*H87^2+5.355*H87+224.2)-(-0.00918*H87^2+1.842*H87+39.23)*((L155^0.5)/(1+(0.3*L155^0.5))))*AF87</f>
      </c>
      <c r="AG155" s="85">
        <f>((0.003396*H87^2+2.925*H87+121.3)-(0.00933*H87^2+0.1086*H87+35.9)*((L155^0.5)/(1+(0.01*L155^0.5))))*AG87</f>
      </c>
      <c r="AH155" s="85">
        <f>((0.01*$H87^2+2.75*$H87+79)-(0.2*$H87^2+6*$H87+150)*(($L155^0.5)/(1+(2.6*$L155^0.5))))*AH87</f>
      </c>
      <c r="AI155" s="376">
        <f>((0.01*$H87^2+2.75*$H87+79)-(0.2*$H87^2+6*$H87+150)*(($L155^0.5)/(1+(2.6*$L155^0.5))))*AI87</f>
      </c>
      <c r="AJ155" s="376">
        <f>((0.01*$H87^2+2.75*$H87+79)-(0.2*$H87^2+6*$H87+150)*(($L155^0.5)/(1+(2.6*$L155^0.5))))*AJ87</f>
      </c>
      <c r="AK155" s="377">
        <f>((0.01*$H87^2+2.75*$H87+79)-(0.2*$H87^2+6*$H87+150)*(($L155^0.5)/(1+(2.6*$L155^0.5))))*AK87</f>
      </c>
      <c r="AL155" s="377">
        <f>((0.01*$H87^2+2.75*$H87+79)-(0.2*$H87^2+6*$H87+150)*(($L155^0.5)/(1+(2.6*$L155^0.5))))*AL87</f>
      </c>
      <c r="AM155" s="378">
        <f>((0.01*$H87^2+2.75*$H87+79)-(0.2*$H87^2+6*$H87+150)*(($L155^0.5)/(1+(2.6*$L155^0.5))))*AM87</f>
      </c>
      <c r="AN155" s="378">
        <f>((0.01*$H87^2+2.75*$H87+79)-(0.2*$H87^2+6*$H87+150)*(($L155^0.5)/(1+(2.6*$L155^0.5))))*AN87</f>
      </c>
      <c r="AO155" s="379">
        <f>($M155+$N155+$O155+$P155+$Q155+$R155+$S155+$T155+$U155+$V155+$W155+$X155+$Y155+$Z155+$AA155+$AB155+$AD155+$AF155+$AG155+$AH155)*1000</f>
      </c>
      <c r="AP155" s="380">
        <f>(M155+N155+O155+P155+Q155+R155+S155+T155+U155+V155+W155+X155+Y155+Z155+AA155+AB155+AC155+AD155+AF155+AG155)*1000</f>
      </c>
      <c r="AQ155" s="51">
        <v>492.53</v>
      </c>
      <c r="AR155" s="329">
        <f>($M155+$N155+$O155+$P155+$Q155+$R155+$S155+$T155+$U155+$V155+$W155+$X155+$Y155+$Z155+$AA155+$AB155+$AD155+$AF155+$AG155+AI155+AJ155)*1000</f>
      </c>
      <c r="AS155" s="381">
        <f>($M155+$N155+$O155+$P155+$Q155+$R155+$S155+$T155+$U155+$V155+$W155+$X155+$Y155+$Z155+$AA155+$AB155+$AD155+$AF155+AG155+$AK155+AL155)*1000</f>
      </c>
      <c r="AT155" s="382">
        <f>($M155+$N155+$O155+$P155+$Q155+$R155+$S155+$T155+$U155+$V155+$W155+$X155+$Y155+$Z155+$AA155+$AB155+$AD155+$AF155+AG155+AM155+AN155)*1000</f>
      </c>
      <c r="AU155" s="80">
        <v>13</v>
      </c>
      <c r="AV155" s="383">
        <v>492.53</v>
      </c>
      <c r="AW155" s="28">
        <v>492.53</v>
      </c>
      <c r="AX155" s="384">
        <v>307.78</v>
      </c>
      <c r="AY155" s="55">
        <v>17</v>
      </c>
      <c r="AZ155" s="52"/>
      <c r="BA155" s="29"/>
    </row>
    <row x14ac:dyDescent="0.25" r="156" customHeight="1" ht="18.75">
      <c r="A156" s="102">
        <v>25569.041962604166</v>
      </c>
      <c r="B156" s="156" t="s">
        <v>65</v>
      </c>
      <c r="C156" s="31">
        <v>2</v>
      </c>
      <c r="D156" s="333">
        <v>50</v>
      </c>
      <c r="E156" s="54" t="s">
        <v>66</v>
      </c>
      <c r="F156" s="54"/>
      <c r="G156" s="35">
        <v>14</v>
      </c>
      <c r="H156" s="60">
        <v>14</v>
      </c>
      <c r="I156" s="24">
        <v>9</v>
      </c>
      <c r="J156" s="107">
        <v>-3</v>
      </c>
      <c r="K156" s="107"/>
      <c r="L156" s="94">
        <v>0.00519012</v>
      </c>
      <c r="M156" s="159">
        <f>((0.009939*H156^2+1.878*H156+54.8)-(0.03997*H156^2+3.217*H156+164.5)*((L156^0.5)/(1+(4*L156^0.5))))*M88</f>
      </c>
      <c r="N156" s="24">
        <f>((0.00818*H156^2+1.939*H156+53.26)-(0.0292*H156^2+6.745*H156+151.5)*((L156^0.5)/(1+(8*L156^0.5))))*N88</f>
      </c>
      <c r="O156" s="24">
        <f>((0.01249*H156^2+1.912*H156+48.2)-(0.08284*H156^2+5.188*H156+75.73)*((L156^0.5)/(1+(7*L156^0.5))))*O88</f>
      </c>
      <c r="P156" s="24">
        <f>((0.02376*H156^2+3.227*H156+90.24)-(0.06484*H156^2+5.149*H156+76.79)*((L156^0.5)/(1+(3*L156^0.5))))*P88</f>
      </c>
      <c r="Q156" s="59">
        <f>((0.01275*H88^2+2.109*H88+46.19)-(0.1071*H88^2+9.023*H88+135.4)*((L156^0.5)/(1+(7.6*L156^0.5))))*Q88</f>
      </c>
      <c r="R156" s="59">
        <f>((0.0091*H88^2+2.16*H88+54)-(0.1*H88^2+5*H88+145)*((L156^0.5)/(1+(2.04*L156^0.5))))*R88</f>
      </c>
      <c r="S156" s="59">
        <f>((0.008978*H88^2+3*H88+80)-(0.005*H88^2+0.5*H88-20)*((L156^0.5)/(1+(2.6*L156^0.5))))*S88</f>
      </c>
      <c r="T156" s="24">
        <f>((0.003763*H88^2+0.877*H88+26.23)-(0.00027*H88^2+1.141*H88+32.07)*((L156^0.5)/(1+(1.7*L156^0.5))))*T88</f>
      </c>
      <c r="U156" s="24">
        <f>((0.003046*H88^2+1.261*H88+40.7)-(0.00535*H88^2+0.9316*H88+22.59)*((L156^0.5)/(1+(1.5*L156^0.5))))*U88</f>
      </c>
      <c r="V156" s="24">
        <f>((0.01068*H88^2+1.695*H88+57.16)-(0.02453*H88^2+1.915*H88+80.5)*((L156^0.5)/(1+(2.1*L156^0.5))))*V88</f>
      </c>
      <c r="W156" s="60">
        <f>((0.007647*H88^2+2.204*H88+59.11)-(0.03174*H88^2+2.334*H88+132.3)*((L156^0.5)/(1+(2.8*L156^0.5))))*W88</f>
      </c>
      <c r="X156" s="94">
        <f>((0.009088*H88^2+2.16*H88+53.901)-(0.1*H88^2-25*H88+120)*((L156^0.5)/(1+(2.23*L156^0.5))))*X88</f>
      </c>
      <c r="Y156" s="60">
        <f>((0.008973*H156^2+2*H156+40)-(-0.835*H156^2+5*H156+80)*((L156^0.5)/(1+(4*L156^0.5))))*Y88</f>
      </c>
      <c r="Z156" s="60">
        <f>((0.003817*H88^2+1.337*H88+40.99)-(0.00613*H88^2+0.9469*H88+22.01)*((L156^0.5)/(1+(1.5*L156^0.5))))*Z88</f>
      </c>
      <c r="AA156" s="60">
        <f>((0.01037*H88^2+2.838*H88+82.37)-(0.03324*H88^2+5.889*H88+193.5)*((L156^0.5)/(1+(2.6*L156^0.5))))*AA88</f>
      </c>
      <c r="AB156" s="60">
        <f>((0.001925*H88^2+1.214*H88+39.9)-(0.00118*H88^2+0.5045*H88+23.31)*((L156^0.5)/(1+(0.1*L156^0.5))))*AB88</f>
      </c>
      <c r="AC156" s="60">
        <f>((0.01*$H88^2+2.75*$H88+79)-(0.2*$H88^2+6*$H88+150)*(($L156^0.5)/(1+(2.6*$L156^0.5))))*$AC88</f>
      </c>
      <c r="AD156" s="60">
        <f>((0.000614*H156^2+0.9048*H156+21.14)-(-0.005*H156^2+0.8957*H156+10.97)*((L156^0.5)/(1+(0.1*L156^0.5))))*AD88</f>
      </c>
      <c r="AE156" s="60"/>
      <c r="AF156" s="60">
        <f>((-0.01414*H88^2+5.355*H88+224.2)-(-0.00918*H88^2+1.842*H88+39.23)*((L156^0.5)/(1+(0.3*L156^0.5))))*AF88</f>
      </c>
      <c r="AG156" s="85">
        <f>((0.003396*H88^2+2.925*H88+121.3)-(0.00933*H88^2+0.1086*H88+35.9)*((L156^0.5)/(1+(0.01*L156^0.5))))*AG88</f>
      </c>
      <c r="AH156" s="85">
        <f>((0.01*$H88^2+2.75*$H88+79)-(0.2*$H88^2+6*$H88+150)*(($L156^0.5)/(1+(2.6*$L156^0.5))))*AH88</f>
      </c>
      <c r="AI156" s="376">
        <f>((0.01*$H88^2+2.75*$H88+79)-(0.2*$H88^2+6*$H88+150)*(($L156^0.5)/(1+(2.6*$L156^0.5))))*AI88</f>
      </c>
      <c r="AJ156" s="376">
        <f>((0.01*$H88^2+2.75*$H88+79)-(0.2*$H88^2+6*$H88+150)*(($L156^0.5)/(1+(2.6*$L156^0.5))))*AJ88</f>
      </c>
      <c r="AK156" s="377">
        <f>((0.01*$H88^2+2.75*$H88+79)-(0.2*$H88^2+6*$H88+150)*(($L156^0.5)/(1+(2.6*$L156^0.5))))*AK88</f>
      </c>
      <c r="AL156" s="377">
        <f>((0.01*$H88^2+2.75*$H88+79)-(0.2*$H88^2+6*$H88+150)*(($L156^0.5)/(1+(2.6*$L156^0.5))))*AL88</f>
      </c>
      <c r="AM156" s="378">
        <f>((0.01*$H88^2+2.75*$H88+79)-(0.2*$H88^2+6*$H88+150)*(($L156^0.5)/(1+(2.6*$L156^0.5))))*AM88</f>
      </c>
      <c r="AN156" s="378">
        <f>((0.01*$H88^2+2.75*$H88+79)-(0.2*$H88^2+6*$H88+150)*(($L156^0.5)/(1+(2.6*$L156^0.5))))*AN88</f>
      </c>
      <c r="AO156" s="379">
        <f>($M156+$N156+$O156+$P156+$Q156+$R156+$S156+$T156+$U156+$V156+$W156+$X156+$Y156+$Z156+$AA156+$AB156+$AD156+$AF156+$AG156+$AH156)*1000</f>
      </c>
      <c r="AP156" s="380">
        <f>(M156+N156+O156+P156+Q156+R156+S156+T156+U156+V156+W156+X156+Y156+Z156+AA156+AB156+AC156+AD156+AF156+AG156)*1000</f>
      </c>
      <c r="AQ156" s="135" t="s">
        <v>48</v>
      </c>
      <c r="AR156" s="329">
        <f>($M156+$N156+$O156+$P156+$Q156+$R156+$S156+$T156+$U156+$V156+$W156+$X156+$Y156+$Z156+$AA156+$AB156+$AD156+$AF156+$AG156+AI156+AJ156)*1000</f>
      </c>
      <c r="AS156" s="381">
        <f>($M156+$N156+$O156+$P156+$Q156+$R156+$S156+$T156+$U156+$V156+$W156+$X156+$Y156+$Z156+$AA156+$AB156+$AD156+$AF156+AG156+$AK156+AL156)*1000</f>
      </c>
      <c r="AT156" s="382">
        <f>($M156+$N156+$O156+$P156+$Q156+$R156+$S156+$T156+$U156+$V156+$W156+$X156+$Y156+$Z156+$AA156+$AB156+$AD156+$AF156+AG156+AM156+AN156)*1000</f>
      </c>
      <c r="AU156" s="35">
        <v>14</v>
      </c>
      <c r="AV156" s="385">
        <v>714.11</v>
      </c>
      <c r="AW156" s="329">
        <f>(AX156+37.74)/0.7147</f>
      </c>
      <c r="AX156" s="384">
        <v>307.06</v>
      </c>
      <c r="AY156" s="333">
        <v>50</v>
      </c>
      <c r="AZ156" s="52"/>
      <c r="BA156" s="29"/>
    </row>
    <row x14ac:dyDescent="0.25" r="157" customHeight="1" ht="18.75">
      <c r="A157" s="53">
        <v>25569.041962604166</v>
      </c>
      <c r="B157" s="154" t="s">
        <v>67</v>
      </c>
      <c r="C157" s="64">
        <v>3</v>
      </c>
      <c r="D157" s="331">
        <v>14</v>
      </c>
      <c r="E157" s="103" t="s">
        <v>68</v>
      </c>
      <c r="F157" s="103"/>
      <c r="G157" s="104">
        <v>15</v>
      </c>
      <c r="H157" s="60">
        <v>32.84</v>
      </c>
      <c r="I157" s="24">
        <v>6.44</v>
      </c>
      <c r="J157" s="50">
        <v>-1.222272874743378</v>
      </c>
      <c r="K157" s="50"/>
      <c r="L157" s="24">
        <v>0.0665581</v>
      </c>
      <c r="M157" s="159">
        <f>((0.009939*H157^2+1.878*H157+54.8)-(0.03997*H157^2+3.217*H157+164.5)*((L157^0.5)/(1+(4*L157^0.5))))*M89</f>
      </c>
      <c r="N157" s="24">
        <f>((0.00818*H157^2+1.939*H157+53.26)-(0.0292*H157^2+6.745*H157+151.5)*((L157^0.5)/(1+(8*L157^0.5))))*N89</f>
      </c>
      <c r="O157" s="24">
        <f>((0.01249*H157^2+1.912*H157+48.2)-(0.08284*H157^2+5.188*H157+75.73)*((L157^0.5)/(1+(7*L157^0.5))))*O89</f>
      </c>
      <c r="P157" s="24">
        <f>((0.02376*H157^2+3.227*H157+90.24)-(0.06484*H157^2+5.149*H157+76.79)*((L157^0.5)/(1+(3*L157^0.5))))*P89</f>
      </c>
      <c r="Q157" s="24">
        <f>((0.01275*H89^2+2.109*H89+46.19)-(0.1071*H89^2+9.023*H89+135.4)*((L157^0.5)/(1+(7.6*L157^0.5))))*Q89</f>
      </c>
      <c r="R157" s="24">
        <f>((0.0091*H89^2+2.16*H89+54)-(0.1*H89^2+5*H89+145)*((L157^0.5)/(1+(2.04*L157^0.5))))*R89</f>
      </c>
      <c r="S157" s="24">
        <f>((0.008978*H89^2+3*H89+80)-(0.005*H89^2+0.5*H89-20)*((L157^0.5)/(1+(2.6*L157^0.5))))*S89</f>
      </c>
      <c r="T157" s="24">
        <f>((0.003763*H89^2+0.877*H89+26.23)-(0.00027*H89^2+1.141*H89+32.07)*((L157^0.5)/(1+(1.7*L157^0.5))))*T89</f>
      </c>
      <c r="U157" s="24">
        <f>((0.003046*H89^2+1.261*H89+40.7)-(0.00535*H89^2+0.9316*H89+22.59)*((L157^0.5)/(1+(1.5*L157^0.5))))*U89</f>
      </c>
      <c r="V157" s="24">
        <f>((0.01068*H89^2+1.695*H89+57.16)-(0.02453*H89^2+1.915*H89+80.5)*((L157^0.5)/(1+(2.1*L157^0.5))))*V89</f>
      </c>
      <c r="W157" s="60">
        <f>((0.007647*H89^2+2.204*H89+59.11)-(0.03174*H89^2+2.334*H89+132.3)*((L157^0.5)/(1+(2.8*L157^0.5))))*W89</f>
      </c>
      <c r="X157" s="94">
        <f>((0.009088*H89^2+2.16*H89+53.901)-(0.1*H89^2-25*H89+120)*((L157^0.5)/(1+(2.23*L157^0.5))))*X89</f>
      </c>
      <c r="Y157" s="60">
        <f>((0.008973*H157^2+2*H157+40)-(-0.835*H157^2+5*H157+80)*((L157^0.5)/(1+(4*L157^0.5))))*Y89</f>
      </c>
      <c r="Z157" s="60">
        <f>((0.003817*H89^2+1.337*H89+40.99)-(0.00613*H89^2+0.9469*H89+22.01)*((L157^0.5)/(1+(1.5*L157^0.5))))*Z89</f>
      </c>
      <c r="AA157" s="60">
        <f>((0.01037*H89^2+2.838*H89+82.37)-(0.03324*H89^2+5.889*H89+193.5)*((L157^0.5)/(1+(2.6*L157^0.5))))*AA89</f>
      </c>
      <c r="AB157" s="60">
        <f>((0.001925*H89^2+1.214*H89+39.9)-(0.00118*H89^2+0.5045*H89+23.31)*((L157^0.5)/(1+(0.1*L157^0.5))))*AB89</f>
      </c>
      <c r="AC157" s="60">
        <f>((0.01*$H89^2+2.75*$H89+79)-(0.2*$H89^2+6*$H89+150)*(($L157^0.5)/(1+(2.6*$L157^0.5))))*$AC89</f>
      </c>
      <c r="AD157" s="60">
        <f>((0.000614*H157^2+0.9048*H157+21.14)-(-0.005*H157^2+0.8957*H157+10.97)*((L157^0.5)/(1+(0.1*L157^0.5))))*AD89</f>
      </c>
      <c r="AE157" s="60"/>
      <c r="AF157" s="60">
        <f>((-0.01414*H89^2+5.355*H89+224.2)-(-0.00918*H89^2+1.842*H89+39.23)*((L157^0.5)/(1+(0.3*L157^0.5))))*AF89</f>
      </c>
      <c r="AG157" s="85">
        <f>((0.003396*H89^2+2.925*H89+121.3)-(0.00933*H89^2+0.1086*H89+35.9)*((L157^0.5)/(1+(0.01*L157^0.5))))*AG89</f>
      </c>
      <c r="AH157" s="85">
        <f>((0.01*$H89^2+2.75*$H89+79)-(0.2*$H89^2+6*$H89+150)*(($L157^0.5)/(1+(2.6*$L157^0.5))))*AH89</f>
      </c>
      <c r="AI157" s="376">
        <f>((0.01*$H89^2+2.75*$H89+79)-(0.2*$H89^2+6*$H89+150)*(($L157^0.5)/(1+(2.6*$L157^0.5))))*AI89</f>
      </c>
      <c r="AJ157" s="376">
        <f>((0.01*$H89^2+2.75*$H89+79)-(0.2*$H89^2+6*$H89+150)*(($L157^0.5)/(1+(2.6*$L157^0.5))))*AJ89</f>
      </c>
      <c r="AK157" s="377">
        <f>((0.01*$H89^2+2.75*$H89+79)-(0.2*$H89^2+6*$H89+150)*(($L157^0.5)/(1+(2.6*$L157^0.5))))*AK89</f>
      </c>
      <c r="AL157" s="377">
        <f>((0.01*$H89^2+2.75*$H89+79)-(0.2*$H89^2+6*$H89+150)*(($L157^0.5)/(1+(2.6*$L157^0.5))))*AL89</f>
      </c>
      <c r="AM157" s="378">
        <f>((0.01*$H89^2+2.75*$H89+79)-(0.2*$H89^2+6*$H89+150)*(($L157^0.5)/(1+(2.6*$L157^0.5))))*AM89</f>
      </c>
      <c r="AN157" s="378">
        <f>((0.01*$H89^2+2.75*$H89+79)-(0.2*$H89^2+6*$H89+150)*(($L157^0.5)/(1+(2.6*$L157^0.5))))*AN89</f>
      </c>
      <c r="AO157" s="379">
        <f>($M157+$N157+$O157+$P157+$Q157+$R157+$S157+$T157+$U157+$V157+$W157+$X157+$Y157+$Z157+$AA157+$AB157+$AD157+$AF157+$AG157+$AH157)*1000</f>
      </c>
      <c r="AP157" s="380">
        <f>(M157+N157+O157+P157+Q157+R157+S157+T157+U157+V157+W157+X157+Y157+Z157+AA157+AB157+AC157+AD157+AF157+AG157)*1000</f>
      </c>
      <c r="AQ157" s="51">
        <v>2055.75</v>
      </c>
      <c r="AR157" s="329">
        <f>($M157+$N157+$O157+$P157+$Q157+$R157+$S157+$T157+$U157+$V157+$W157+$X157+$Y157+$Z157+$AA157+$AB157+$AD157+$AF157+$AG157+AI157+AJ157)*1000</f>
      </c>
      <c r="AS157" s="381">
        <f>($M157+$N157+$O157+$P157+$Q157+$R157+$S157+$T157+$U157+$V157+$W157+$X157+$Y157+$Z157+$AA157+$AB157+$AD157+$AF157+AG157+$AK157+AL157)*1000</f>
      </c>
      <c r="AT157" s="382">
        <f>($M157+$N157+$O157+$P157+$Q157+$R157+$S157+$T157+$U157+$V157+$W157+$X157+$Y157+$Z157+$AA157+$AB157+$AD157+$AF157+AG157+AM157+AN157)*1000</f>
      </c>
      <c r="AU157" s="104">
        <v>15</v>
      </c>
      <c r="AV157" s="383">
        <v>2055.75</v>
      </c>
      <c r="AW157" s="28">
        <v>2055.75</v>
      </c>
      <c r="AX157" s="384">
        <v>3460.9</v>
      </c>
      <c r="AY157" s="331">
        <v>14</v>
      </c>
      <c r="AZ157" s="52"/>
      <c r="BA157" s="29"/>
    </row>
    <row x14ac:dyDescent="0.25" r="158" customHeight="1" ht="18.75">
      <c r="A158" s="53">
        <v>25569.041962604166</v>
      </c>
      <c r="B158" s="154" t="s">
        <v>69</v>
      </c>
      <c r="C158" s="64">
        <v>3</v>
      </c>
      <c r="D158" s="64">
        <v>15</v>
      </c>
      <c r="E158" s="103" t="s">
        <v>70</v>
      </c>
      <c r="F158" s="103"/>
      <c r="G158" s="104">
        <v>16</v>
      </c>
      <c r="H158" s="60">
        <v>37.8</v>
      </c>
      <c r="I158" s="24">
        <v>6.9</v>
      </c>
      <c r="J158" s="50">
        <v>-2.222399889275363</v>
      </c>
      <c r="K158" s="50"/>
      <c r="L158" s="24">
        <v>0.0672824</v>
      </c>
      <c r="M158" s="159">
        <f>((0.009939*H158^2+1.878*H158+54.8)-(0.03997*H158^2+3.217*H158+164.5)*((L158^0.5)/(1+(4*L158^0.5))))*M90</f>
      </c>
      <c r="N158" s="59">
        <f>((0.00818*H158^2+1.939*H158+53.26)-(0.0292*H158^2+6.745*H158+151.5)*((L158^0.5)/(1+(8*L158^0.5))))*N90</f>
      </c>
      <c r="O158" s="24">
        <f>((0.01249*H158^2+1.912*H158+48.2)-(0.08284*H158^2+5.188*H158+75.73)*((L158^0.5)/(1+(7*L158^0.5))))*O90</f>
      </c>
      <c r="P158" s="24">
        <f>((0.02376*H158^2+3.227*H158+90.24)-(0.06484*H158^2+5.149*H158+76.79)*((L158^0.5)/(1+(3*L158^0.5))))*P90</f>
      </c>
      <c r="Q158" s="24">
        <f>((0.01275*H90^2+2.109*H90+46.19)-(0.1071*H90^2+9.023*H90+135.4)*((L158^0.5)/(1+(7.6*L158^0.5))))*Q90</f>
      </c>
      <c r="R158" s="24">
        <f>((0.0091*H90^2+2.16*H90+54)-(0.1*H90^2+5*H90+145)*((L158^0.5)/(1+(2.04*L158^0.5))))*R90</f>
      </c>
      <c r="S158" s="24">
        <f>((0.008978*H90^2+3*H90+80)-(0.005*H90^2+0.5*H90-20)*((L158^0.5)/(1+(2.6*L158^0.5))))*S90</f>
      </c>
      <c r="T158" s="24">
        <f>((0.003763*H90^2+0.877*H90+26.23)-(0.00027*H90^2+1.141*H90+32.07)*((L158^0.5)/(1+(1.7*L158^0.5))))*T90</f>
      </c>
      <c r="U158" s="24">
        <f>((0.003046*H90^2+1.261*H90+40.7)-(0.00535*H90^2+0.9316*H90+22.59)*((L158^0.5)/(1+(1.5*L158^0.5))))*U90</f>
      </c>
      <c r="V158" s="24">
        <f>((0.01068*H90^2+1.695*H90+57.16)-(0.02453*H90^2+1.915*H90+80.5)*((L158^0.5)/(1+(2.1*L158^0.5))))*V90</f>
      </c>
      <c r="W158" s="60">
        <f>((0.007647*H90^2+2.204*H90+59.11)-(0.03174*H90^2+2.334*H90+132.3)*((L158^0.5)/(1+(2.8*L158^0.5))))*W90</f>
      </c>
      <c r="X158" s="94">
        <f>((0.009088*H90^2+2.16*H90+53.901)-(0.1*H90^2-25*H90+120)*((L158^0.5)/(1+(2.23*L158^0.5))))*X90</f>
      </c>
      <c r="Y158" s="60">
        <f>((0.008973*H158^2+2*H158+40)-(-0.835*H158^2+5*H158+80)*((L158^0.5)/(1+(4*L158^0.5))))*Y90</f>
      </c>
      <c r="Z158" s="60">
        <f>((0.003817*H90^2+1.337*H90+40.99)-(0.00613*H90^2+0.9469*H90+22.01)*((L158^0.5)/(1+(1.5*L158^0.5))))*Z90</f>
      </c>
      <c r="AA158" s="60">
        <f>((0.01037*H90^2+2.838*H90+82.37)-(0.03324*H90^2+5.889*H90+193.5)*((L158^0.5)/(1+(2.6*L158^0.5))))*AA90</f>
      </c>
      <c r="AB158" s="60">
        <f>((0.001925*H90^2+1.214*H90+39.9)-(0.00118*H90^2+0.5045*H90+23.31)*((L158^0.5)/(1+(0.1*L158^0.5))))*AB90</f>
      </c>
      <c r="AC158" s="60">
        <f>((0.01*$H90^2+2.75*$H90+79)-(0.2*$H90^2+6*$H90+150)*(($L158^0.5)/(1+(2.6*$L158^0.5))))*$AC90</f>
      </c>
      <c r="AD158" s="60">
        <f>((0.000614*H158^2+0.9048*H158+21.14)-(-0.005*H158^2+0.8957*H158+10.97)*((L158^0.5)/(1+(0.1*L158^0.5))))*AD90</f>
      </c>
      <c r="AE158" s="60"/>
      <c r="AF158" s="60">
        <f>((-0.01414*H90^2+5.355*H90+224.2)-(-0.00918*H90^2+1.842*H90+39.23)*((L158^0.5)/(1+(0.3*L158^0.5))))*AF90</f>
      </c>
      <c r="AG158" s="85">
        <f>((0.003396*H90^2+2.925*H90+121.3)-(0.00933*H90^2+0.1086*H90+35.9)*((L158^0.5)/(1+(0.01*L158^0.5))))*AG90</f>
      </c>
      <c r="AH158" s="85">
        <f>((0.01*$H90^2+2.75*$H90+79)-(0.2*$H90^2+6*$H90+150)*(($L158^0.5)/(1+(2.6*$L158^0.5))))*AH90</f>
      </c>
      <c r="AI158" s="376">
        <f>((0.01*$H90^2+2.75*$H90+79)-(0.2*$H90^2+6*$H90+150)*(($L158^0.5)/(1+(2.6*$L158^0.5))))*AI90</f>
      </c>
      <c r="AJ158" s="376">
        <f>((0.01*$H90^2+2.75*$H90+79)-(0.2*$H90^2+6*$H90+150)*(($L158^0.5)/(1+(2.6*$L158^0.5))))*AJ90</f>
      </c>
      <c r="AK158" s="377">
        <f>((0.01*$H90^2+2.75*$H90+79)-(0.2*$H90^2+6*$H90+150)*(($L158^0.5)/(1+(2.6*$L158^0.5))))*AK90</f>
      </c>
      <c r="AL158" s="377">
        <f>((0.01*$H90^2+2.75*$H90+79)-(0.2*$H90^2+6*$H90+150)*(($L158^0.5)/(1+(2.6*$L158^0.5))))*AL90</f>
      </c>
      <c r="AM158" s="378">
        <f>((0.01*$H90^2+2.75*$H90+79)-(0.2*$H90^2+6*$H90+150)*(($L158^0.5)/(1+(2.6*$L158^0.5))))*AM90</f>
      </c>
      <c r="AN158" s="378">
        <f>((0.01*$H90^2+2.75*$H90+79)-(0.2*$H90^2+6*$H90+150)*(($L158^0.5)/(1+(2.6*$L158^0.5))))*AN90</f>
      </c>
      <c r="AO158" s="379">
        <f>($M158+$N158+$O158+$P158+$Q158+$R158+$S158+$T158+$U158+$V158+$W158+$X158+$Y158+$Z158+$AA158+$AB158+$AD158+$AF158+$AG158+$AH158)*1000</f>
      </c>
      <c r="AP158" s="380">
        <f>(M158+N158+O158+P158+Q158+R158+S158+T158+U158+V158+W158+X158+Y158+Z158+AA158+AB158+AC158+AD158+AF158+AG158)*1000</f>
      </c>
      <c r="AQ158" s="51">
        <v>2168.9</v>
      </c>
      <c r="AR158" s="329">
        <f>($M158+$N158+$O158+$P158+$Q158+$R158+$S158+$T158+$U158+$V158+$W158+$X158+$Y158+$Z158+$AA158+$AB158+$AD158+$AF158+$AG158+AI158+AJ158)*1000</f>
      </c>
      <c r="AS158" s="381">
        <f>($M158+$N158+$O158+$P158+$Q158+$R158+$S158+$T158+$U158+$V158+$W158+$X158+$Y158+$Z158+$AA158+$AB158+$AD158+$AF158+AG158+$AK158+AL158)*1000</f>
      </c>
      <c r="AT158" s="382">
        <f>($M158+$N158+$O158+$P158+$Q158+$R158+$S158+$T158+$U158+$V158+$W158+$X158+$Y158+$Z158+$AA158+$AB158+$AD158+$AF158+AG158+AM158+AN158)*1000</f>
      </c>
      <c r="AU158" s="104">
        <v>16</v>
      </c>
      <c r="AV158" s="383">
        <v>2168.9</v>
      </c>
      <c r="AW158" s="28">
        <v>2168.9</v>
      </c>
      <c r="AX158" s="384">
        <v>3882.9</v>
      </c>
      <c r="AY158" s="64">
        <v>15</v>
      </c>
      <c r="AZ158" s="52"/>
      <c r="BA158" s="29"/>
    </row>
    <row x14ac:dyDescent="0.25" r="159" customHeight="1" ht="18.75">
      <c r="A159" s="53">
        <v>25569.041962604166</v>
      </c>
      <c r="B159" s="154" t="s">
        <v>71</v>
      </c>
      <c r="C159" s="64">
        <v>3</v>
      </c>
      <c r="D159" s="64">
        <v>16</v>
      </c>
      <c r="E159" s="103" t="s">
        <v>72</v>
      </c>
      <c r="F159" s="103"/>
      <c r="G159" s="104">
        <v>17</v>
      </c>
      <c r="H159" s="60">
        <v>15.65</v>
      </c>
      <c r="I159" s="24">
        <v>8.85</v>
      </c>
      <c r="J159" s="50">
        <v>-3.61088786702294</v>
      </c>
      <c r="K159" s="50"/>
      <c r="L159" s="24">
        <v>0.0119821</v>
      </c>
      <c r="M159" s="159">
        <f>((0.009939*H159^2+1.878*H159+54.8)-(0.03997*H159^2+3.217*H159+164.5)*((L159^0.5)/(1+(4*L159^0.5))))*M91</f>
      </c>
      <c r="N159" s="24">
        <f>((0.00818*H159^2+1.939*H159+53.26)-(0.0292*H159^2+6.745*H159+151.5)*((L159^0.5)/(1+(8*L159^0.5))))*N91</f>
      </c>
      <c r="O159" s="59">
        <f>((0.01249*H159^2+1.912*H159+48.2)-(0.08284*H159^2+5.188*H159+75.73)*((L159^0.5)/(1+(7*L159^0.5))))*O91</f>
      </c>
      <c r="P159" s="24">
        <f>((0.02376*H159^2+3.227*H159+90.24)-(0.06484*H159^2+5.149*H159+76.79)*((L159^0.5)/(1+(3*L159^0.5))))*P91</f>
      </c>
      <c r="Q159" s="24">
        <f>((0.01275*H91^2+2.109*H91+46.19)-(0.1071*H91^2+9.023*H91+135.4)*((L159^0.5)/(1+(7.6*L159^0.5))))*Q91</f>
      </c>
      <c r="R159" s="24">
        <f>((0.0091*H91^2+2.16*H91+54)-(0.1*H91^2+5*H91+145)*((L159^0.5)/(1+(2.04*L159^0.5))))*R91</f>
      </c>
      <c r="S159" s="24">
        <f>((0.008978*H91^2+3*H91+80)-(0.005*H91^2+0.5*H91-20)*((L159^0.5)/(1+(2.6*L159^0.5))))*S91</f>
      </c>
      <c r="T159" s="24">
        <f>((0.003763*H91^2+0.877*H91+26.23)-(0.00027*H91^2+1.141*H91+32.07)*((L159^0.5)/(1+(1.7*L159^0.5))))*T91</f>
      </c>
      <c r="U159" s="24">
        <f>((0.003046*H91^2+1.261*H91+40.7)-(0.00535*H91^2+0.9316*H91+22.59)*((L159^0.5)/(1+(1.5*L159^0.5))))*U91</f>
      </c>
      <c r="V159" s="24">
        <f>((0.01068*H91^2+1.695*H91+57.16)-(0.02453*H91^2+1.915*H91+80.5)*((L159^0.5)/(1+(2.1*L159^0.5))))*V91</f>
      </c>
      <c r="W159" s="60">
        <f>((0.007647*H91^2+2.204*H91+59.11)-(0.03174*H91^2+2.334*H91+132.3)*((L159^0.5)/(1+(2.8*L159^0.5))))*W91</f>
      </c>
      <c r="X159" s="94">
        <f>((0.009088*H91^2+2.16*H91+53.901)-(0.1*H91^2-25*H91+120)*((L159^0.5)/(1+(2.23*L159^0.5))))*X91</f>
      </c>
      <c r="Y159" s="60">
        <f>((0.008973*H159^2+2*H159+40)-(-0.835*H159^2+5*H159+80)*((L159^0.5)/(1+(4*L159^0.5))))*Y91</f>
      </c>
      <c r="Z159" s="60">
        <f>((0.003817*H91^2+1.337*H91+40.99)-(0.00613*H91^2+0.9469*H91+22.01)*((L159^0.5)/(1+(1.5*L159^0.5))))*Z91</f>
      </c>
      <c r="AA159" s="60">
        <f>((0.01037*H91^2+2.838*H91+82.37)-(0.03324*H91^2+5.889*H91+193.5)*((L159^0.5)/(1+(2.6*L159^0.5))))*AA91</f>
      </c>
      <c r="AB159" s="60">
        <f>((0.001925*H91^2+1.214*H91+39.9)-(0.00118*H91^2+0.5045*H91+23.31)*((L159^0.5)/(1+(0.1*L159^0.5))))*AB91</f>
      </c>
      <c r="AC159" s="60">
        <f>((0.01*$H91^2+2.75*$H91+79)-(0.2*$H91^2+6*$H91+150)*(($L159^0.5)/(1+(2.6*$L159^0.5))))*$AC91</f>
      </c>
      <c r="AD159" s="60">
        <f>((0.000614*H159^2+0.9048*H159+21.14)-(-0.005*H159^2+0.8957*H159+10.97)*((L159^0.5)/(1+(0.1*L159^0.5))))*AD91</f>
      </c>
      <c r="AE159" s="60"/>
      <c r="AF159" s="60">
        <f>((-0.01414*H91^2+5.355*H91+224.2)-(-0.00918*H91^2+1.842*H91+39.23)*((L159^0.5)/(1+(0.3*L159^0.5))))*AF91</f>
      </c>
      <c r="AG159" s="85">
        <f>((0.003396*H91^2+2.925*H91+121.3)-(0.00933*H91^2+0.1086*H91+35.9)*((L159^0.5)/(1+(0.01*L159^0.5))))*AG91</f>
      </c>
      <c r="AH159" s="85">
        <f>((0.01*$H91^2+2.75*$H91+79)-(0.2*$H91^2+6*$H91+150)*(($L159^0.5)/(1+(2.6*$L159^0.5))))*AH91</f>
      </c>
      <c r="AI159" s="376">
        <f>((0.01*$H91^2+2.75*$H91+79)-(0.2*$H91^2+6*$H91+150)*(($L159^0.5)/(1+(2.6*$L159^0.5))))*AI91</f>
      </c>
      <c r="AJ159" s="376">
        <f>((0.01*$H91^2+2.75*$H91+79)-(0.2*$H91^2+6*$H91+150)*(($L159^0.5)/(1+(2.6*$L159^0.5))))*AJ91</f>
      </c>
      <c r="AK159" s="377">
        <f>((0.01*$H91^2+2.75*$H91+79)-(0.2*$H91^2+6*$H91+150)*(($L159^0.5)/(1+(2.6*$L159^0.5))))*AK91</f>
      </c>
      <c r="AL159" s="377">
        <f>((0.01*$H91^2+2.75*$H91+79)-(0.2*$H91^2+6*$H91+150)*(($L159^0.5)/(1+(2.6*$L159^0.5))))*AL91</f>
      </c>
      <c r="AM159" s="378">
        <f>((0.01*$H91^2+2.75*$H91+79)-(0.2*$H91^2+6*$H91+150)*(($L159^0.5)/(1+(2.6*$L159^0.5))))*AM91</f>
      </c>
      <c r="AN159" s="378">
        <f>((0.01*$H91^2+2.75*$H91+79)-(0.2*$H91^2+6*$H91+150)*(($L159^0.5)/(1+(2.6*$L159^0.5))))*AN91</f>
      </c>
      <c r="AO159" s="379">
        <f>($M159+$N159+$O159+$P159+$Q159+$R159+$S159+$T159+$U159+$V159+$W159+$X159+$Y159+$Z159+$AA159+$AB159+$AD159+$AF159+$AG159+$AH159)*1000</f>
      </c>
      <c r="AP159" s="380">
        <f>(M159+N159+O159+P159+Q159+R159+S159+T159+U159+V159+W159+X159+Y159+Z159+AA159+AB159+AC159+AD159+AF159+AG159)*1000</f>
      </c>
      <c r="AQ159" s="51">
        <v>1068.19</v>
      </c>
      <c r="AR159" s="329">
        <f>($M159+$N159+$O159+$P159+$Q159+$R159+$S159+$T159+$U159+$V159+$W159+$X159+$Y159+$Z159+$AA159+$AB159+$AD159+$AF159+$AG159+AI159+AJ159)*1000</f>
      </c>
      <c r="AS159" s="381">
        <f>($M159+$N159+$O159+$P159+$Q159+$R159+$S159+$T159+$U159+$V159+$W159+$X159+$Y159+$Z159+$AA159+$AB159+$AD159+$AF159+AG159+$AK159+AL159)*1000</f>
      </c>
      <c r="AT159" s="382">
        <f>($M159+$N159+$O159+$P159+$Q159+$R159+$S159+$T159+$U159+$V159+$W159+$X159+$Y159+$Z159+$AA159+$AB159+$AD159+$AF159+AG159+AM159+AN159)*1000</f>
      </c>
      <c r="AU159" s="104">
        <v>17</v>
      </c>
      <c r="AV159" s="383">
        <v>1068.19</v>
      </c>
      <c r="AW159" s="28">
        <v>1068.19</v>
      </c>
      <c r="AX159" s="384">
        <v>667.6</v>
      </c>
      <c r="AY159" s="64">
        <v>16</v>
      </c>
      <c r="AZ159" s="52"/>
      <c r="BA159" s="29"/>
    </row>
    <row x14ac:dyDescent="0.25" r="160" customHeight="1" ht="18.75">
      <c r="A160" s="53">
        <v>25569.041962604166</v>
      </c>
      <c r="B160" s="168" t="s">
        <v>73</v>
      </c>
      <c r="C160" s="64">
        <v>3</v>
      </c>
      <c r="D160" s="331">
        <v>13</v>
      </c>
      <c r="E160" s="103" t="s">
        <v>74</v>
      </c>
      <c r="F160" s="103"/>
      <c r="G160" s="104">
        <v>18</v>
      </c>
      <c r="H160" s="60">
        <v>29.49</v>
      </c>
      <c r="I160" s="24">
        <v>5.47</v>
      </c>
      <c r="J160" s="50">
        <v>2.448533281931838</v>
      </c>
      <c r="K160" s="50"/>
      <c r="L160" s="24">
        <v>0.0260405</v>
      </c>
      <c r="M160" s="159">
        <f>((0.009939*H160^2+1.878*H160+54.8)-(0.03997*H160^2+3.217*H160+164.5)*((L160^0.5)/(1+(4*L160^0.5))))*M92</f>
      </c>
      <c r="N160" s="24">
        <f>((0.00818*H160^2+1.939*H160+53.26)-(0.0292*H160^2+6.745*H160+151.5)*((L160^0.5)/(1+(8*L160^0.5))))*N92</f>
      </c>
      <c r="O160" s="24">
        <f>((0.01249*H160^2+1.912*H160+48.2)-(0.08284*H160^2+5.188*H160+75.73)*((L160^0.5)/(1+(7*L160^0.5))))*O92</f>
      </c>
      <c r="P160" s="24">
        <f>((0.02376*H160^2+3.227*H160+90.24)-(0.06484*H160^2+5.149*H160+76.79)*((L160^0.5)/(1+(3*L160^0.5))))*P92</f>
      </c>
      <c r="Q160" s="24">
        <f>((0.01275*H92^2+2.109*H92+46.19)-(0.1071*H92^2+9.023*H92+135.4)*((L160^0.5)/(1+(7.6*L160^0.5))))*Q92</f>
      </c>
      <c r="R160" s="24">
        <f>((0.0091*H92^2+2.16*H92+54)-(0.1*H92^2+5*H92+145)*((L160^0.5)/(1+(2.04*L160^0.5))))*R92</f>
      </c>
      <c r="S160" s="24">
        <f>((0.008978*H92^2+3*H92+80)-(0.005*H92^2+0.5*H92-20)*((L160^0.5)/(1+(2.6*L160^0.5))))*S92</f>
      </c>
      <c r="T160" s="24">
        <f>((0.003763*H92^2+0.877*H92+26.23)-(0.00027*H92^2+1.141*H92+32.07)*((L160^0.5)/(1+(1.7*L160^0.5))))*T92</f>
      </c>
      <c r="U160" s="24">
        <f>((0.003046*H92^2+1.261*H92+40.7)-(0.00535*H92^2+0.9316*H92+22.59)*((L160^0.5)/(1+(1.5*L160^0.5))))*U92</f>
      </c>
      <c r="V160" s="24">
        <f>((0.01068*H92^2+1.695*H92+57.16)-(0.02453*H92^2+1.915*H92+80.5)*((L160^0.5)/(1+(2.1*L160^0.5))))*V92</f>
      </c>
      <c r="W160" s="60">
        <f>((0.007647*H92^2+2.204*H92+59.11)-(0.03174*H92^2+2.334*H92+132.3)*((L160^0.5)/(1+(2.8*L160^0.5))))*W92</f>
      </c>
      <c r="X160" s="94">
        <f>((0.009088*H92^2+2.16*H92+53.901)-(0.1*H92^2-25*H92+120)*((L160^0.5)/(1+(2.23*L160^0.5))))*X92</f>
      </c>
      <c r="Y160" s="60">
        <f>((0.008973*H160^2+2*H160+40)-(-0.835*H160^2+5*H160+80)*((L160^0.5)/(1+(4*L160^0.5))))*Y92</f>
      </c>
      <c r="Z160" s="60">
        <f>((0.003817*H92^2+1.337*H92+40.99)-(0.00613*H92^2+0.9469*H92+22.01)*((L160^0.5)/(1+(1.5*L160^0.5))))*Z92</f>
      </c>
      <c r="AA160" s="60">
        <f>((0.01037*H92^2+2.838*H92+82.37)-(0.03324*H92^2+5.889*H92+193.5)*((L160^0.5)/(1+(2.6*L160^0.5))))*AA92</f>
      </c>
      <c r="AB160" s="60">
        <f>((0.001925*H92^2+1.214*H92+39.9)-(0.00118*H92^2+0.5045*H92+23.31)*((L160^0.5)/(1+(0.1*L160^0.5))))*AB92</f>
      </c>
      <c r="AC160" s="60">
        <f>((0.01*$H92^2+2.75*$H92+79)-(0.2*$H92^2+6*$H92+150)*(($L160^0.5)/(1+(2.6*$L160^0.5))))*$AC92</f>
      </c>
      <c r="AD160" s="60">
        <f>((0.000614*H160^2+0.9048*H160+21.14)-(-0.005*H160^2+0.8957*H160+10.97)*((L160^0.5)/(1+(0.1*L160^0.5))))*AD92</f>
      </c>
      <c r="AE160" s="60"/>
      <c r="AF160" s="60">
        <f>((-0.01414*H92^2+5.355*H92+224.2)-(-0.00918*H92^2+1.842*H92+39.23)*((L160^0.5)/(1+(0.3*L160^0.5))))*AF92</f>
      </c>
      <c r="AG160" s="85">
        <f>((0.003396*H92^2+2.925*H92+121.3)-(0.00933*H92^2+0.1086*H92+35.9)*((L160^0.5)/(1+(0.01*L160^0.5))))*AG92</f>
      </c>
      <c r="AH160" s="85">
        <f>((0.01*$H92^2+2.75*$H92+79)-(0.2*$H92^2+6*$H92+150)*(($L160^0.5)/(1+(2.6*$L160^0.5))))*AH92</f>
      </c>
      <c r="AI160" s="376">
        <f>((0.01*$H92^2+2.75*$H92+79)-(0.2*$H92^2+6*$H92+150)*(($L160^0.5)/(1+(2.6*$L160^0.5))))*AI92</f>
      </c>
      <c r="AJ160" s="376">
        <f>((0.01*$H92^2+2.75*$H92+79)-(0.2*$H92^2+6*$H92+150)*(($L160^0.5)/(1+(2.6*$L160^0.5))))*AJ92</f>
      </c>
      <c r="AK160" s="377">
        <f>((0.01*$H92^2+2.75*$H92+79)-(0.2*$H92^2+6*$H92+150)*(($L160^0.5)/(1+(2.6*$L160^0.5))))*AK92</f>
      </c>
      <c r="AL160" s="377">
        <f>((0.01*$H92^2+2.75*$H92+79)-(0.2*$H92^2+6*$H92+150)*(($L160^0.5)/(1+(2.6*$L160^0.5))))*AL92</f>
      </c>
      <c r="AM160" s="378">
        <f>((0.01*$H92^2+2.75*$H92+79)-(0.2*$H92^2+6*$H92+150)*(($L160^0.5)/(1+(2.6*$L160^0.5))))*AM92</f>
      </c>
      <c r="AN160" s="378">
        <f>((0.01*$H92^2+2.75*$H92+79)-(0.2*$H92^2+6*$H92+150)*(($L160^0.5)/(1+(2.6*$L160^0.5))))*AN92</f>
      </c>
      <c r="AO160" s="379">
        <f>($M160+$N160+$O160+$P160+$Q160+$R160+$S160+$T160+$U160+$V160+$W160+$X160+$Y160+$Z160+$AA160+$AB160+$AD160+$AF160+$AG160+$AH160)*1000</f>
      </c>
      <c r="AP160" s="380">
        <f>(M160+N160+O160+P160+Q160+R160+S160+T160+U160+V160+W160+X160+Y160+Z160+AA160+AB160+AC160+AD160+AF160+AG160)*1000</f>
      </c>
      <c r="AQ160" s="51">
        <v>1440.73</v>
      </c>
      <c r="AR160" s="329">
        <f>($M160+$N160+$O160+$P160+$Q160+$R160+$S160+$T160+$U160+$V160+$W160+$X160+$Y160+$Z160+$AA160+$AB160+$AD160+$AF160+$AG160+AI160+AJ160)*1000</f>
      </c>
      <c r="AS160" s="381">
        <f>($M160+$N160+$O160+$P160+$Q160+$R160+$S160+$T160+$U160+$V160+$W160+$X160+$Y160+$Z160+$AA160+$AB160+$AD160+$AF160+AG160+$AK160+AL160)*1000</f>
      </c>
      <c r="AT160" s="382">
        <f>($M160+$N160+$O160+$P160+$Q160+$R160+$S160+$T160+$U160+$V160+$W160+$X160+$Y160+$Z160+$AA160+$AB160+$AD160+$AF160+AG160+AM160+AN160)*1000</f>
      </c>
      <c r="AU160" s="104">
        <v>18</v>
      </c>
      <c r="AV160" s="383">
        <v>1440.73</v>
      </c>
      <c r="AW160" s="28">
        <v>1440.73</v>
      </c>
      <c r="AX160" s="384">
        <v>1113.3</v>
      </c>
      <c r="AY160" s="331">
        <v>13</v>
      </c>
      <c r="AZ160" s="52"/>
      <c r="BA160" s="29"/>
    </row>
    <row x14ac:dyDescent="0.25" r="161" customHeight="1" ht="18.75">
      <c r="A161" s="170">
        <v>25569.041962604166</v>
      </c>
      <c r="B161" s="54" t="s">
        <v>75</v>
      </c>
      <c r="C161" s="64">
        <v>3</v>
      </c>
      <c r="D161" s="331">
        <v>11</v>
      </c>
      <c r="E161" s="171" t="s">
        <v>76</v>
      </c>
      <c r="F161" s="180"/>
      <c r="G161" s="104">
        <v>19</v>
      </c>
      <c r="H161" s="60">
        <v>34.17</v>
      </c>
      <c r="I161" s="24">
        <v>7.36</v>
      </c>
      <c r="J161" s="50">
        <v>4.572981362304653</v>
      </c>
      <c r="K161" s="50"/>
      <c r="L161" s="24">
        <v>0.00606312</v>
      </c>
      <c r="M161" s="159">
        <f>((0.009939*H161^2+1.878*H161+54.8)-(0.03997*H161^2+3.217*H161+164.5)*((L161^0.5)/(1+(4*L161^0.5))))*M93</f>
      </c>
      <c r="N161" s="24">
        <f>((0.00818*H161^2+1.939*H161+53.26)-(0.0292*H161^2+6.745*H161+151.5)*((L161^0.5)/(1+(8*L161^0.5))))*N93</f>
      </c>
      <c r="O161" s="24">
        <f>((0.01249*H161^2+1.912*H161+48.2)-(0.08284*H161^2+5.188*H161+75.73)*((L161^0.5)/(1+(7*L161^0.5))))*O93</f>
      </c>
      <c r="P161" s="24">
        <f>((0.02376*H161^2+3.227*H161+90.24)-(0.06484*H161^2+5.149*H161+76.79)*((L161^0.5)/(1+(3*L161^0.5))))*P93</f>
      </c>
      <c r="Q161" s="24">
        <f>((0.01275*H93^2+2.109*H93+46.19)-(0.1071*H93^2+9.023*H93+135.4)*((L161^0.5)/(1+(7.6*L161^0.5))))*Q93</f>
      </c>
      <c r="R161" s="24">
        <f>((0.0091*H93^2+2.16*H93+54)-(0.1*H93^2+5*H93+145)*((L161^0.5)/(1+(2.04*L161^0.5))))*R93</f>
      </c>
      <c r="S161" s="24">
        <f>((0.008978*H93^2+3*H93+80)-(0.005*H93^2+0.5*H93-20)*((L161^0.5)/(1+(2.6*L161^0.5))))*S93</f>
      </c>
      <c r="T161" s="24">
        <f>((0.003763*H93^2+0.877*H93+26.23)-(0.00027*H93^2+1.141*H93+32.07)*((L161^0.5)/(1+(1.7*L161^0.5))))*T93</f>
      </c>
      <c r="U161" s="24">
        <f>((0.003046*H93^2+1.261*H93+40.7)-(0.00535*H93^2+0.9316*H93+22.59)*((L161^0.5)/(1+(1.5*L161^0.5))))*U93</f>
      </c>
      <c r="V161" s="24">
        <f>((0.01068*H93^2+1.695*H93+57.16)-(0.02453*H93^2+1.915*H93+80.5)*((L161^0.5)/(1+(2.1*L161^0.5))))*V93</f>
      </c>
      <c r="W161" s="60">
        <f>((0.007647*H93^2+2.204*H93+59.11)-(0.03174*H93^2+2.334*H93+132.3)*((L161^0.5)/(1+(2.8*L161^0.5))))*W93</f>
      </c>
      <c r="X161" s="94">
        <f>((0.009088*H93^2+2.16*H93+53.901)-(0.1*H93^2-25*H93+120)*((L161^0.5)/(1+(2.23*L161^0.5))))*X93</f>
      </c>
      <c r="Y161" s="60">
        <f>((0.008973*H161^2+2*H161+40)-(-0.835*H161^2+5*H161+80)*((L161^0.5)/(1+(4*L161^0.5))))*Y93</f>
      </c>
      <c r="Z161" s="60">
        <f>((0.003817*H93^2+1.337*H93+40.99)-(0.00613*H93^2+0.9469*H93+22.01)*((L161^0.5)/(1+(1.5*L161^0.5))))*Z93</f>
      </c>
      <c r="AA161" s="60">
        <f>((0.01037*H93^2+2.838*H93+82.37)-(0.03324*H93^2+5.889*H93+193.5)*((L161^0.5)/(1+(2.6*L161^0.5))))*AA93</f>
      </c>
      <c r="AB161" s="60">
        <f>((0.001925*H93^2+1.214*H93+39.9)-(0.00118*H93^2+0.5045*H93+23.31)*((L161^0.5)/(1+(0.1*L161^0.5))))*AB93</f>
      </c>
      <c r="AC161" s="60">
        <f>((0.01*$H93^2+2.75*$H93+79)-(0.2*$H93^2+6*$H93+150)*(($L161^0.5)/(1+(2.6*$L161^0.5))))*$AC93</f>
      </c>
      <c r="AD161" s="60">
        <f>((0.000614*H161^2+0.9048*H161+21.14)-(-0.005*H161^2+0.8957*H161+10.97)*((L161^0.5)/(1+(0.1*L161^0.5))))*AD93</f>
      </c>
      <c r="AE161" s="60"/>
      <c r="AF161" s="60">
        <f>((-0.01414*H93^2+5.355*H93+224.2)-(-0.00918*H93^2+1.842*H93+39.23)*((L161^0.5)/(1+(0.3*L161^0.5))))*AF93</f>
      </c>
      <c r="AG161" s="85">
        <f>((0.003396*H93^2+2.925*H93+121.3)-(0.00933*H93^2+0.1086*H93+35.9)*((L161^0.5)/(1+(0.01*L161^0.5))))*AG93</f>
      </c>
      <c r="AH161" s="85">
        <f>((0.01*$H93^2+2.75*$H93+79)-(0.2*$H93^2+6*$H93+150)*(($L161^0.5)/(1+(2.6*$L161^0.5))))*AH93</f>
      </c>
      <c r="AI161" s="376">
        <f>((0.01*$H93^2+2.75*$H93+79)-(0.2*$H93^2+6*$H93+150)*(($L161^0.5)/(1+(2.6*$L161^0.5))))*AI93</f>
      </c>
      <c r="AJ161" s="376">
        <f>((0.01*$H93^2+2.75*$H93+79)-(0.2*$H93^2+6*$H93+150)*(($L161^0.5)/(1+(2.6*$L161^0.5))))*AJ93</f>
      </c>
      <c r="AK161" s="377">
        <f>((0.01*$H93^2+2.75*$H93+79)-(0.2*$H93^2+6*$H93+150)*(($L161^0.5)/(1+(2.6*$L161^0.5))))*AK93</f>
      </c>
      <c r="AL161" s="377">
        <f>((0.01*$H93^2+2.75*$H93+79)-(0.2*$H93^2+6*$H93+150)*(($L161^0.5)/(1+(2.6*$L161^0.5))))*AL93</f>
      </c>
      <c r="AM161" s="378">
        <f>((0.01*$H93^2+2.75*$H93+79)-(0.2*$H93^2+6*$H93+150)*(($L161^0.5)/(1+(2.6*$L161^0.5))))*AM93</f>
      </c>
      <c r="AN161" s="378">
        <f>((0.01*$H93^2+2.75*$H93+79)-(0.2*$H93^2+6*$H93+150)*(($L161^0.5)/(1+(2.6*$L161^0.5))))*AN93</f>
      </c>
      <c r="AO161" s="379">
        <f>($M161+$N161+$O161+$P161+$Q161+$R161+$S161+$T161+$U161+$V161+$W161+$X161+$Y161+$Z161+$AA161+$AB161+$AD161+$AF161+$AG161+$AH161)*1000</f>
      </c>
      <c r="AP161" s="380">
        <f>(M161+N161+O161+P161+Q161+R161+S161+T161+U161+V161+W161+X161+Y161+Z161+AA161+AB161+AC161+AD161+AF161+AG161)*1000</f>
      </c>
      <c r="AQ161" s="51">
        <v>1120.32</v>
      </c>
      <c r="AR161" s="329">
        <f>($M161+$N161+$O161+$P161+$Q161+$R161+$S161+$T161+$U161+$V161+$W161+$X161+$Y161+$Z161+$AA161+$AB161+$AD161+$AF161+$AG161+AI161+AJ161)*1000</f>
      </c>
      <c r="AS161" s="381">
        <f>($M161+$N161+$O161+$P161+$Q161+$R161+$S161+$T161+$U161+$V161+$W161+$X161+$Y161+$Z161+$AA161+$AB161+$AD161+$AF161+AG161+$AK161+AL161)*1000</f>
      </c>
      <c r="AT161" s="382">
        <f>($M161+$N161+$O161+$P161+$Q161+$R161+$S161+$T161+$U161+$V161+$W161+$X161+$Y161+$Z161+$AA161+$AB161+$AD161+$AF161+AG161+AM161+AN161)*1000</f>
      </c>
      <c r="AU161" s="104">
        <v>19</v>
      </c>
      <c r="AV161" s="383">
        <v>1120.32</v>
      </c>
      <c r="AW161" s="28">
        <v>1120.32</v>
      </c>
      <c r="AX161" s="384">
        <v>563.42</v>
      </c>
      <c r="AY161" s="331">
        <v>11</v>
      </c>
      <c r="AZ161" s="52"/>
      <c r="BA161" s="29"/>
    </row>
    <row x14ac:dyDescent="0.25" r="162" customHeight="1" ht="18.75">
      <c r="A162" s="53">
        <v>25569.041962604166</v>
      </c>
      <c r="B162" s="54" t="s">
        <v>77</v>
      </c>
      <c r="C162" s="64">
        <v>3</v>
      </c>
      <c r="D162" s="64">
        <v>12</v>
      </c>
      <c r="E162" s="103" t="s">
        <v>78</v>
      </c>
      <c r="F162" s="103"/>
      <c r="G162" s="104">
        <v>20</v>
      </c>
      <c r="H162" s="40">
        <v>34.93</v>
      </c>
      <c r="I162" s="24">
        <v>8.19</v>
      </c>
      <c r="J162" s="50">
        <v>4.287986811812159</v>
      </c>
      <c r="K162" s="50"/>
      <c r="L162" s="24">
        <v>0.00607783</v>
      </c>
      <c r="M162" s="159">
        <f>((0.009939*H162^2+1.878*H162+54.8)-(0.03997*H162^2+3.217*H162+164.5)*((L162^0.5)/(1+(4*L162^0.5))))*M94</f>
      </c>
      <c r="N162" s="24">
        <f>((0.00818*H162^2+1.939*H162+53.26)-(0.0292*H162^2+6.745*H162+151.5)*((L162^0.5)/(1+(8*L162^0.5))))*N94</f>
      </c>
      <c r="O162" s="24">
        <f>((0.01249*H162^2+1.912*H162+48.2)-(0.08284*H162^2+5.188*H162+75.73)*((L162^0.5)/(1+(7*L162^0.5))))*O94</f>
      </c>
      <c r="P162" s="24">
        <f>((0.02376*H162^2+3.227*H162+90.24)-(0.06484*H162^2+5.149*H162+76.79)*((L162^0.5)/(1+(3*L162^0.5))))*P94</f>
      </c>
      <c r="Q162" s="24">
        <f>((0.01275*H94^2+2.109*H94+46.19)-(0.1071*H94^2+9.023*H94+135.4)*((L162^0.5)/(1+(7.6*L162^0.5))))*Q94</f>
      </c>
      <c r="R162" s="24">
        <f>((0.0091*H94^2+2.16*H94+54)-(0.1*H94^2+5*H94+145)*((L162^0.5)/(1+(2.04*L162^0.5))))*R94</f>
      </c>
      <c r="S162" s="24">
        <f>((0.008978*H94^2+3*H94+80)-(0.005*H94^2+0.5*H94-20)*((L162^0.5)/(1+(2.6*L162^0.5))))*S94</f>
      </c>
      <c r="T162" s="24">
        <f>((0.003763*H94^2+0.877*H94+26.23)-(0.00027*H94^2+1.141*H94+32.07)*((L162^0.5)/(1+(1.7*L162^0.5))))*T94</f>
      </c>
      <c r="U162" s="24">
        <f>((0.003046*H94^2+1.261*H94+40.7)-(0.00535*H94^2+0.9316*H94+22.59)*((L162^0.5)/(1+(1.5*L162^0.5))))*U94</f>
      </c>
      <c r="V162" s="24">
        <f>((0.01068*H94^2+1.695*H94+57.16)-(0.02453*H94^2+1.915*H94+80.5)*((L162^0.5)/(1+(2.1*L162^0.5))))*V94</f>
      </c>
      <c r="W162" s="60">
        <f>((0.007647*H94^2+2.204*H94+59.11)-(0.03174*H94^2+2.334*H94+132.3)*((L162^0.5)/(1+(2.8*L162^0.5))))*W94</f>
      </c>
      <c r="X162" s="94">
        <f>((0.009088*H94^2+2.16*H94+53.901)-(0.1*H94^2-25*H94+120)*((L162^0.5)/(1+(2.23*L162^0.5))))*X94</f>
      </c>
      <c r="Y162" s="60">
        <f>((0.008973*H162^2+2*H162+40)-(-0.835*H162^2+5*H162+80)*((L162^0.5)/(1+(4*L162^0.5))))*Y94</f>
      </c>
      <c r="Z162" s="60">
        <f>((0.003817*H94^2+1.337*H94+40.99)-(0.00613*H94^2+0.9469*H94+22.01)*((L162^0.5)/(1+(1.5*L162^0.5))))*Z94</f>
      </c>
      <c r="AA162" s="60">
        <f>((0.01037*H94^2+2.838*H94+82.37)-(0.03324*H94^2+5.889*H94+193.5)*((L162^0.5)/(1+(2.6*L162^0.5))))*AA94</f>
      </c>
      <c r="AB162" s="60">
        <f>((0.001925*H94^2+1.214*H94+39.9)-(0.00118*H94^2+0.5045*H94+23.31)*((L162^0.5)/(1+(0.1*L162^0.5))))*AB94</f>
      </c>
      <c r="AC162" s="60">
        <f>((0.01*$H94^2+2.75*$H94+79)-(0.2*$H94^2+6*$H94+150)*(($L162^0.5)/(1+(2.6*$L162^0.5))))*$AC94</f>
      </c>
      <c r="AD162" s="60">
        <f>((0.000614*H162^2+0.9048*H162+21.14)-(-0.005*H162^2+0.8957*H162+10.97)*((L162^0.5)/(1+(0.1*L162^0.5))))*AD94</f>
      </c>
      <c r="AE162" s="60"/>
      <c r="AF162" s="60">
        <f>((-0.01414*H94^2+5.355*H94+224.2)-(-0.00918*H94^2+1.842*H94+39.23)*((L162^0.5)/(1+(0.3*L162^0.5))))*AF94</f>
      </c>
      <c r="AG162" s="85">
        <f>((0.003396*H94^2+2.925*H94+121.3)-(0.00933*H94^2+0.1086*H94+35.9)*((L162^0.5)/(1+(0.01*L162^0.5))))*AG94</f>
      </c>
      <c r="AH162" s="85">
        <f>((0.01*$H94^2+2.75*$H94+79)-(0.2*$H94^2+6*$H94+150)*(($L162^0.5)/(1+(2.6*$L162^0.5))))*AH94</f>
      </c>
      <c r="AI162" s="376">
        <f>((0.01*$H94^2+2.75*$H94+79)-(0.2*$H94^2+6*$H94+150)*(($L162^0.5)/(1+(2.6*$L162^0.5))))*AI94</f>
      </c>
      <c r="AJ162" s="376">
        <f>((0.01*$H94^2+2.75*$H94+79)-(0.2*$H94^2+6*$H94+150)*(($L162^0.5)/(1+(2.6*$L162^0.5))))*AJ94</f>
      </c>
      <c r="AK162" s="377">
        <f>((0.01*$H94^2+2.75*$H94+79)-(0.2*$H94^2+6*$H94+150)*(($L162^0.5)/(1+(2.6*$L162^0.5))))*AK94</f>
      </c>
      <c r="AL162" s="377">
        <f>((0.01*$H94^2+2.75*$H94+79)-(0.2*$H94^2+6*$H94+150)*(($L162^0.5)/(1+(2.6*$L162^0.5))))*AL94</f>
      </c>
      <c r="AM162" s="378">
        <f>((0.01*$H94^2+2.75*$H94+79)-(0.2*$H94^2+6*$H94+150)*(($L162^0.5)/(1+(2.6*$L162^0.5))))*AM94</f>
      </c>
      <c r="AN162" s="378">
        <f>((0.01*$H94^2+2.75*$H94+79)-(0.2*$H94^2+6*$H94+150)*(($L162^0.5)/(1+(2.6*$L162^0.5))))*AN94</f>
      </c>
      <c r="AO162" s="379">
        <f>($M162+$N162+$O162+$P162+$Q162+$R162+$S162+$T162+$U162+$V162+$W162+$X162+$Y162+$Z162+$AA162+$AB162+$AD162+$AF162+$AG162+$AH162)*1000</f>
      </c>
      <c r="AP162" s="380">
        <f>(M162+N162+O162+P162+Q162+R162+S162+T162+U162+V162+W162+X162+Y162+Z162+AA162+AB162+AC162+AD162+AF162+AG162)*1000</f>
      </c>
      <c r="AQ162" s="51">
        <v>1175.75</v>
      </c>
      <c r="AR162" s="329">
        <f>($M162+$N162+$O162+$P162+$Q162+$R162+$S162+$T162+$U162+$V162+$W162+$X162+$Y162+$Z162+$AA162+$AB162+$AD162+$AF162+$AG162+AI162+AJ162)*1000</f>
      </c>
      <c r="AS162" s="381">
        <f>($M162+$N162+$O162+$P162+$Q162+$R162+$S162+$T162+$U162+$V162+$W162+$X162+$Y162+$Z162+$AA162+$AB162+$AD162+$AF162+AG162+$AK162+AL162)*1000</f>
      </c>
      <c r="AT162" s="382">
        <f>($M162+$N162+$O162+$P162+$Q162+$R162+$S162+$T162+$U162+$V162+$W162+$X162+$Y162+$Z162+$AA162+$AB162+$AD162+$AF162+AG162+AM162+AN162)*1000</f>
      </c>
      <c r="AU162" s="104">
        <v>20</v>
      </c>
      <c r="AV162" s="383">
        <v>1175.75</v>
      </c>
      <c r="AW162" s="28">
        <v>1175.75</v>
      </c>
      <c r="AX162" s="384">
        <v>491.44</v>
      </c>
      <c r="AY162" s="64">
        <v>12</v>
      </c>
      <c r="AZ162" s="52"/>
      <c r="BA162" s="29"/>
    </row>
    <row x14ac:dyDescent="0.25" r="163" customHeight="1" ht="18.75">
      <c r="A163" s="102">
        <v>25569.041962604166</v>
      </c>
      <c r="B163" s="103" t="s">
        <v>79</v>
      </c>
      <c r="C163" s="64">
        <v>3</v>
      </c>
      <c r="D163" s="64">
        <v>40</v>
      </c>
      <c r="E163" s="176" t="s">
        <v>80</v>
      </c>
      <c r="F163" s="176"/>
      <c r="G163" s="104">
        <v>21</v>
      </c>
      <c r="H163" s="60">
        <v>13.3</v>
      </c>
      <c r="I163" s="24">
        <v>7.6</v>
      </c>
      <c r="J163" s="50">
        <v>-2.189541962911209</v>
      </c>
      <c r="K163" s="50"/>
      <c r="L163" s="24">
        <v>0.0191396</v>
      </c>
      <c r="M163" s="159">
        <f>((0.009939*H163^2+1.878*H163+54.8)-(0.03997*H163^2+3.217*H163+164.5)*((L163^0.5)/(1+(4*L163^0.5))))*M95</f>
      </c>
      <c r="N163" s="59">
        <f>((0.00818*H163^2+1.939*H163+53.26)-(0.0292*H163^2+6.745*H163+151.5)*((L163^0.5)/(1+(8*L163^0.5))))*N95</f>
      </c>
      <c r="O163" s="59">
        <f>((0.01249*H163^2+1.912*H163+48.2)-(0.08284*H163^2+5.188*H163+75.73)*((L163^0.5)/(1+(7*L163^0.5))))*O95</f>
      </c>
      <c r="P163" s="24">
        <f>((0.02376*H163^2+3.227*H163+90.24)-(0.06484*H163^2+5.149*H163+76.79)*((L163^0.5)/(1+(3*L163^0.5))))*P95</f>
      </c>
      <c r="Q163" s="24">
        <f>((0.01275*H95^2+2.109*H95+46.19)-(0.1071*H95^2+9.023*H95+135.4)*((L163^0.5)/(1+(7.6*L163^0.5))))*Q95</f>
      </c>
      <c r="R163" s="59">
        <f>((0.0091*H95^2+2.16*H95+54)-(0.1*H95^2+5*H95+145)*((L163^0.5)/(1+(2.04*L163^0.5))))*R95</f>
      </c>
      <c r="S163" s="59">
        <f>((0.008978*H95^2+3*H95+80)-(0.005*H95^2+0.5*H95-20)*((L163^0.5)/(1+(2.6*L163^0.5))))*S95</f>
      </c>
      <c r="T163" s="24">
        <f>((0.003763*H95^2+0.877*H95+26.23)-(0.00027*H95^2+1.141*H95+32.07)*((L163^0.5)/(1+(1.7*L163^0.5))))*T95</f>
      </c>
      <c r="U163" s="24">
        <f>((0.003046*H95^2+1.261*H95+40.7)-(0.00535*H95^2+0.9316*H95+22.59)*((L163^0.5)/(1+(1.5*L163^0.5))))*U95</f>
      </c>
      <c r="V163" s="24">
        <f>((0.01068*H95^2+1.695*H95+57.16)-(0.02453*H95^2+1.915*H95+80.5)*((L163^0.5)/(1+(2.1*L163^0.5))))*V95</f>
      </c>
      <c r="W163" s="60">
        <f>((0.007647*H95^2+2.204*H95+59.11)-(0.03174*H95^2+2.334*H95+132.3)*((L163^0.5)/(1+(2.8*L163^0.5))))*W95</f>
      </c>
      <c r="X163" s="61">
        <f>((0.009088*H95^2+2.16*H95+53.901)-(0.1*H95^2-25*H95+120)*((L163^0.5)/(1+(2.23*L163^0.5))))*X95</f>
      </c>
      <c r="Y163" s="60">
        <f>((0.008973*H163^2+2*H163+40)-(-0.835*H163^2+5*H163+80)*((L163^0.5)/(1+(4*L163^0.5))))*Y95</f>
      </c>
      <c r="Z163" s="60">
        <f>((0.003817*H95^2+1.337*H95+40.99)-(0.00613*H95^2+0.9469*H95+22.01)*((L163^0.5)/(1+(1.5*L163^0.5))))*Z95</f>
      </c>
      <c r="AA163" s="60">
        <f>((0.01037*H95^2+2.838*H95+82.37)-(0.03324*H95^2+5.889*H95+193.5)*((L163^0.5)/(1+(2.6*L163^0.5))))*AA95</f>
      </c>
      <c r="AB163" s="60">
        <f>((0.001925*H95^2+1.214*H95+39.9)-(0.00118*H95^2+0.5045*H95+23.31)*((L163^0.5)/(1+(0.1*L163^0.5))))*AB95</f>
      </c>
      <c r="AC163" s="60">
        <f>((0.01*$H95^2+2.75*$H95+79)-(0.2*$H95^2+6*$H95+150)*(($L163^0.5)/(1+(2.6*$L163^0.5))))*$AC95</f>
      </c>
      <c r="AD163" s="60">
        <f>((0.000614*H163^2+0.9048*H163+21.14)-(-0.005*H163^2+0.8957*H163+10.97)*((L163^0.5)/(1+(0.1*L163^0.5))))*AD95</f>
      </c>
      <c r="AE163" s="60"/>
      <c r="AF163" s="60">
        <f>((-0.01414*H95^2+5.355*H95+224.2)-(-0.00918*H95^2+1.842*H95+39.23)*((L163^0.5)/(1+(0.3*L163^0.5))))*AF95</f>
      </c>
      <c r="AG163" s="85">
        <f>((0.003396*H95^2+2.925*H95+121.3)-(0.00933*H95^2+0.1086*H95+35.9)*((L163^0.5)/(1+(0.01*L163^0.5))))*AG95</f>
      </c>
      <c r="AH163" s="85">
        <f>((0.01*$H95^2+2.75*$H95+79)-(0.2*$H95^2+6*$H95+150)*(($L163^0.5)/(1+(2.6*$L163^0.5))))*AH95</f>
      </c>
      <c r="AI163" s="376">
        <f>((0.01*$H95^2+2.75*$H95+79)-(0.2*$H95^2+6*$H95+150)*(($L163^0.5)/(1+(2.6*$L163^0.5))))*AI95</f>
      </c>
      <c r="AJ163" s="376">
        <f>((0.01*$H95^2+2.75*$H95+79)-(0.2*$H95^2+6*$H95+150)*(($L163^0.5)/(1+(2.6*$L163^0.5))))*AJ95</f>
      </c>
      <c r="AK163" s="377">
        <f>((0.01*$H95^2+2.75*$H95+79)-(0.2*$H95^2+6*$H95+150)*(($L163^0.5)/(1+(2.6*$L163^0.5))))*AK95</f>
      </c>
      <c r="AL163" s="377">
        <f>((0.01*$H95^2+2.75*$H95+79)-(0.2*$H95^2+6*$H95+150)*(($L163^0.5)/(1+(2.6*$L163^0.5))))*AL95</f>
      </c>
      <c r="AM163" s="378">
        <f>((0.01*$H95^2+2.75*$H95+79)-(0.2*$H95^2+6*$H95+150)*(($L163^0.5)/(1+(2.6*$L163^0.5))))*AM95</f>
      </c>
      <c r="AN163" s="378">
        <f>((0.01*$H95^2+2.75*$H95+79)-(0.2*$H95^2+6*$H95+150)*(($L163^0.5)/(1+(2.6*$L163^0.5))))*AN95</f>
      </c>
      <c r="AO163" s="379">
        <f>($M163+$N163+$O163+$P163+$Q163+$R163+$S163+$T163+$U163+$V163+$W163+$X163+$Y163+$Z163+$AA163+$AB163+$AD163+$AF163+$AG163+$AH163)*1000</f>
      </c>
      <c r="AP163" s="380">
        <f>(M163+N163+O163+P163+Q163+R163+S163+T163+U163+V163+W163+X163+Y163+Z163+AA163+AB163+AC163+AD163+AF163+AG163)*1000</f>
      </c>
      <c r="AQ163" s="51">
        <v>1834</v>
      </c>
      <c r="AR163" s="329">
        <f>($M163+$N163+$O163+$P163+$Q163+$R163+$S163+$T163+$U163+$V163+$W163+$X163+$Y163+$Z163+$AA163+$AB163+$AD163+$AF163+$AG163+AI163+AJ163)*1000</f>
      </c>
      <c r="AS163" s="381">
        <f>($M163+$N163+$O163+$P163+$Q163+$R163+$S163+$T163+$U163+$V163+$W163+$X163+$Y163+$Z163+$AA163+$AB163+$AD163+$AF163+AG163+$AK163+AL163)*1000</f>
      </c>
      <c r="AT163" s="382">
        <f>($M163+$N163+$O163+$P163+$Q163+$R163+$S163+$T163+$U163+$V163+$W163+$X163+$Y163+$Z163+$AA163+$AB163+$AD163+$AF163+AG163+AM163+AN163)*1000</f>
      </c>
      <c r="AU163" s="104">
        <v>21</v>
      </c>
      <c r="AV163" s="383">
        <v>1834</v>
      </c>
      <c r="AW163" s="6">
        <v>1834</v>
      </c>
      <c r="AX163" s="389">
        <v>1424</v>
      </c>
      <c r="AY163" s="64">
        <v>40</v>
      </c>
      <c r="AZ163" s="52"/>
      <c r="BA163" s="29"/>
    </row>
    <row x14ac:dyDescent="0.25" r="164" customHeight="1" ht="18.75">
      <c r="A164" s="178">
        <v>25569.041962604166</v>
      </c>
      <c r="B164" s="54" t="s">
        <v>81</v>
      </c>
      <c r="C164" s="78">
        <v>1</v>
      </c>
      <c r="D164" s="179">
        <v>28</v>
      </c>
      <c r="E164" s="180" t="s">
        <v>82</v>
      </c>
      <c r="F164" s="180"/>
      <c r="G164" s="80">
        <v>22</v>
      </c>
      <c r="H164" s="181">
        <v>62.75</v>
      </c>
      <c r="I164" s="8">
        <v>8.71</v>
      </c>
      <c r="J164" s="8">
        <v>2.260001875991266</v>
      </c>
      <c r="K164" s="8"/>
      <c r="L164" s="8">
        <v>0.00105768</v>
      </c>
      <c r="M164" s="58">
        <f>((0.009939*H164^2+1.878*H164+54.8)-(0.03997*H164^2+3.217*H164+164.5)*((L164^0.5)/(1+(4*L164^0.5))))*M96</f>
      </c>
      <c r="N164" s="24">
        <f>((0.00818*H164^2+1.939*H164+53.26)-(0.0292*H164^2+6.745*H164+151.5)*((L164^0.5)/(1+(8*L164^0.5))))*N96</f>
      </c>
      <c r="O164" s="59">
        <f>((0.01249*H164^2+1.912*H164+48.2)-(0.08284*H164^2+5.188*H164+75.73)*((L164^0.5)/(1+(7*L164^0.5))))*O96</f>
      </c>
      <c r="P164" s="59">
        <f>((0.02376*H164^2+3.227*H164+90.24)-(0.06484*H164^2+5.149*H164+76.79)*((L164^0.5)/(1+(3*L164^0.5))))*P96</f>
      </c>
      <c r="Q164" s="24">
        <f>((0.01275*H96^2+2.109*H96+46.19)-(0.1071*H96^2+9.023*H96+135.4)*((L164^0.5)/(1+(7.6*L164^0.5))))*Q96</f>
      </c>
      <c r="R164" s="24">
        <f>((0.0091*H96^2+2.16*H96+54)-(0.1*H96^2+5*H96+145)*((L164^0.5)/(1+(2.04*L164^0.5))))*R96</f>
      </c>
      <c r="S164" s="24">
        <f>((0.008978*H96^2+3*H96+80)-(0.005*H96^2+0.5*H96-20)*((L164^0.5)/(1+(2.6*L164^0.5))))*S96</f>
      </c>
      <c r="T164" s="24">
        <f>((0.003763*H96^2+0.877*H96+26.23)-(0.00027*H96^2+1.141*H96+32.07)*((L164^0.5)/(1+(1.7*L164^0.5))))*T96</f>
      </c>
      <c r="U164" s="24">
        <f>((0.003046*H96^2+1.261*H96+40.7)-(0.00535*H96^2+0.9316*H96+22.59)*((L164^0.5)/(1+(1.5*L164^0.5))))*U96</f>
      </c>
      <c r="V164" s="24">
        <f>((0.01068*H96^2+1.695*H96+57.16)-(0.02453*H96^2+1.915*H96+80.5)*((L164^0.5)/(1+(2.1*L164^0.5))))*V96</f>
      </c>
      <c r="W164" s="60">
        <f>((0.007647*H96^2+2.204*H96+59.11)-(0.03174*H96^2+2.334*H96+132.3)*((L164^0.5)/(1+(2.8*L164^0.5))))*W96</f>
      </c>
      <c r="X164" s="61">
        <f>((0.009088*H96^2+2.16*H96+53.901)-(0.1*H96^2-25*H96+120)*((L164^0.5)/(1+(2.23*L164^0.5))))*X96</f>
      </c>
      <c r="Y164" s="60">
        <f>((0.008973*H164^2+2*H164+40)-(-0.835*H164^2+5*H164+80)*((L164^0.5)/(1+(4*L164^0.5))))*Y96</f>
      </c>
      <c r="Z164" s="60">
        <f>((0.003817*H96^2+1.337*H96+40.99)-(0.00613*H96^2+0.9469*H96+22.01)*((L164^0.5)/(1+(1.5*L164^0.5))))*Z96</f>
      </c>
      <c r="AA164" s="60">
        <f>((0.01037*H96^2+2.838*H96+82.37)-(0.03324*H96^2+5.889*H96+193.5)*((L164^0.5)/(1+(2.6*L164^0.5))))*AA96</f>
      </c>
      <c r="AB164" s="60">
        <f>((0.001925*H96^2+1.214*H96+39.9)-(0.00118*H96^2+0.5045*H96+23.31)*((L164^0.5)/(1+(0.1*L164^0.5))))*AB96</f>
      </c>
      <c r="AC164" s="60">
        <f>((0.01*$H96^2+2.75*$H96+79)-(0.2*$H96^2+6*$H96+150)*(($L164^0.5)/(1+(2.6*$L164^0.5))))*$AC96</f>
      </c>
      <c r="AD164" s="60">
        <f>((0.000614*H164^2+0.9048*H164+21.14)-(-0.005*H164^2+0.8957*H164+10.97)*((L164^0.5)/(1+(0.1*L164^0.5))))*AD96</f>
      </c>
      <c r="AE164" s="60"/>
      <c r="AF164" s="60">
        <f>((-0.01414*H96^2+5.355*H96+224.2)-(-0.00918*H96^2+1.842*H96+39.23)*((L164^0.5)/(1+(0.3*L164^0.5))))*AF96</f>
      </c>
      <c r="AG164" s="85">
        <f>((0.003396*H96^2+2.925*H96+121.3)-(0.00933*H96^2+0.1086*H96+35.9)*((L164^0.5)/(1+(0.01*L164^0.5))))*AG96</f>
      </c>
      <c r="AH164" s="85">
        <f>((0.01*$H96^2+2.75*$H96+79)-(0.2*$H96^2+6*$H96+150)*(($L164^0.5)/(1+(2.6*$L164^0.5))))*AH96</f>
      </c>
      <c r="AI164" s="376">
        <f>((0.01*$H96^2+2.75*$H96+79)-(0.2*$H96^2+6*$H96+150)*(($L164^0.5)/(1+(2.6*$L164^0.5))))*AI96</f>
      </c>
      <c r="AJ164" s="376">
        <f>((0.01*$H96^2+2.75*$H96+79)-(0.2*$H96^2+6*$H96+150)*(($L164^0.5)/(1+(2.6*$L164^0.5))))*AJ96</f>
      </c>
      <c r="AK164" s="377">
        <f>((0.01*$H96^2+2.75*$H96+79)-(0.2*$H96^2+6*$H96+150)*(($L164^0.5)/(1+(2.6*$L164^0.5))))*AK96</f>
      </c>
      <c r="AL164" s="377">
        <f>((0.01*$H96^2+2.75*$H96+79)-(0.2*$H96^2+6*$H96+150)*(($L164^0.5)/(1+(2.6*$L164^0.5))))*AL96</f>
      </c>
      <c r="AM164" s="378">
        <f>((0.01*$H96^2+2.75*$H96+79)-(0.2*$H96^2+6*$H96+150)*(($L164^0.5)/(1+(2.6*$L164^0.5))))*AM96</f>
      </c>
      <c r="AN164" s="378">
        <f>((0.01*$H96^2+2.75*$H96+79)-(0.2*$H96^2+6*$H96+150)*(($L164^0.5)/(1+(2.6*$L164^0.5))))*AN96</f>
      </c>
      <c r="AO164" s="379">
        <f>($M164+$N164+$O164+$P164+$Q164+$R164+$S164+$T164+$U164+$V164+$W164+$X164+$Y164+$Z164+$AA164+$AB164+$AD164+$AF164+$AG164+$AH164)*1000</f>
      </c>
      <c r="AP164" s="380">
        <f>(M164+N164+O164+P164+Q164+R164+S164+T164+U164+V164+W164+X164+Y164+Z164+AA164+AB164+AC164+AD164+AF164+AG164)*1000</f>
      </c>
      <c r="AQ164" s="186">
        <v>305.31</v>
      </c>
      <c r="AR164" s="329">
        <f>($M164+$N164+$O164+$P164+$Q164+$R164+$S164+$T164+$U164+$V164+$W164+$X164+$Y164+$Z164+$AA164+$AB164+$AD164+$AF164+$AG164+AI164+AJ164)*1000</f>
      </c>
      <c r="AS164" s="381">
        <f>($M164+$N164+$O164+$P164+$Q164+$R164+$S164+$T164+$U164+$V164+$W164+$X164+$Y164+$Z164+$AA164+$AB164+$AD164+$AF164+AG164+$AK164+AL164)*1000</f>
      </c>
      <c r="AT164" s="382">
        <f>($M164+$N164+$O164+$P164+$Q164+$R164+$S164+$T164+$U164+$V164+$W164+$X164+$Y164+$Z164+$AA164+$AB164+$AD164+$AF164+AG164+AM164+AN164)*1000</f>
      </c>
      <c r="AU164" s="80">
        <v>22</v>
      </c>
      <c r="AV164" s="390">
        <v>305.31</v>
      </c>
      <c r="AW164" s="28">
        <v>305.31</v>
      </c>
      <c r="AX164" s="384">
        <v>194.23</v>
      </c>
      <c r="AY164" s="179">
        <v>28</v>
      </c>
      <c r="AZ164" s="52"/>
      <c r="BA164" s="29"/>
    </row>
    <row x14ac:dyDescent="0.25" r="165" customHeight="1" ht="18.75">
      <c r="A165" s="30">
        <v>25569.041962604166</v>
      </c>
      <c r="B165" s="22" t="s">
        <v>83</v>
      </c>
      <c r="C165" s="187">
        <v>2</v>
      </c>
      <c r="D165" s="187">
        <v>10</v>
      </c>
      <c r="E165" s="188" t="s">
        <v>84</v>
      </c>
      <c r="F165" s="192"/>
      <c r="G165" s="35">
        <v>23</v>
      </c>
      <c r="H165" s="111">
        <v>11.11</v>
      </c>
      <c r="I165" s="24">
        <v>8.9</v>
      </c>
      <c r="J165" s="24">
        <v>5.137543739821185</v>
      </c>
      <c r="K165" s="24"/>
      <c r="L165" s="24">
        <v>0.00289915</v>
      </c>
      <c r="M165" s="58">
        <f>((0.009939*H165^2+1.878*H165+54.8)-(0.03997*H165^2+3.217*H165+164.5)*((L165^0.5)/(1+(4*L165^0.5))))*M97</f>
      </c>
      <c r="N165" s="24">
        <f>((0.00818*H165^2+1.939*H165+53.26)-(0.0292*H165^2+6.745*H165+151.5)*((L165^0.5)/(1+(8*L165^0.5))))*N97</f>
      </c>
      <c r="O165" s="24">
        <f>((0.01249*H165^2+1.912*H165+48.2)-(0.08284*H165^2+5.188*H165+75.73)*((L165^0.5)/(1+(7*L165^0.5))))*O97</f>
      </c>
      <c r="P165" s="24">
        <f>((0.02376*H165^2+3.227*H165+90.24)-(0.06484*H165^2+5.149*H165+76.79)*((L165^0.5)/(1+(3*L165^0.5))))*P97</f>
      </c>
      <c r="Q165" s="24">
        <f>((0.01275*H97^2+2.109*H97+46.19)-(0.1071*H97^2+9.023*H97+135.4)*((L165^0.5)/(1+(7.6*L165^0.5))))*Q97</f>
      </c>
      <c r="R165" s="24">
        <f>((0.0091*H97^2+2.16*H97+54)-(0.1*H97^2+5*H97+145)*((L165^0.5)/(1+(2.04*L165^0.5))))*R97</f>
      </c>
      <c r="S165" s="24">
        <f>((0.008978*H97^2+3*H97+80)-(0.005*H97^2+0.5*H97-20)*((L165^0.5)/(1+(2.6*L165^0.5))))*S97</f>
      </c>
      <c r="T165" s="24">
        <f>((0.003763*H97^2+0.877*H97+26.23)-(0.00027*H97^2+1.141*H97+32.07)*((L165^0.5)/(1+(1.7*L165^0.5))))*T97</f>
      </c>
      <c r="U165" s="24">
        <f>((0.003046*H97^2+1.261*H97+40.7)-(0.00535*H97^2+0.9316*H97+22.59)*((L165^0.5)/(1+(1.5*L165^0.5))))*U97</f>
      </c>
      <c r="V165" s="24">
        <f>((0.01068*H97^2+1.695*H97+57.16)-(0.02453*H97^2+1.915*H97+80.5)*((L165^0.5)/(1+(2.1*L165^0.5))))*V97</f>
      </c>
      <c r="W165" s="60">
        <f>((0.007647*H97^2+2.204*H97+59.11)-(0.03174*H97^2+2.334*H97+132.3)*((L165^0.5)/(1+(2.8*L165^0.5))))*W97</f>
      </c>
      <c r="X165" s="94">
        <f>((0.009088*H97^2+2.16*H97+53.901)-(0.1*H97^2-25*H97+120)*((L165^0.5)/(1+(2.23*L165^0.5))))*X97</f>
      </c>
      <c r="Y165" s="60">
        <f>((0.008973*H165^2+2*H165+40)-(-0.835*H165^2+5*H165+80)*((L165^0.5)/(1+(4*L165^0.5))))*Y97</f>
      </c>
      <c r="Z165" s="60">
        <f>((0.003817*H97^2+1.337*H97+40.99)-(0.00613*H97^2+0.9469*H97+22.01)*((L165^0.5)/(1+(1.5*L165^0.5))))*Z97</f>
      </c>
      <c r="AA165" s="60">
        <f>((0.01037*H97^2+2.838*H97+82.37)-(0.03324*H97^2+5.889*H97+193.5)*((L165^0.5)/(1+(2.6*L165^0.5))))*AA97</f>
      </c>
      <c r="AB165" s="60">
        <f>((0.001925*H97^2+1.214*H97+39.9)-(0.00118*H97^2+0.5045*H97+23.31)*((L165^0.5)/(1+(0.1*L165^0.5))))*AB97</f>
      </c>
      <c r="AC165" s="60">
        <f>((0.01*$H97^2+2.75*$H97+79)-(0.2*$H97^2+6*$H97+150)*(($L165^0.5)/(1+(2.6*$L165^0.5))))*$AC97</f>
      </c>
      <c r="AD165" s="60">
        <f>((0.000614*H165^2+0.9048*H165+21.14)-(-0.005*H165^2+0.8957*H165+10.97)*((L165^0.5)/(1+(0.1*L165^0.5))))*AD97</f>
      </c>
      <c r="AE165" s="60"/>
      <c r="AF165" s="60">
        <f>((-0.01414*H97^2+5.355*H97+224.2)-(-0.00918*H97^2+1.842*H97+39.23)*((L165^0.5)/(1+(0.3*L165^0.5))))*AF97</f>
      </c>
      <c r="AG165" s="85">
        <f>((0.003396*H97^2+2.925*H97+121.3)-(0.00933*H97^2+0.1086*H97+35.9)*((L165^0.5)/(1+(0.01*L165^0.5))))*AG97</f>
      </c>
      <c r="AH165" s="85">
        <f>((0.01*$H97^2+2.75*$H97+79)-(0.2*$H97^2+6*$H97+150)*(($L165^0.5)/(1+(2.6*$L165^0.5))))*AH97</f>
      </c>
      <c r="AI165" s="376">
        <f>((0.01*$H97^2+2.75*$H97+79)-(0.2*$H97^2+6*$H97+150)*(($L165^0.5)/(1+(2.6*$L165^0.5))))*AI97</f>
      </c>
      <c r="AJ165" s="376">
        <f>((0.01*$H97^2+2.75*$H97+79)-(0.2*$H97^2+6*$H97+150)*(($L165^0.5)/(1+(2.6*$L165^0.5))))*AJ97</f>
      </c>
      <c r="AK165" s="377">
        <f>((0.01*$H97^2+2.75*$H97+79)-(0.2*$H97^2+6*$H97+150)*(($L165^0.5)/(1+(2.6*$L165^0.5))))*AK97</f>
      </c>
      <c r="AL165" s="377">
        <f>((0.01*$H97^2+2.75*$H97+79)-(0.2*$H97^2+6*$H97+150)*(($L165^0.5)/(1+(2.6*$L165^0.5))))*AL97</f>
      </c>
      <c r="AM165" s="378">
        <f>((0.01*$H97^2+2.75*$H97+79)-(0.2*$H97^2+6*$H97+150)*(($L165^0.5)/(1+(2.6*$L165^0.5))))*AM97</f>
      </c>
      <c r="AN165" s="378">
        <f>((0.01*$H97^2+2.75*$H97+79)-(0.2*$H97^2+6*$H97+150)*(($L165^0.5)/(1+(2.6*$L165^0.5))))*AN97</f>
      </c>
      <c r="AO165" s="379">
        <f>($M165+$N165+$O165+$P165+$Q165+$R165+$S165+$T165+$U165+$V165+$W165+$X165+$Y165+$Z165+$AA165+$AB165+$AD165+$AF165+$AG165+$AH165)*1000</f>
      </c>
      <c r="AP165" s="380">
        <f>(M165+N165+O165+P165+Q165+R165+S165+T165+U165+V165+W165+X165+Y165+Z165+AA165+AB165+AC165+AD165+AF165+AG165)*1000</f>
      </c>
      <c r="AQ165" s="51">
        <v>397.26</v>
      </c>
      <c r="AR165" s="329">
        <f>($M165+$N165+$O165+$P165+$Q165+$R165+$S165+$T165+$U165+$V165+$W165+$X165+$Y165+$Z165+$AA165+$AB165+$AD165+$AF165+$AG165+AI165+AJ165)*1000</f>
      </c>
      <c r="AS165" s="381">
        <f>($M165+$N165+$O165+$P165+$Q165+$R165+$S165+$T165+$U165+$V165+$W165+$X165+$Y165+$Z165+$AA165+$AB165+$AD165+$AF165+AG165+$AK165+AL165)*1000</f>
      </c>
      <c r="AT165" s="382">
        <f>($M165+$N165+$O165+$P165+$Q165+$R165+$S165+$T165+$U165+$V165+$W165+$X165+$Y165+$Z165+$AA165+$AB165+$AD165+$AF165+AG165+AM165+AN165)*1000</f>
      </c>
      <c r="AU165" s="35">
        <v>23</v>
      </c>
      <c r="AV165" s="383">
        <v>397.26</v>
      </c>
      <c r="AW165" s="28">
        <v>397.26</v>
      </c>
      <c r="AX165" s="384">
        <v>183.64</v>
      </c>
      <c r="AY165" s="187">
        <v>10</v>
      </c>
      <c r="AZ165" s="52"/>
      <c r="BA165" s="29"/>
    </row>
    <row x14ac:dyDescent="0.25" r="166" customHeight="1" ht="18.75">
      <c r="A166" s="30">
        <v>25569.041962604166</v>
      </c>
      <c r="B166" s="22" t="s">
        <v>85</v>
      </c>
      <c r="C166" s="78">
        <v>1</v>
      </c>
      <c r="D166" s="191">
        <v>5</v>
      </c>
      <c r="E166" s="192" t="s">
        <v>86</v>
      </c>
      <c r="F166" s="192"/>
      <c r="G166" s="80">
        <v>24</v>
      </c>
      <c r="H166" s="60">
        <v>63.9</v>
      </c>
      <c r="I166" s="24">
        <v>8.5</v>
      </c>
      <c r="J166" s="24">
        <v>1.545352972199233</v>
      </c>
      <c r="K166" s="24"/>
      <c r="L166" s="24">
        <v>0.00115783</v>
      </c>
      <c r="M166" s="58">
        <f>((0.009939*H166^2+1.878*H166+54.8)-(0.03997*H166^2+3.217*H166+164.5)*((L166^0.5)/(1+(4*L166^0.5))))*M98</f>
      </c>
      <c r="N166" s="24">
        <f>((0.00818*H166^2+1.939*H166+53.26)-(0.0292*H166^2+6.745*H166+151.5)*((L166^0.5)/(1+(8*L166^0.5))))*N98</f>
      </c>
      <c r="O166" s="24">
        <f>((0.01249*H166^2+1.912*H166+48.2)-(0.08284*H166^2+5.188*H166+75.73)*((L166^0.5)/(1+(7*L166^0.5))))*O98</f>
      </c>
      <c r="P166" s="24">
        <f>((0.02376*H166^2+3.227*H166+90.24)-(0.06484*H166^2+5.149*H166+76.79)*((L166^0.5)/(1+(3*L166^0.5))))*P98</f>
      </c>
      <c r="Q166" s="24">
        <f>((0.01275*H98^2+2.109*H98+46.19)-(0.1071*H98^2+9.023*H98+135.4)*((L166^0.5)/(1+(7.6*L166^0.5))))*Q98</f>
      </c>
      <c r="R166" s="24">
        <f>((0.0091*H98^2+2.16*H98+54)-(0.1*H98^2+5*H98+145)*((L166^0.5)/(1+(2.04*L166^0.5))))*R98</f>
      </c>
      <c r="S166" s="24">
        <f>((0.008978*H98^2+3*H98+80)-(0.005*H98^2+0.5*H98-20)*((L166^0.5)/(1+(2.6*L166^0.5))))*S98</f>
      </c>
      <c r="T166" s="24">
        <f>((0.003763*H98^2+0.877*H98+26.23)-(0.00027*H98^2+1.141*H98+32.07)*((L166^0.5)/(1+(1.7*L166^0.5))))*T98</f>
      </c>
      <c r="U166" s="24">
        <f>((0.003046*H98^2+1.261*H98+40.7)-(0.00535*H98^2+0.9316*H98+22.59)*((L166^0.5)/(1+(1.5*L166^0.5))))*U98</f>
      </c>
      <c r="V166" s="24">
        <f>((0.01068*H98^2+1.695*H98+57.16)-(0.02453*H98^2+1.915*H98+80.5)*((L166^0.5)/(1+(2.1*L166^0.5))))*V98</f>
      </c>
      <c r="W166" s="60">
        <f>((0.007647*H98^2+2.204*H98+59.11)-(0.03174*H98^2+2.334*H98+132.3)*((L166^0.5)/(1+(2.8*L166^0.5))))*W98</f>
      </c>
      <c r="X166" s="94">
        <f>((0.009088*H98^2+2.16*H98+53.901)-(0.1*H98^2-25*H98+120)*((L166^0.5)/(1+(2.23*L166^0.5))))*X98</f>
      </c>
      <c r="Y166" s="60">
        <f>((0.008973*H166^2+2*H166+40)-(-0.835*H166^2+5*H166+80)*((L166^0.5)/(1+(4*L166^0.5))))*Y98</f>
      </c>
      <c r="Z166" s="60">
        <f>((0.003817*H98^2+1.337*H98+40.99)-(0.00613*H98^2+0.9469*H98+22.01)*((L166^0.5)/(1+(1.5*L166^0.5))))*Z98</f>
      </c>
      <c r="AA166" s="60">
        <f>((0.01037*H98^2+2.838*H98+82.37)-(0.03324*H98^2+5.889*H98+193.5)*((L166^0.5)/(1+(2.6*L166^0.5))))*AA98</f>
      </c>
      <c r="AB166" s="60">
        <f>((0.001925*H98^2+1.214*H98+39.9)-(0.00118*H98^2+0.5045*H98+23.31)*((L166^0.5)/(1+(0.1*L166^0.5))))*AB98</f>
      </c>
      <c r="AC166" s="60">
        <f>((0.01*$H98^2+2.75*$H98+79)-(0.2*$H98^2+6*$H98+150)*(($L166^0.5)/(1+(2.6*$L166^0.5))))*$AC98</f>
      </c>
      <c r="AD166" s="60">
        <f>((0.000614*H166^2+0.9048*H166+21.14)-(-0.005*H166^2+0.8957*H166+10.97)*((L166^0.5)/(1+(0.1*L166^0.5))))*AD98</f>
      </c>
      <c r="AE166" s="60"/>
      <c r="AF166" s="60">
        <f>((-0.01414*H98^2+5.355*H98+224.2)-(-0.00918*H98^2+1.842*H98+39.23)*((L166^0.5)/(1+(0.3*L166^0.5))))*AF98</f>
      </c>
      <c r="AG166" s="85">
        <f>((0.003396*H98^2+2.925*H98+121.3)-(0.00933*H98^2+0.1086*H98+35.9)*((L166^0.5)/(1+(0.01*L166^0.5))))*AG98</f>
      </c>
      <c r="AH166" s="85">
        <f>((0.01*$H98^2+2.75*$H98+79)-(0.2*$H98^2+6*$H98+150)*(($L166^0.5)/(1+(2.6*$L166^0.5))))*AH98</f>
      </c>
      <c r="AI166" s="376">
        <f>((0.01*$H98^2+2.75*$H98+79)-(0.2*$H98^2+6*$H98+150)*(($L166^0.5)/(1+(2.6*$L166^0.5))))*AI98</f>
      </c>
      <c r="AJ166" s="376">
        <f>((0.01*$H98^2+2.75*$H98+79)-(0.2*$H98^2+6*$H98+150)*(($L166^0.5)/(1+(2.6*$L166^0.5))))*AJ98</f>
      </c>
      <c r="AK166" s="377">
        <f>((0.01*$H98^2+2.75*$H98+79)-(0.2*$H98^2+6*$H98+150)*(($L166^0.5)/(1+(2.6*$L166^0.5))))*AK98</f>
      </c>
      <c r="AL166" s="377">
        <f>((0.01*$H98^2+2.75*$H98+79)-(0.2*$H98^2+6*$H98+150)*(($L166^0.5)/(1+(2.6*$L166^0.5))))*AL98</f>
      </c>
      <c r="AM166" s="378">
        <f>((0.01*$H98^2+2.75*$H98+79)-(0.2*$H98^2+6*$H98+150)*(($L166^0.5)/(1+(2.6*$L166^0.5))))*AM98</f>
      </c>
      <c r="AN166" s="378">
        <f>((0.01*$H98^2+2.75*$H98+79)-(0.2*$H98^2+6*$H98+150)*(($L166^0.5)/(1+(2.6*$L166^0.5))))*AN98</f>
      </c>
      <c r="AO166" s="379">
        <f>($M166+$N166+$O166+$P166+$Q166+$R166+$S166+$T166+$U166+$V166+$W166+$X166+$Y166+$Z166+$AA166+$AB166+$AD166+$AF166+$AG166+$AH166)*1000</f>
      </c>
      <c r="AP166" s="380">
        <f>(M166+N166+O166+P166+Q166+R166+S166+T166+U166+V166+W166+X166+Y166+Z166+AA166+AB166+AC166+AD166+AF166+AG166)*1000</f>
      </c>
      <c r="AQ166" s="51">
        <v>369.98</v>
      </c>
      <c r="AR166" s="329">
        <f>($M166+$N166+$O166+$P166+$Q166+$R166+$S166+$T166+$U166+$V166+$W166+$X166+$Y166+$Z166+$AA166+$AB166+$AD166+$AF166+$AG166+AI166+AJ166)*1000</f>
      </c>
      <c r="AS166" s="381">
        <f>($M166+$N166+$O166+$P166+$Q166+$R166+$S166+$T166+$U166+$V166+$W166+$X166+$Y166+$Z166+$AA166+$AB166+$AD166+$AF166+AG166+$AK166+AL166)*1000</f>
      </c>
      <c r="AT166" s="382">
        <f>($M166+$N166+$O166+$P166+$Q166+$R166+$S166+$T166+$U166+$V166+$W166+$X166+$Y166+$Z166+$AA166+$AB166+$AD166+$AF166+AG166+AM166+AN166)*1000</f>
      </c>
      <c r="AU166" s="80">
        <v>24</v>
      </c>
      <c r="AV166" s="383">
        <v>369.98</v>
      </c>
      <c r="AW166" s="28">
        <v>369.98</v>
      </c>
      <c r="AX166" s="384">
        <v>188.8</v>
      </c>
      <c r="AY166" s="191">
        <v>5</v>
      </c>
      <c r="AZ166" s="52"/>
      <c r="BA166" s="29"/>
    </row>
    <row x14ac:dyDescent="0.25" r="167" customHeight="1" ht="18.75">
      <c r="A167" s="30">
        <v>25569.041962604166</v>
      </c>
      <c r="B167" s="22" t="s">
        <v>87</v>
      </c>
      <c r="C167" s="78">
        <v>1</v>
      </c>
      <c r="D167" s="191">
        <v>4</v>
      </c>
      <c r="E167" s="192" t="s">
        <v>88</v>
      </c>
      <c r="F167" s="192"/>
      <c r="G167" s="80">
        <v>25</v>
      </c>
      <c r="H167" s="60">
        <v>43.57</v>
      </c>
      <c r="I167" s="24">
        <v>8.4</v>
      </c>
      <c r="J167" s="24">
        <v>0.9804900487909768</v>
      </c>
      <c r="K167" s="24"/>
      <c r="L167" s="24">
        <v>0.00103971</v>
      </c>
      <c r="M167" s="58">
        <f>((0.009939*H167^2+1.878*H167+54.8)-(0.03997*H167^2+3.217*H167+164.5)*((L167^0.5)/(1+(4*L167^0.5))))*M99</f>
      </c>
      <c r="N167" s="24">
        <f>((0.00818*H167^2+1.939*H167+53.26)-(0.0292*H167^2+6.745*H167+151.5)*((L167^0.5)/(1+(8*L167^0.5))))*N99</f>
      </c>
      <c r="O167" s="24">
        <f>((0.01249*H167^2+1.912*H167+48.2)-(0.08284*H167^2+5.188*H167+75.73)*((L167^0.5)/(1+(7*L167^0.5))))*O99</f>
      </c>
      <c r="P167" s="24">
        <f>((0.02376*H167^2+3.227*H167+90.24)-(0.06484*H167^2+5.149*H167+76.79)*((L167^0.5)/(1+(3*L167^0.5))))*P99</f>
      </c>
      <c r="Q167" s="24">
        <f>((0.01275*H99^2+2.109*H99+46.19)-(0.1071*H99^2+9.023*H99+135.4)*((L167^0.5)/(1+(7.6*L167^0.5))))*Q99</f>
      </c>
      <c r="R167" s="24">
        <f>((0.0091*H99^2+2.16*H99+54)-(0.1*H99^2+5*H99+145)*((L167^0.5)/(1+(2.04*L167^0.5))))*R99</f>
      </c>
      <c r="S167" s="24">
        <f>((0.008978*H99^2+3*H99+80)-(0.005*H99^2+0.5*H99-20)*((L167^0.5)/(1+(2.6*L167^0.5))))*S99</f>
      </c>
      <c r="T167" s="24">
        <f>((0.003763*H99^2+0.877*H99+26.23)-(0.00027*H99^2+1.141*H99+32.07)*((L167^0.5)/(1+(1.7*L167^0.5))))*T99</f>
      </c>
      <c r="U167" s="24">
        <f>((0.003046*H99^2+1.261*H99+40.7)-(0.00535*H99^2+0.9316*H99+22.59)*((L167^0.5)/(1+(1.5*L167^0.5))))*U99</f>
      </c>
      <c r="V167" s="24">
        <f>((0.01068*H99^2+1.695*H99+57.16)-(0.02453*H99^2+1.915*H99+80.5)*((L167^0.5)/(1+(2.1*L167^0.5))))*V99</f>
      </c>
      <c r="W167" s="60">
        <f>((0.007647*H99^2+2.204*H99+59.11)-(0.03174*H99^2+2.334*H99+132.3)*((L167^0.5)/(1+(2.8*L167^0.5))))*W99</f>
      </c>
      <c r="X167" s="61">
        <f>((0.009088*H99^2+2.16*H99+53.901)-(0.1*H99^2-25*H99+120)*((L167^0.5)/(1+(2.23*L167^0.5))))*X99</f>
      </c>
      <c r="Y167" s="60">
        <f>((0.008973*H167^2+2*H167+40)-(-0.835*H167^2+5*H167+80)*((L167^0.5)/(1+(4*L167^0.5))))*Y99</f>
      </c>
      <c r="Z167" s="60">
        <f>((0.003817*H99^2+1.337*H99+40.99)-(0.00613*H99^2+0.9469*H99+22.01)*((L167^0.5)/(1+(1.5*L167^0.5))))*Z99</f>
      </c>
      <c r="AA167" s="60">
        <f>((0.01037*H99^2+2.838*H99+82.37)-(0.03324*H99^2+5.889*H99+193.5)*((L167^0.5)/(1+(2.6*L167^0.5))))*AA99</f>
      </c>
      <c r="AB167" s="60">
        <f>((0.001925*H99^2+1.214*H99+39.9)-(0.00118*H99^2+0.5045*H99+23.31)*((L167^0.5)/(1+(0.1*L167^0.5))))*AB99</f>
      </c>
      <c r="AC167" s="60">
        <f>((0.01*$H99^2+2.75*$H99+79)-(0.2*$H99^2+6*$H99+150)*(($L167^0.5)/(1+(2.6*$L167^0.5))))*$AC99</f>
      </c>
      <c r="AD167" s="60">
        <f>((0.000614*H167^2+0.9048*H167+21.14)-(-0.005*H167^2+0.8957*H167+10.97)*((L167^0.5)/(1+(0.1*L167^0.5))))*AD99</f>
      </c>
      <c r="AE167" s="60"/>
      <c r="AF167" s="60">
        <f>((-0.01414*H99^2+5.355*H99+224.2)-(-0.00918*H99^2+1.842*H99+39.23)*((L167^0.5)/(1+(0.3*L167^0.5))))*AF99</f>
      </c>
      <c r="AG167" s="85">
        <f>((0.003396*H99^2+2.925*H99+121.3)-(0.00933*H99^2+0.1086*H99+35.9)*((L167^0.5)/(1+(0.01*L167^0.5))))*AG99</f>
      </c>
      <c r="AH167" s="85">
        <f>((0.01*$H99^2+2.75*$H99+79)-(0.2*$H99^2+6*$H99+150)*(($L167^0.5)/(1+(2.6*$L167^0.5))))*AH99</f>
      </c>
      <c r="AI167" s="376">
        <f>((0.01*$H99^2+2.75*$H99+79)-(0.2*$H99^2+6*$H99+150)*(($L167^0.5)/(1+(2.6*$L167^0.5))))*AI99</f>
      </c>
      <c r="AJ167" s="376">
        <f>((0.01*$H99^2+2.75*$H99+79)-(0.2*$H99^2+6*$H99+150)*(($L167^0.5)/(1+(2.6*$L167^0.5))))*AJ99</f>
      </c>
      <c r="AK167" s="377">
        <f>((0.01*$H99^2+2.75*$H99+79)-(0.2*$H99^2+6*$H99+150)*(($L167^0.5)/(1+(2.6*$L167^0.5))))*AK99</f>
      </c>
      <c r="AL167" s="377">
        <f>((0.01*$H99^2+2.75*$H99+79)-(0.2*$H99^2+6*$H99+150)*(($L167^0.5)/(1+(2.6*$L167^0.5))))*AL99</f>
      </c>
      <c r="AM167" s="378">
        <f>((0.01*$H99^2+2.75*$H99+79)-(0.2*$H99^2+6*$H99+150)*(($L167^0.5)/(1+(2.6*$L167^0.5))))*AM99</f>
      </c>
      <c r="AN167" s="378">
        <f>((0.01*$H99^2+2.75*$H99+79)-(0.2*$H99^2+6*$H99+150)*(($L167^0.5)/(1+(2.6*$L167^0.5))))*AN99</f>
      </c>
      <c r="AO167" s="379">
        <f>($M167+$N167+$O167+$P167+$Q167+$R167+$S167+$T167+$U167+$V167+$W167+$X167+$Y167+$Z167+$AA167+$AB167+$AD167+$AF167+$AG167+$AH167)*1000</f>
      </c>
      <c r="AP167" s="380">
        <f>(M167+N167+O167+P167+Q167+R167+S167+T167+U167+V167+W167+X167+Y167+Z167+AA167+AB167+AC167+AD167+AF167+AG167)*1000</f>
      </c>
      <c r="AQ167" s="51">
        <v>265</v>
      </c>
      <c r="AR167" s="329">
        <f>($M167+$N167+$O167+$P167+$Q167+$R167+$S167+$T167+$U167+$V167+$W167+$X167+$Y167+$Z167+$AA167+$AB167+$AD167+$AF167+$AG167+AI167+AJ167)*1000</f>
      </c>
      <c r="AS167" s="381">
        <f>($M167+$N167+$O167+$P167+$Q167+$R167+$S167+$T167+$U167+$V167+$W167+$X167+$Y167+$Z167+$AA167+$AB167+$AD167+$AF167+AG167+$AK167+AL167)*1000</f>
      </c>
      <c r="AT167" s="382">
        <f>($M167+$N167+$O167+$P167+$Q167+$R167+$S167+$T167+$U167+$V167+$W167+$X167+$Y167+$Z167+$AA167+$AB167+$AD167+$AF167+AG167+AM167+AN167)*1000</f>
      </c>
      <c r="AU167" s="80">
        <v>25</v>
      </c>
      <c r="AV167" s="383">
        <v>265</v>
      </c>
      <c r="AW167" s="6">
        <v>265</v>
      </c>
      <c r="AX167" s="384">
        <v>111.54</v>
      </c>
      <c r="AY167" s="191">
        <v>4</v>
      </c>
      <c r="AZ167" s="52"/>
      <c r="BA167" s="29"/>
    </row>
    <row x14ac:dyDescent="0.25" r="168" customHeight="1" ht="18.75">
      <c r="A168" s="30">
        <v>25569.041962604166</v>
      </c>
      <c r="B168" s="22" t="s">
        <v>89</v>
      </c>
      <c r="C168" s="64">
        <v>3</v>
      </c>
      <c r="D168" s="304">
        <v>9</v>
      </c>
      <c r="E168" s="192" t="s">
        <v>90</v>
      </c>
      <c r="F168" s="192"/>
      <c r="G168" s="104">
        <v>26</v>
      </c>
      <c r="H168" s="111">
        <v>10.51</v>
      </c>
      <c r="I168" s="24">
        <v>8.3</v>
      </c>
      <c r="J168" s="24">
        <v>-2.496590872247936</v>
      </c>
      <c r="K168" s="24"/>
      <c r="L168" s="24">
        <v>0.00249925</v>
      </c>
      <c r="M168" s="159">
        <f>((0.009939*H168^2+1.878*H168+54.8)-(0.03997*H168^2+3.217*H168+164.5)*((L168^0.5)/(1+(4*L168^0.5))))*M100</f>
      </c>
      <c r="N168" s="24">
        <f>((0.00818*H168^2+1.939*H168+53.26)-(0.0292*H168^2+6.745*H168+151.5)*((L168^0.5)/(1+(8*L168^0.5))))*N100</f>
      </c>
      <c r="O168" s="24">
        <f>((0.01249*H168^2+1.912*H168+48.2)-(0.08284*H168^2+5.188*H168+75.73)*((L168^0.5)/(1+(7*L168^0.5))))*O100</f>
      </c>
      <c r="P168" s="24">
        <f>((0.02376*H168^2+3.227*H168+90.24)-(0.06484*H168^2+5.149*H168+76.79)*((L168^0.5)/(1+(3*L168^0.5))))*P100</f>
      </c>
      <c r="Q168" s="24">
        <f>((0.01275*H100^2+2.109*H100+46.19)-(0.1071*H100^2+9.023*H100+135.4)*((L168^0.5)/(1+(7.6*L168^0.5))))*Q100</f>
      </c>
      <c r="R168" s="24">
        <f>((0.0091*H100^2+2.16*H100+54)-(0.1*H100^2+5*H100+145)*((L168^0.5)/(1+(2.04*L168^0.5))))*R100</f>
      </c>
      <c r="S168" s="24">
        <f>((0.008978*H100^2+3*H100+80)-(0.005*H100^2+0.5*H100-20)*((L168^0.5)/(1+(2.6*L168^0.5))))*S100</f>
      </c>
      <c r="T168" s="24">
        <f>((0.003763*H100^2+0.877*H100+26.23)-(0.00027*H100^2+1.141*H100+32.07)*((L168^0.5)/(1+(1.7*L168^0.5))))*T100</f>
      </c>
      <c r="U168" s="24">
        <f>((0.003046*H100^2+1.261*H100+40.7)-(0.00535*H100^2+0.9316*H100+22.59)*((L168^0.5)/(1+(1.5*L168^0.5))))*U100</f>
      </c>
      <c r="V168" s="24">
        <f>((0.01068*H100^2+1.695*H100+57.16)-(0.02453*H100^2+1.915*H100+80.5)*((L168^0.5)/(1+(2.1*L168^0.5))))*V100</f>
      </c>
      <c r="W168" s="60">
        <f>((0.007647*H100^2+2.204*H100+59.11)-(0.03174*H100^2+2.334*H100+132.3)*((L168^0.5)/(1+(2.8*L168^0.5))))*W100</f>
      </c>
      <c r="X168" s="61">
        <f>((0.009088*H100^2+2.16*H100+53.901)-(0.1*H100^2-25*H100+120)*((L168^0.5)/(1+(2.23*L168^0.5))))*X100</f>
      </c>
      <c r="Y168" s="60">
        <f>((0.008973*H168^2+2*H168+40)-(-0.835*H168^2+5*H168+80)*((L168^0.5)/(1+(4*L168^0.5))))*Y100</f>
      </c>
      <c r="Z168" s="62">
        <f>((0.003817*H100^2+1.337*H100+40.99)-(0.00613*H100^2+0.9469*H100+22.01)*((L168^0.5)/(1+(1.5*L168^0.5))))*Z100</f>
      </c>
      <c r="AA168" s="62">
        <f>((0.01037*H100^2+2.838*H100+82.37)-(0.03324*H100^2+5.889*H100+193.5)*((L168^0.5)/(1+(2.6*L168^0.5))))*AA100</f>
      </c>
      <c r="AB168" s="60">
        <f>((0.001925*H100^2+1.214*H100+39.9)-(0.00118*H100^2+0.5045*H100+23.31)*((L168^0.5)/(1+(0.1*L168^0.5))))*AB100</f>
      </c>
      <c r="AC168" s="60">
        <f>((0.01*$H100^2+2.75*$H100+79)-(0.2*$H100^2+6*$H100+150)*(($L168^0.5)/(1+(2.6*$L168^0.5))))*$AC100</f>
      </c>
      <c r="AD168" s="60">
        <f>((0.000614*H168^2+0.9048*H168+21.14)-(-0.005*H168^2+0.8957*H168+10.97)*((L168^0.5)/(1+(0.1*L168^0.5))))*AD100</f>
      </c>
      <c r="AE168" s="60"/>
      <c r="AF168" s="60">
        <f>((-0.01414*H100^2+5.355*H100+224.2)-(-0.00918*H100^2+1.842*H100+39.23)*((L168^0.5)/(1+(0.3*L168^0.5))))*AF100</f>
      </c>
      <c r="AG168" s="85">
        <f>((0.003396*H100^2+2.925*H100+121.3)-(0.00933*H100^2+0.1086*H100+35.9)*((L168^0.5)/(1+(0.01*L168^0.5))))*AG100</f>
      </c>
      <c r="AH168" s="85">
        <f>((0.01*$H100^2+2.75*$H100+79)-(0.2*$H100^2+6*$H100+150)*(($L168^0.5)/(1+(2.6*$L168^0.5))))*AH100</f>
      </c>
      <c r="AI168" s="376">
        <f>((0.01*$H100^2+2.75*$H100+79)-(0.2*$H100^2+6*$H100+150)*(($L168^0.5)/(1+(2.6*$L168^0.5))))*AI100</f>
      </c>
      <c r="AJ168" s="376">
        <f>((0.01*$H100^2+2.75*$H100+79)-(0.2*$H100^2+6*$H100+150)*(($L168^0.5)/(1+(2.6*$L168^0.5))))*AJ100</f>
      </c>
      <c r="AK168" s="377">
        <f>((0.01*$H100^2+2.75*$H100+79)-(0.2*$H100^2+6*$H100+150)*(($L168^0.5)/(1+(2.6*$L168^0.5))))*AK100</f>
      </c>
      <c r="AL168" s="377">
        <f>((0.01*$H100^2+2.75*$H100+79)-(0.2*$H100^2+6*$H100+150)*(($L168^0.5)/(1+(2.6*$L168^0.5))))*AL100</f>
      </c>
      <c r="AM168" s="378">
        <f>((0.01*$H100^2+2.75*$H100+79)-(0.2*$H100^2+6*$H100+150)*(($L168^0.5)/(1+(2.6*$L168^0.5))))*AM100</f>
      </c>
      <c r="AN168" s="378">
        <f>((0.01*$H100^2+2.75*$H100+79)-(0.2*$H100^2+6*$H100+150)*(($L168^0.5)/(1+(2.6*$L168^0.5))))*AN100</f>
      </c>
      <c r="AO168" s="379">
        <f>($M168+$N168+$O168+$P168+$Q168+$R168+$S168+$T168+$U168+$V168+$W168+$X168+$Y168+$Z168+$AA168+$AB168+$AD168+$AF168+$AG168+$AH168)*1000</f>
      </c>
      <c r="AP168" s="380">
        <f>(M168+N168+O168+P168+Q168+R168+S168+T168+U168+V168+W168+X168+Y168+Z168+AA168+AB168+AC168+AD168+AF168+AG168)*1000</f>
      </c>
      <c r="AQ168" s="51">
        <v>326.61</v>
      </c>
      <c r="AR168" s="329">
        <f>($M168+$N168+$O168+$P168+$Q168+$R168+$S168+$T168+$U168+$V168+$W168+$X168+$Y168+$Z168+$AA168+$AB168+$AD168+$AF168+$AG168+AI168+AJ168)*1000</f>
      </c>
      <c r="AS168" s="381">
        <f>($M168+$N168+$O168+$P168+$Q168+$R168+$S168+$T168+$U168+$V168+$W168+$X168+$Y168+$Z168+$AA168+$AB168+$AD168+$AF168+AG168+$AK168+AL168)*1000</f>
      </c>
      <c r="AT168" s="382">
        <f>($M168+$N168+$O168+$P168+$Q168+$R168+$S168+$T168+$U168+$V168+$W168+$X168+$Y168+$Z168+$AA168+$AB168+$AD168+$AF168+AG168+AM168+AN168)*1000</f>
      </c>
      <c r="AU168" s="104">
        <v>26</v>
      </c>
      <c r="AV168" s="383">
        <v>326.61</v>
      </c>
      <c r="AW168" s="28">
        <v>326.61</v>
      </c>
      <c r="AX168" s="384">
        <v>123.33</v>
      </c>
      <c r="AY168" s="304">
        <v>9</v>
      </c>
      <c r="AZ168" s="52"/>
      <c r="BA168" s="29"/>
    </row>
    <row x14ac:dyDescent="0.25" r="169" customHeight="1" ht="18.75">
      <c r="A169" s="30">
        <v>25569.041962604166</v>
      </c>
      <c r="B169" s="22" t="s">
        <v>91</v>
      </c>
      <c r="C169" s="64">
        <v>3</v>
      </c>
      <c r="D169" s="64">
        <v>8</v>
      </c>
      <c r="E169" s="192" t="s">
        <v>92</v>
      </c>
      <c r="F169" s="192"/>
      <c r="G169" s="104">
        <v>27</v>
      </c>
      <c r="H169" s="111">
        <v>10.03</v>
      </c>
      <c r="I169" s="24">
        <v>8.3</v>
      </c>
      <c r="J169" s="24">
        <v>-2.563981762285869</v>
      </c>
      <c r="K169" s="24"/>
      <c r="L169" s="24">
        <v>0.00321434</v>
      </c>
      <c r="M169" s="159">
        <f>((0.009939*H169^2+1.878*H169+54.8)-(0.03997*H169^2+3.217*H169+164.5)*((L169^0.5)/(1+(4*L169^0.5))))*M101</f>
      </c>
      <c r="N169" s="24">
        <f>((0.00818*H169^2+1.939*H169+53.26)-(0.0292*H169^2+6.745*H169+151.5)*((L169^0.5)/(1+(8*L169^0.5))))*N101</f>
      </c>
      <c r="O169" s="24">
        <f>((0.01249*H169^2+1.912*H169+48.2)-(0.08284*H169^2+5.188*H169+75.73)*((L169^0.5)/(1+(7*L169^0.5))))*O101</f>
      </c>
      <c r="P169" s="24">
        <f>((0.02376*H169^2+3.227*H169+90.24)-(0.06484*H169^2+5.149*H169+76.79)*((L169^0.5)/(1+(3*L169^0.5))))*P101</f>
      </c>
      <c r="Q169" s="24">
        <f>((0.01275*H101^2+2.109*H101+46.19)-(0.1071*H101^2+9.023*H101+135.4)*((L169^0.5)/(1+(7.6*L169^0.5))))*Q101</f>
      </c>
      <c r="R169" s="24">
        <f>((0.0091*H101^2+2.16*H101+54)-(0.1*H101^2+5*H101+145)*((L169^0.5)/(1+(2.04*L169^0.5))))*R101</f>
      </c>
      <c r="S169" s="24">
        <f>((0.008978*H101^2+3*H101+80)-(0.005*H101^2+0.5*H101-20)*((L169^0.5)/(1+(2.6*L169^0.5))))*S101</f>
      </c>
      <c r="T169" s="24">
        <f>((0.003763*H101^2+0.877*H101+26.23)-(0.00027*H101^2+1.141*H101+32.07)*((L169^0.5)/(1+(1.7*L169^0.5))))*T101</f>
      </c>
      <c r="U169" s="24">
        <f>((0.003046*H101^2+1.261*H101+40.7)-(0.00535*H101^2+0.9316*H101+22.59)*((L169^0.5)/(1+(1.5*L169^0.5))))*U101</f>
      </c>
      <c r="V169" s="24">
        <f>((0.01068*H101^2+1.695*H101+57.16)-(0.02453*H101^2+1.915*H101+80.5)*((L169^0.5)/(1+(2.1*L169^0.5))))*V101</f>
      </c>
      <c r="W169" s="60">
        <f>((0.007647*H101^2+2.204*H101+59.11)-(0.03174*H101^2+2.334*H101+132.3)*((L169^0.5)/(1+(2.8*L169^0.5))))*W101</f>
      </c>
      <c r="X169" s="61">
        <f>((0.009088*H101^2+2.16*H101+53.901)-(0.1*H101^2-25*H101+120)*((L169^0.5)/(1+(2.23*L169^0.5))))*X101</f>
      </c>
      <c r="Y169" s="60">
        <f>((0.008973*H169^2+2*H169+40)-(-0.835*H169^2+5*H169+80)*((L169^0.5)/(1+(4*L169^0.5))))*Y101</f>
      </c>
      <c r="Z169" s="60">
        <f>((0.003817*H101^2+1.337*H101+40.99)-(0.00613*H101^2+0.9469*H101+22.01)*((L169^0.5)/(1+(1.5*L169^0.5))))*Z101</f>
      </c>
      <c r="AA169" s="60">
        <f>((0.01037*H101^2+2.838*H101+82.37)-(0.03324*H101^2+5.889*H101+193.5)*((L169^0.5)/(1+(2.6*L169^0.5))))*AA101</f>
      </c>
      <c r="AB169" s="60">
        <f>((0.001925*H101^2+1.214*H101+39.9)-(0.00118*H101^2+0.5045*H101+23.31)*((L169^0.5)/(1+(0.1*L169^0.5))))*AB101</f>
      </c>
      <c r="AC169" s="60">
        <f>((0.01*$H101^2+2.75*$H101+79)-(0.2*$H101^2+6*$H101+150)*(($L169^0.5)/(1+(2.6*$L169^0.5))))*$AC101</f>
      </c>
      <c r="AD169" s="60">
        <f>((0.000614*H169^2+0.9048*H169+21.14)-(-0.005*H169^2+0.8957*H169+10.97)*((L169^0.5)/(1+(0.1*L169^0.5))))*AD101</f>
      </c>
      <c r="AE169" s="60"/>
      <c r="AF169" s="60">
        <f>((-0.01414*H101^2+5.355*H101+224.2)-(-0.00918*H101^2+1.842*H101+39.23)*((L169^0.5)/(1+(0.3*L169^0.5))))*AF101</f>
      </c>
      <c r="AG169" s="85">
        <f>((0.003396*H101^2+2.925*H101+121.3)-(0.00933*H101^2+0.1086*H101+35.9)*((L169^0.5)/(1+(0.01*L169^0.5))))*AG101</f>
      </c>
      <c r="AH169" s="85">
        <f>((0.01*$H101^2+2.75*$H101+79)-(0.2*$H101^2+6*$H101+150)*(($L169^0.5)/(1+(2.6*$L169^0.5))))*AH101</f>
      </c>
      <c r="AI169" s="376">
        <f>((0.01*$H101^2+2.75*$H101+79)-(0.2*$H101^2+6*$H101+150)*(($L169^0.5)/(1+(2.6*$L169^0.5))))*AI101</f>
      </c>
      <c r="AJ169" s="376">
        <f>((0.01*$H101^2+2.75*$H101+79)-(0.2*$H101^2+6*$H101+150)*(($L169^0.5)/(1+(2.6*$L169^0.5))))*AJ101</f>
      </c>
      <c r="AK169" s="377">
        <f>((0.01*$H101^2+2.75*$H101+79)-(0.2*$H101^2+6*$H101+150)*(($L169^0.5)/(1+(2.6*$L169^0.5))))*AK101</f>
      </c>
      <c r="AL169" s="377">
        <f>((0.01*$H101^2+2.75*$H101+79)-(0.2*$H101^2+6*$H101+150)*(($L169^0.5)/(1+(2.6*$L169^0.5))))*AL101</f>
      </c>
      <c r="AM169" s="378">
        <f>((0.01*$H101^2+2.75*$H101+79)-(0.2*$H101^2+6*$H101+150)*(($L169^0.5)/(1+(2.6*$L169^0.5))))*AM101</f>
      </c>
      <c r="AN169" s="378">
        <f>((0.01*$H101^2+2.75*$H101+79)-(0.2*$H101^2+6*$H101+150)*(($L169^0.5)/(1+(2.6*$L169^0.5))))*AN101</f>
      </c>
      <c r="AO169" s="379">
        <f>($M169+$N169+$O169+$P169+$Q169+$R169+$S169+$T169+$U169+$V169+$W169+$X169+$Y169+$Z169+$AA169+$AB169+$AD169+$AF169+$AG169+$AH169)*1000</f>
      </c>
      <c r="AP169" s="380">
        <f>(M169+N169+O169+P169+Q169+R169+S169+T169+U169+V169+W169+X169+Y169+Z169+AA169+AB169+AC169+AD169+AF169+AG169)*1000</f>
      </c>
      <c r="AQ169" s="51">
        <v>436.24</v>
      </c>
      <c r="AR169" s="329">
        <f>($M169+$N169+$O169+$P169+$Q169+$R169+$S169+$T169+$U169+$V169+$W169+$X169+$Y169+$Z169+$AA169+$AB169+$AD169+$AF169+$AG169+AI169+AJ169)*1000</f>
      </c>
      <c r="AS169" s="381">
        <f>($M169+$N169+$O169+$P169+$Q169+$R169+$S169+$T169+$U169+$V169+$W169+$X169+$Y169+$Z169+$AA169+$AB169+$AD169+$AF169+AG169+$AK169+AL169)*1000</f>
      </c>
      <c r="AT169" s="382">
        <f>($M169+$N169+$O169+$P169+$Q169+$R169+$S169+$T169+$U169+$V169+$W169+$X169+$Y169+$Z169+$AA169+$AB169+$AD169+$AF169+AG169+AM169+AN169)*1000</f>
      </c>
      <c r="AU169" s="104">
        <v>27</v>
      </c>
      <c r="AV169" s="383">
        <v>436.24</v>
      </c>
      <c r="AW169" s="28">
        <v>436.24</v>
      </c>
      <c r="AX169" s="384">
        <v>201.56</v>
      </c>
      <c r="AY169" s="64">
        <v>8</v>
      </c>
      <c r="AZ169" s="52"/>
      <c r="BA169" s="29"/>
    </row>
    <row x14ac:dyDescent="0.25" r="170" customHeight="1" ht="18.75">
      <c r="A170" s="30">
        <v>25569.041962604166</v>
      </c>
      <c r="B170" s="22" t="s">
        <v>93</v>
      </c>
      <c r="C170" s="78">
        <v>1</v>
      </c>
      <c r="D170" s="191">
        <v>3</v>
      </c>
      <c r="E170" s="192" t="s">
        <v>94</v>
      </c>
      <c r="F170" s="192"/>
      <c r="G170" s="80">
        <v>28</v>
      </c>
      <c r="H170" s="60">
        <v>38.06</v>
      </c>
      <c r="I170" s="24">
        <v>8.5</v>
      </c>
      <c r="J170" s="24">
        <v>-2.030454185722711</v>
      </c>
      <c r="K170" s="24"/>
      <c r="L170" s="24">
        <v>0.0011988</v>
      </c>
      <c r="M170" s="159">
        <f>((0.009939*H170^2+1.878*H170+54.8)-(0.03997*H170^2+3.217*H170+164.5)*((L170^0.5)/(1+(4*L170^0.5))))*M102</f>
      </c>
      <c r="N170" s="24">
        <f>((0.00818*H170^2+1.939*H170+53.26)-(0.0292*H170^2+6.745*H170+151.5)*((L170^0.5)/(1+(8*L170^0.5))))*N102</f>
      </c>
      <c r="O170" s="24">
        <f>((0.01249*H170^2+1.912*H170+48.2)-(0.08284*H170^2+5.188*H170+75.73)*((L170^0.5)/(1+(7*L170^0.5))))*O102</f>
      </c>
      <c r="P170" s="24">
        <f>((0.02376*H170^2+3.227*H170+90.24)-(0.06484*H170^2+5.149*H170+76.79)*((L170^0.5)/(1+(3*L170^0.5))))*P102</f>
      </c>
      <c r="Q170" s="24">
        <f>((0.01275*H102^2+2.109*H102+46.19)-(0.1071*H102^2+9.023*H102+135.4)*((L170^0.5)/(1+(7.6*L170^0.5))))*Q102</f>
      </c>
      <c r="R170" s="24">
        <f>((0.0091*H102^2+2.16*H102+54)-(0.1*H102^2+5*H102+145)*((L170^0.5)/(1+(2.04*L170^0.5))))*R102</f>
      </c>
      <c r="S170" s="24">
        <f>((0.008978*H102^2+3*H102+80)-(0.005*H102^2+0.5*H102-20)*((L170^0.5)/(1+(2.6*L170^0.5))))*S102</f>
      </c>
      <c r="T170" s="24">
        <f>((0.003763*H102^2+0.877*H102+26.23)-(0.00027*H102^2+1.141*H102+32.07)*((L170^0.5)/(1+(1.7*L170^0.5))))*T102</f>
      </c>
      <c r="U170" s="24">
        <f>((0.003046*H102^2+1.261*H102+40.7)-(0.00535*H102^2+0.9316*H102+22.59)*((L170^0.5)/(1+(1.5*L170^0.5))))*U102</f>
      </c>
      <c r="V170" s="24">
        <f>((0.01068*H102^2+1.695*H102+57.16)-(0.02453*H102^2+1.915*H102+80.5)*((L170^0.5)/(1+(2.1*L170^0.5))))*V102</f>
      </c>
      <c r="W170" s="60">
        <f>((0.007647*H102^2+2.204*H102+59.11)-(0.03174*H102^2+2.334*H102+132.3)*((L170^0.5)/(1+(2.8*L170^0.5))))*W102</f>
      </c>
      <c r="X170" s="61">
        <f>((0.009088*H102^2+2.16*H102+53.901)-(0.1*H102^2-25*H102+120)*((L170^0.5)/(1+(2.23*L170^0.5))))*X102</f>
      </c>
      <c r="Y170" s="60">
        <f>((0.008973*H170^2+2*H170+40)-(-0.835*H170^2+5*H170+80)*((L170^0.5)/(1+(4*L170^0.5))))*Y102</f>
      </c>
      <c r="Z170" s="60">
        <f>((0.003817*H102^2+1.337*H102+40.99)-(0.00613*H102^2+0.9469*H102+22.01)*((L170^0.5)/(1+(1.5*L170^0.5))))*Z102</f>
      </c>
      <c r="AA170" s="60">
        <f>((0.01037*H102^2+2.838*H102+82.37)-(0.03324*H102^2+5.889*H102+193.5)*((L170^0.5)/(1+(2.6*L170^0.5))))*AA102</f>
      </c>
      <c r="AB170" s="60">
        <f>((0.001925*H102^2+1.214*H102+39.9)-(0.00118*H102^2+0.5045*H102+23.31)*((L170^0.5)/(1+(0.1*L170^0.5))))*AB102</f>
      </c>
      <c r="AC170" s="60">
        <f>((0.01*$H102^2+2.75*$H102+79)-(0.2*$H102^2+6*$H102+150)*(($L170^0.5)/(1+(2.6*$L170^0.5))))*$AC102</f>
      </c>
      <c r="AD170" s="60">
        <f>((0.000614*H170^2+0.9048*H170+21.14)-(-0.005*H170^2+0.8957*H170+10.97)*((L170^0.5)/(1+(0.1*L170^0.5))))*AD102</f>
      </c>
      <c r="AE170" s="60"/>
      <c r="AF170" s="60">
        <f>((-0.01414*H102^2+5.355*H102+224.2)-(-0.00918*H102^2+1.842*H102+39.23)*((L170^0.5)/(1+(0.3*L170^0.5))))*AF102</f>
      </c>
      <c r="AG170" s="85">
        <f>((0.003396*H102^2+2.925*H102+121.3)-(0.00933*H102^2+0.1086*H102+35.9)*((L170^0.5)/(1+(0.01*L170^0.5))))*AG102</f>
      </c>
      <c r="AH170" s="85">
        <f>((0.01*$H102^2+2.75*$H102+79)-(0.2*$H102^2+6*$H102+150)*(($L170^0.5)/(1+(2.6*$L170^0.5))))*AH102</f>
      </c>
      <c r="AI170" s="376">
        <f>((0.01*$H102^2+2.75*$H102+79)-(0.2*$H102^2+6*$H102+150)*(($L170^0.5)/(1+(2.6*$L170^0.5))))*AI102</f>
      </c>
      <c r="AJ170" s="376">
        <f>((0.01*$H102^2+2.75*$H102+79)-(0.2*$H102^2+6*$H102+150)*(($L170^0.5)/(1+(2.6*$L170^0.5))))*AJ102</f>
      </c>
      <c r="AK170" s="377">
        <f>((0.01*$H102^2+2.75*$H102+79)-(0.2*$H102^2+6*$H102+150)*(($L170^0.5)/(1+(2.6*$L170^0.5))))*AK102</f>
      </c>
      <c r="AL170" s="377">
        <f>((0.01*$H102^2+2.75*$H102+79)-(0.2*$H102^2+6*$H102+150)*(($L170^0.5)/(1+(2.6*$L170^0.5))))*AL102</f>
      </c>
      <c r="AM170" s="378">
        <f>((0.01*$H102^2+2.75*$H102+79)-(0.2*$H102^2+6*$H102+150)*(($L170^0.5)/(1+(2.6*$L170^0.5))))*AM102</f>
      </c>
      <c r="AN170" s="378">
        <f>((0.01*$H102^2+2.75*$H102+79)-(0.2*$H102^2+6*$H102+150)*(($L170^0.5)/(1+(2.6*$L170^0.5))))*AN102</f>
      </c>
      <c r="AO170" s="379">
        <f>($M170+$N170+$O170+$P170+$Q170+$R170+$S170+$T170+$U170+$V170+$W170+$X170+$Y170+$Z170+$AA170+$AB170+$AD170+$AF170+$AG170+$AH170)*1000</f>
      </c>
      <c r="AP170" s="380">
        <f>(M170+N170+O170+P170+Q170+R170+S170+T170+U170+V170+W170+X170+Y170+Z170+AA170+AB170+AC170+AD170+AF170+AG170)*1000</f>
      </c>
      <c r="AQ170" s="51">
        <v>315.4</v>
      </c>
      <c r="AR170" s="329">
        <f>($M170+$N170+$O170+$P170+$Q170+$R170+$S170+$T170+$U170+$V170+$W170+$X170+$Y170+$Z170+$AA170+$AB170+$AD170+$AF170+$AG170+AI170+AJ170)*1000</f>
      </c>
      <c r="AS170" s="381">
        <f>($M170+$N170+$O170+$P170+$Q170+$R170+$S170+$T170+$U170+$V170+$W170+$X170+$Y170+$Z170+$AA170+$AB170+$AD170+$AF170+AG170+$AK170+AL170)*1000</f>
      </c>
      <c r="AT170" s="382">
        <f>($M170+$N170+$O170+$P170+$Q170+$R170+$S170+$T170+$U170+$V170+$W170+$X170+$Y170+$Z170+$AA170+$AB170+$AD170+$AF170+AG170+AM170+AN170)*1000</f>
      </c>
      <c r="AU170" s="80">
        <v>28</v>
      </c>
      <c r="AV170" s="383">
        <v>315.4</v>
      </c>
      <c r="AW170" s="28">
        <v>315.4</v>
      </c>
      <c r="AX170" s="384">
        <v>118.05</v>
      </c>
      <c r="AY170" s="191">
        <v>3</v>
      </c>
      <c r="AZ170" s="52"/>
      <c r="BA170" s="29"/>
    </row>
    <row x14ac:dyDescent="0.25" r="171" customHeight="1" ht="18.75">
      <c r="A171" s="30">
        <v>25569.041962604166</v>
      </c>
      <c r="B171" s="22" t="s">
        <v>95</v>
      </c>
      <c r="C171" s="78">
        <v>1</v>
      </c>
      <c r="D171" s="191">
        <v>2</v>
      </c>
      <c r="E171" s="192" t="s">
        <v>96</v>
      </c>
      <c r="F171" s="192"/>
      <c r="G171" s="80">
        <v>29</v>
      </c>
      <c r="H171" s="60">
        <v>39.62</v>
      </c>
      <c r="I171" s="24">
        <v>8.8</v>
      </c>
      <c r="J171" s="24">
        <v>1.87776865472361</v>
      </c>
      <c r="K171" s="24"/>
      <c r="L171" s="24">
        <v>0.00226692</v>
      </c>
      <c r="M171" s="58">
        <f>((0.009939*H171^2+1.878*H171+54.8)-(0.03997*H171^2+3.217*H171+164.5)*((L171^0.5)/(1+(4*L171^0.5))))*M103</f>
      </c>
      <c r="N171" s="24">
        <f>((0.00818*H171^2+1.939*H171+53.26)-(0.0292*H171^2+6.745*H171+151.5)*((L171^0.5)/(1+(8*L171^0.5))))*N103</f>
      </c>
      <c r="O171" s="24">
        <f>((0.01249*H171^2+1.912*H171+48.2)-(0.08284*H171^2+5.188*H171+75.73)*((L171^0.5)/(1+(7*L171^0.5))))*O103</f>
      </c>
      <c r="P171" s="24">
        <f>((0.02376*H171^2+3.227*H171+90.24)-(0.06484*H171^2+5.149*H171+76.79)*((L171^0.5)/(1+(3*L171^0.5))))*P103</f>
      </c>
      <c r="Q171" s="24">
        <f>((0.01275*H103^2+2.109*H103+46.19)-(0.1071*H103^2+9.023*H103+135.4)*((L171^0.5)/(1+(7.6*L171^0.5))))*Q103</f>
      </c>
      <c r="R171" s="24">
        <f>((0.0091*H103^2+2.16*H103+54)-(0.1*H103^2+5*H103+145)*((L171^0.5)/(1+(2.04*L171^0.5))))*R103</f>
      </c>
      <c r="S171" s="24">
        <f>((0.008978*H103^2+3*H103+80)-(0.005*H103^2+0.5*H103-20)*((L171^0.5)/(1+(2.6*L171^0.5))))*S103</f>
      </c>
      <c r="T171" s="24">
        <f>((0.003763*H103^2+0.877*H103+26.23)-(0.00027*H103^2+1.141*H103+32.07)*((L171^0.5)/(1+(1.7*L171^0.5))))*T103</f>
      </c>
      <c r="U171" s="24">
        <f>((0.003046*H103^2+1.261*H103+40.7)-(0.00535*H103^2+0.9316*H103+22.59)*((L171^0.5)/(1+(1.5*L171^0.5))))*U103</f>
      </c>
      <c r="V171" s="24">
        <f>((0.01068*H103^2+1.695*H103+57.16)-(0.02453*H103^2+1.915*H103+80.5)*((L171^0.5)/(1+(2.1*L171^0.5))))*V103</f>
      </c>
      <c r="W171" s="60">
        <f>((0.007647*H103^2+2.204*H103+59.11)-(0.03174*H103^2+2.334*H103+132.3)*((L171^0.5)/(1+(2.8*L171^0.5))))*W103</f>
      </c>
      <c r="X171" s="94">
        <f>((0.009088*H103^2+2.16*H103+53.901)-(0.1*H103^2-25*H103+120)*((L171^0.5)/(1+(2.23*L171^0.5))))*X103</f>
      </c>
      <c r="Y171" s="60">
        <f>((0.008973*H171^2+2*H171+40)-(-0.835*H171^2+5*H171+80)*((L171^0.5)/(1+(4*L171^0.5))))*Y103</f>
      </c>
      <c r="Z171" s="60">
        <f>((0.003817*H103^2+1.337*H103+40.99)-(0.00613*H103^2+0.9469*H103+22.01)*((L171^0.5)/(1+(1.5*L171^0.5))))*Z103</f>
      </c>
      <c r="AA171" s="60">
        <f>((0.01037*H103^2+2.838*H103+82.37)-(0.03324*H103^2+5.889*H103+193.5)*((L171^0.5)/(1+(2.6*L171^0.5))))*AA103</f>
      </c>
      <c r="AB171" s="60">
        <f>((0.001925*H103^2+1.214*H103+39.9)-(0.00118*H103^2+0.5045*H103+23.31)*((L171^0.5)/(1+(0.1*L171^0.5))))*AB103</f>
      </c>
      <c r="AC171" s="60">
        <f>((0.01*$H103^2+2.75*$H103+79)-(0.2*$H103^2+6*$H103+150)*(($L171^0.5)/(1+(2.6*$L171^0.5))))*$AC103</f>
      </c>
      <c r="AD171" s="60">
        <f>((0.000614*H171^2+0.9048*H171+21.14)-(-0.005*H171^2+0.8957*H171+10.97)*((L171^0.5)/(1+(0.1*L171^0.5))))*AD103</f>
      </c>
      <c r="AE171" s="60"/>
      <c r="AF171" s="60">
        <f>((-0.01414*H103^2+5.355*H103+224.2)-(-0.00918*H103^2+1.842*H103+39.23)*((L171^0.5)/(1+(0.3*L171^0.5))))*AF103</f>
      </c>
      <c r="AG171" s="85">
        <f>((0.003396*H103^2+2.925*H103+121.3)-(0.00933*H103^2+0.1086*H103+35.9)*((L171^0.5)/(1+(0.01*L171^0.5))))*AG103</f>
      </c>
      <c r="AH171" s="85">
        <f>((0.01*$H103^2+2.75*$H103+79)-(0.2*$H103^2+6*$H103+150)*(($L171^0.5)/(1+(2.6*$L171^0.5))))*AH103</f>
      </c>
      <c r="AI171" s="376">
        <f>((0.01*$H103^2+2.75*$H103+79)-(0.2*$H103^2+6*$H103+150)*(($L171^0.5)/(1+(2.6*$L171^0.5))))*AI103</f>
      </c>
      <c r="AJ171" s="376">
        <f>((0.01*$H103^2+2.75*$H103+79)-(0.2*$H103^2+6*$H103+150)*(($L171^0.5)/(1+(2.6*$L171^0.5))))*AJ103</f>
      </c>
      <c r="AK171" s="377">
        <f>((0.01*$H103^2+2.75*$H103+79)-(0.2*$H103^2+6*$H103+150)*(($L171^0.5)/(1+(2.6*$L171^0.5))))*AK103</f>
      </c>
      <c r="AL171" s="377">
        <f>((0.01*$H103^2+2.75*$H103+79)-(0.2*$H103^2+6*$H103+150)*(($L171^0.5)/(1+(2.6*$L171^0.5))))*AL103</f>
      </c>
      <c r="AM171" s="378">
        <f>((0.01*$H103^2+2.75*$H103+79)-(0.2*$H103^2+6*$H103+150)*(($L171^0.5)/(1+(2.6*$L171^0.5))))*AM103</f>
      </c>
      <c r="AN171" s="378">
        <f>((0.01*$H103^2+2.75*$H103+79)-(0.2*$H103^2+6*$H103+150)*(($L171^0.5)/(1+(2.6*$L171^0.5))))*AN103</f>
      </c>
      <c r="AO171" s="379">
        <f>($M171+$N171+$O171+$P171+$Q171+$R171+$S171+$T171+$U171+$V171+$W171+$X171+$Y171+$Z171+$AA171+$AB171+$AD171+$AF171+$AG171+$AH171)*1000</f>
      </c>
      <c r="AP171" s="380">
        <f>(M171+N171+O171+P171+Q171+R171+S171+T171+U171+V171+W171+X171+Y171+Z171+AA171+AB171+AC171+AD171+AF171+AG171)*1000</f>
      </c>
      <c r="AQ171" s="51">
        <v>537.91</v>
      </c>
      <c r="AR171" s="329">
        <f>($M171+$N171+$O171+$P171+$Q171+$R171+$S171+$T171+$U171+$V171+$W171+$X171+$Y171+$Z171+$AA171+$AB171+$AD171+$AF171+$AG171+AI171+AJ171)*1000</f>
      </c>
      <c r="AS171" s="381">
        <f>($M171+$N171+$O171+$P171+$Q171+$R171+$S171+$T171+$U171+$V171+$W171+$X171+$Y171+$Z171+$AA171+$AB171+$AD171+$AF171+AG171+$AK171+AL171)*1000</f>
      </c>
      <c r="AT171" s="382">
        <f>($M171+$N171+$O171+$P171+$Q171+$R171+$S171+$T171+$U171+$V171+$W171+$X171+$Y171+$Z171+$AA171+$AB171+$AD171+$AF171+AG171+AM171+AN171)*1000</f>
      </c>
      <c r="AU171" s="80">
        <v>29</v>
      </c>
      <c r="AV171" s="383">
        <v>537.91</v>
      </c>
      <c r="AW171" s="28">
        <v>537.91</v>
      </c>
      <c r="AX171" s="384">
        <v>278.31</v>
      </c>
      <c r="AY171" s="191">
        <v>2</v>
      </c>
      <c r="AZ171" s="52"/>
      <c r="BA171" s="29"/>
    </row>
    <row x14ac:dyDescent="0.25" r="172" customHeight="1" ht="18.75">
      <c r="A172" s="30">
        <v>25569.041962604166</v>
      </c>
      <c r="B172" s="22" t="s">
        <v>97</v>
      </c>
      <c r="C172" s="31">
        <v>2</v>
      </c>
      <c r="D172" s="243">
        <v>7</v>
      </c>
      <c r="E172" s="192" t="s">
        <v>98</v>
      </c>
      <c r="F172" s="192"/>
      <c r="G172" s="35">
        <v>30</v>
      </c>
      <c r="H172" s="111">
        <v>11.06</v>
      </c>
      <c r="I172" s="24">
        <v>9.6</v>
      </c>
      <c r="J172" s="24">
        <v>-4.058905899666592</v>
      </c>
      <c r="K172" s="24"/>
      <c r="L172" s="24">
        <v>0.00434409</v>
      </c>
      <c r="M172" s="159">
        <f>((0.009939*H172^2+1.878*H172+54.8)-(0.03997*H172^2+3.217*H172+164.5)*((L172^0.5)/(1+(4*L172^0.5))))*M104</f>
      </c>
      <c r="N172" s="24">
        <f>((0.00818*H172^2+1.939*H172+53.26)-(0.0292*H172^2+6.745*H172+151.5)*((L172^0.5)/(1+(8*L172^0.5))))*N104</f>
      </c>
      <c r="O172" s="24">
        <f>((0.01249*H172^2+1.912*H172+48.2)-(0.08284*H172^2+5.188*H172+75.73)*((L172^0.5)/(1+(7*L172^0.5))))*O104</f>
      </c>
      <c r="P172" s="24">
        <f>((0.02376*H172^2+3.227*H172+90.24)-(0.06484*H172^2+5.149*H172+76.79)*((L172^0.5)/(1+(3*L172^0.5))))*P104</f>
      </c>
      <c r="Q172" s="24">
        <f>((0.01275*H104^2+2.109*H104+46.19)-(0.1071*H104^2+9.023*H104+135.4)*((L172^0.5)/(1+(7.6*L172^0.5))))*Q104</f>
      </c>
      <c r="R172" s="24">
        <f>((0.0091*H104^2+2.16*H104+54)-(0.1*H104^2+5*H104+145)*((L172^0.5)/(1+(2.04*L172^0.5))))*R104</f>
      </c>
      <c r="S172" s="24">
        <f>((0.008978*H104^2+3*H104+80)-(0.005*H104^2+0.5*H104-20)*((L172^0.5)/(1+(2.6*L172^0.5))))*S104</f>
      </c>
      <c r="T172" s="24">
        <f>((0.003763*H104^2+0.877*H104+26.23)-(0.00027*H104^2+1.141*H104+32.07)*((L172^0.5)/(1+(1.7*L172^0.5))))*T104</f>
      </c>
      <c r="U172" s="24">
        <f>((0.003046*H104^2+1.261*H104+40.7)-(0.00535*H104^2+0.9316*H104+22.59)*((L172^0.5)/(1+(1.5*L172^0.5))))*U104</f>
      </c>
      <c r="V172" s="24">
        <f>((0.01068*H104^2+1.695*H104+57.16)-(0.02453*H104^2+1.915*H104+80.5)*((L172^0.5)/(1+(2.1*L172^0.5))))*V104</f>
      </c>
      <c r="W172" s="60">
        <f>((0.007647*H104^2+2.204*H104+59.11)-(0.03174*H104^2+2.334*H104+132.3)*((L172^0.5)/(1+(2.8*L172^0.5))))*W104</f>
      </c>
      <c r="X172" s="94">
        <f>((0.009088*H104^2+2.16*H104+53.901)-(0.1*H104^2-25*H104+120)*((L172^0.5)/(1+(2.23*L172^0.5))))*X104</f>
      </c>
      <c r="Y172" s="60">
        <f>((0.008973*H172^2+2*H172+40)-(-0.835*H172^2+5*H172+80)*((L172^0.5)/(1+(4*L172^0.5))))*Y104</f>
      </c>
      <c r="Z172" s="60">
        <f>((0.003817*H104^2+1.337*H104+40.99)-(0.00613*H104^2+0.9469*H104+22.01)*((L172^0.5)/(1+(1.5*L172^0.5))))*Z104</f>
      </c>
      <c r="AA172" s="60">
        <f>((0.01037*H104^2+2.838*H104+82.37)-(0.03324*H104^2+5.889*H104+193.5)*((L172^0.5)/(1+(2.6*L172^0.5))))*AA104</f>
      </c>
      <c r="AB172" s="60">
        <f>((0.001925*H104^2+1.214*H104+39.9)-(0.00118*H104^2+0.5045*H104+23.31)*((L172^0.5)/(1+(0.1*L172^0.5))))*AB104</f>
      </c>
      <c r="AC172" s="60">
        <f>((0.01*$H104^2+2.75*$H104+79)-(0.2*$H104^2+6*$H104+150)*(($L172^0.5)/(1+(2.6*$L172^0.5))))*$AC104</f>
      </c>
      <c r="AD172" s="60">
        <f>((0.000614*H172^2+0.9048*H172+21.14)-(-0.005*H172^2+0.8957*H172+10.97)*((L172^0.5)/(1+(0.1*L172^0.5))))*AD104</f>
      </c>
      <c r="AE172" s="60"/>
      <c r="AF172" s="60">
        <f>((-0.01414*H104^2+5.355*H104+224.2)-(-0.00918*H104^2+1.842*H104+39.23)*((L172^0.5)/(1+(0.3*L172^0.5))))*AF104</f>
      </c>
      <c r="AG172" s="85">
        <f>((0.003396*H104^2+2.925*H104+121.3)-(0.00933*H104^2+0.1086*H104+35.9)*((L172^0.5)/(1+(0.01*L172^0.5))))*AG104</f>
      </c>
      <c r="AH172" s="85">
        <f>((0.01*$H104^2+2.75*$H104+79)-(0.2*$H104^2+6*$H104+150)*(($L172^0.5)/(1+(2.6*$L172^0.5))))*AH104</f>
      </c>
      <c r="AI172" s="376">
        <f>((0.01*$H104^2+2.75*$H104+79)-(0.2*$H104^2+6*$H104+150)*(($L172^0.5)/(1+(2.6*$L172^0.5))))*AI104</f>
      </c>
      <c r="AJ172" s="376">
        <f>((0.01*$H104^2+2.75*$H104+79)-(0.2*$H104^2+6*$H104+150)*(($L172^0.5)/(1+(2.6*$L172^0.5))))*AJ104</f>
      </c>
      <c r="AK172" s="377">
        <f>((0.01*$H104^2+2.75*$H104+79)-(0.2*$H104^2+6*$H104+150)*(($L172^0.5)/(1+(2.6*$L172^0.5))))*AK104</f>
      </c>
      <c r="AL172" s="377">
        <f>((0.01*$H104^2+2.75*$H104+79)-(0.2*$H104^2+6*$H104+150)*(($L172^0.5)/(1+(2.6*$L172^0.5))))*AL104</f>
      </c>
      <c r="AM172" s="378">
        <f>((0.01*$H104^2+2.75*$H104+79)-(0.2*$H104^2+6*$H104+150)*(($L172^0.5)/(1+(2.6*$L172^0.5))))*AM104</f>
      </c>
      <c r="AN172" s="378">
        <f>((0.01*$H104^2+2.75*$H104+79)-(0.2*$H104^2+6*$H104+150)*(($L172^0.5)/(1+(2.6*$L172^0.5))))*AN104</f>
      </c>
      <c r="AO172" s="379">
        <f>($M172+$N172+$O172+$P172+$Q172+$R172+$S172+$T172+$U172+$V172+$W172+$X172+$Y172+$Z172+$AA172+$AB172+$AD172+$AF172+$AG172+$AH172)*1000</f>
      </c>
      <c r="AP172" s="380">
        <f>(M172+N172+O172+P172+Q172+R172+S172+T172+U172+V172+W172+X172+Y172+Z172+AA172+AB172+AC172+AD172+AF172+AG172)*1000</f>
      </c>
      <c r="AQ172" s="51">
        <v>484.95</v>
      </c>
      <c r="AR172" s="329">
        <f>($M172+$N172+$O172+$P172+$Q172+$R172+$S172+$T172+$U172+$V172+$W172+$X172+$Y172+$Z172+$AA172+$AB172+$AD172+$AF172+$AG172+AI172+AJ172)*1000</f>
      </c>
      <c r="AS172" s="381">
        <f>($M172+$N172+$O172+$P172+$Q172+$R172+$S172+$T172+$U172+$V172+$W172+$X172+$Y172+$Z172+$AA172+$AB172+$AD172+$AF172+AG172+$AK172+AL172)*1000</f>
      </c>
      <c r="AT172" s="382">
        <f>($M172+$N172+$O172+$P172+$Q172+$R172+$S172+$T172+$U172+$V172+$W172+$X172+$Y172+$Z172+$AA172+$AB172+$AD172+$AF172+AG172+AM172+AN172)*1000</f>
      </c>
      <c r="AU172" s="35">
        <v>30</v>
      </c>
      <c r="AV172" s="383">
        <v>484.95</v>
      </c>
      <c r="AW172" s="28">
        <v>484.95</v>
      </c>
      <c r="AX172" s="384">
        <v>240.68</v>
      </c>
      <c r="AY172" s="243">
        <v>7</v>
      </c>
      <c r="AZ172" s="52"/>
      <c r="BA172" s="29"/>
    </row>
    <row x14ac:dyDescent="0.25" r="173" customHeight="1" ht="18.75">
      <c r="A173" s="30">
        <v>25569.041962604166</v>
      </c>
      <c r="B173" s="22" t="s">
        <v>99</v>
      </c>
      <c r="C173" s="194">
        <v>3</v>
      </c>
      <c r="D173" s="334">
        <v>1</v>
      </c>
      <c r="E173" s="196" t="s">
        <v>100</v>
      </c>
      <c r="F173" s="192"/>
      <c r="G173" s="104">
        <v>31</v>
      </c>
      <c r="H173" s="197">
        <v>52.96</v>
      </c>
      <c r="I173" s="198">
        <v>8.4</v>
      </c>
      <c r="J173" s="198">
        <v>-5.101961598097724</v>
      </c>
      <c r="K173" s="198"/>
      <c r="L173" s="198">
        <v>0.0159996</v>
      </c>
      <c r="M173" s="159">
        <f>((0.009939*H173^2+1.878*H173+54.8)-(0.03997*H173^2+3.217*H173+164.5)*((L173^0.5)/(1+(4*L173^0.5))))*M105</f>
      </c>
      <c r="N173" s="24">
        <f>((0.00818*H173^2+1.939*H173+53.26)-(0.0292*H173^2+6.745*H173+151.5)*((L173^0.5)/(1+(8*L173^0.5))))*N105</f>
      </c>
      <c r="O173" s="24">
        <f>((0.01249*H173^2+1.912*H173+48.2)-(0.08284*H173^2+5.188*H173+75.73)*((L173^0.5)/(1+(7*L173^0.5))))*O105</f>
      </c>
      <c r="P173" s="24">
        <f>((0.02376*H173^2+3.227*H173+90.24)-(0.06484*H173^2+5.149*H173+76.79)*((L173^0.5)/(1+(3*L173^0.5))))*P105</f>
      </c>
      <c r="Q173" s="24">
        <f>((0.01275*H105^2+2.109*H105+46.19)-(0.1071*H105^2+9.023*H105+135.4)*((L173^0.5)/(1+(7.6*L173^0.5))))*Q105</f>
      </c>
      <c r="R173" s="24">
        <f>((0.0091*H105^2+2.16*H105+54)-(0.1*H105^2+5*H105+145)*((L173^0.5)/(1+(2.04*L173^0.5))))*R105</f>
      </c>
      <c r="S173" s="24">
        <f>((0.008978*H105^2+3*H105+80)-(0.005*H105^2+0.5*H105-20)*((L173^0.5)/(1+(2.6*L173^0.5))))*S105</f>
      </c>
      <c r="T173" s="24">
        <f>((0.003763*H105^2+0.877*H105+26.23)-(0.00027*H105^2+1.141*H105+32.07)*((L173^0.5)/(1+(1.7*L173^0.5))))*T105</f>
      </c>
      <c r="U173" s="24">
        <f>((0.003046*H105^2+1.261*H105+40.7)-(0.00535*H105^2+0.9316*H105+22.59)*((L173^0.5)/(1+(1.5*L173^0.5))))*U105</f>
      </c>
      <c r="V173" s="24">
        <f>((0.01068*H105^2+1.695*H105+57.16)-(0.02453*H105^2+1.915*H105+80.5)*((L173^0.5)/(1+(2.1*L173^0.5))))*V105</f>
      </c>
      <c r="W173" s="60">
        <f>((0.007647*H105^2+2.204*H105+59.11)-(0.03174*H105^2+2.334*H105+132.3)*((L173^0.5)/(1+(2.8*L173^0.5))))*W105</f>
      </c>
      <c r="X173" s="94">
        <f>((0.009088*H105^2+2.16*H105+53.901)-(0.1*H105^2-25*H105+120)*((L173^0.5)/(1+(2.23*L173^0.5))))*X105</f>
      </c>
      <c r="Y173" s="60">
        <f>((0.008973*H173^2+2*H173+40)-(-0.835*H173^2+5*H173+80)*((L173^0.5)/(1+(4*L173^0.5))))*Y105</f>
      </c>
      <c r="Z173" s="60">
        <f>((0.003817*H105^2+1.337*H105+40.99)-(0.00613*H105^2+0.9469*H105+22.01)*((L173^0.5)/(1+(1.5*L173^0.5))))*Z105</f>
      </c>
      <c r="AA173" s="60">
        <f>((0.01037*H105^2+2.838*H105+82.37)-(0.03324*H105^2+5.889*H105+193.5)*((L173^0.5)/(1+(2.6*L173^0.5))))*AA105</f>
      </c>
      <c r="AB173" s="60">
        <f>((0.001925*H105^2+1.214*H105+39.9)-(0.00118*H105^2+0.5045*H105+23.31)*((L173^0.5)/(1+(0.1*L173^0.5))))*AB105</f>
      </c>
      <c r="AC173" s="60">
        <f>((0.01*$H105^2+2.75*$H105+79)-(0.2*$H105^2+6*$H105+150)*(($L173^0.5)/(1+(2.6*$L173^0.5))))*$AC105</f>
      </c>
      <c r="AD173" s="60">
        <f>((0.000614*H173^2+0.9048*H173+21.14)-(-0.005*H173^2+0.8957*H173+10.97)*((L173^0.5)/(1+(0.1*L173^0.5))))*AD105</f>
      </c>
      <c r="AE173" s="60"/>
      <c r="AF173" s="60">
        <f>((-0.01414*H105^2+5.355*H105+224.2)-(-0.00918*H105^2+1.842*H105+39.23)*((L173^0.5)/(1+(0.3*L173^0.5))))*AF105</f>
      </c>
      <c r="AG173" s="85">
        <f>((0.003396*H105^2+2.925*H105+121.3)-(0.00933*H105^2+0.1086*H105+35.9)*((L173^0.5)/(1+(0.01*L173^0.5))))*AG105</f>
      </c>
      <c r="AH173" s="85">
        <f>((0.01*$H105^2+2.75*$H105+79)-(0.2*$H105^2+6*$H105+150)*(($L173^0.5)/(1+(2.6*$L173^0.5))))*AH105</f>
      </c>
      <c r="AI173" s="376">
        <f>((0.01*$H105^2+2.75*$H105+79)-(0.2*$H105^2+6*$H105+150)*(($L173^0.5)/(1+(2.6*$L173^0.5))))*AI105</f>
      </c>
      <c r="AJ173" s="376">
        <f>((0.01*$H105^2+2.75*$H105+79)-(0.2*$H105^2+6*$H105+150)*(($L173^0.5)/(1+(2.6*$L173^0.5))))*AJ105</f>
      </c>
      <c r="AK173" s="377">
        <f>((0.01*$H105^2+2.75*$H105+79)-(0.2*$H105^2+6*$H105+150)*(($L173^0.5)/(1+(2.6*$L173^0.5))))*AK105</f>
      </c>
      <c r="AL173" s="377">
        <f>((0.01*$H105^2+2.75*$H105+79)-(0.2*$H105^2+6*$H105+150)*(($L173^0.5)/(1+(2.6*$L173^0.5))))*AL105</f>
      </c>
      <c r="AM173" s="378">
        <f>((0.01*$H105^2+2.75*$H105+79)-(0.2*$H105^2+6*$H105+150)*(($L173^0.5)/(1+(2.6*$L173^0.5))))*AM105</f>
      </c>
      <c r="AN173" s="378">
        <f>((0.01*$H105^2+2.75*$H105+79)-(0.2*$H105^2+6*$H105+150)*(($L173^0.5)/(1+(2.6*$L173^0.5))))*AN105</f>
      </c>
      <c r="AO173" s="379">
        <f>($M173+$N173+$O173+$P173+$Q173+$R173+$S173+$T173+$U173+$V173+$W173+$X173+$Y173+$Z173+$AA173+$AB173+$AD173+$AF173+$AG173+$AH173)*1000</f>
      </c>
      <c r="AP173" s="380">
        <f>(M173+N173+O173+P173+Q173+R173+S173+T173+U173+V173+W173+X173+Y173+Z173+AA173+AB173+AC173+AD173+AF173+AG173)*1000</f>
      </c>
      <c r="AQ173" s="202">
        <v>2399</v>
      </c>
      <c r="AR173" s="329">
        <f>($M173+$N173+$O173+$P173+$Q173+$R173+$S173+$T173+$U173+$V173+$W173+$X173+$Y173+$Z173+$AA173+$AB173+$AD173+$AF173+$AG173+AI173+AJ173)*1000</f>
      </c>
      <c r="AS173" s="381">
        <f>($M173+$N173+$O173+$P173+$Q173+$R173+$S173+$T173+$U173+$V173+$W173+$X173+$Y173+$Z173+$AA173+$AB173+$AD173+$AF173+AG173+$AK173+AL173)*1000</f>
      </c>
      <c r="AT173" s="382">
        <f>($M173+$N173+$O173+$P173+$Q173+$R173+$S173+$T173+$U173+$V173+$W173+$X173+$Y173+$Z173+$AA173+$AB173+$AD173+$AF173+AG173+AM173+AN173)*1000</f>
      </c>
      <c r="AU173" s="104">
        <v>31</v>
      </c>
      <c r="AV173" s="391">
        <v>2399</v>
      </c>
      <c r="AW173" s="6">
        <v>2399</v>
      </c>
      <c r="AX173" s="384">
        <v>1628.5</v>
      </c>
      <c r="AY173" s="334">
        <v>1</v>
      </c>
      <c r="AZ173" s="52"/>
      <c r="BA173" s="29"/>
    </row>
    <row x14ac:dyDescent="0.25" r="174" customHeight="1" ht="18.75">
      <c r="A174" s="30">
        <v>25569.041962604166</v>
      </c>
      <c r="B174" s="22" t="s">
        <v>101</v>
      </c>
      <c r="C174" s="31">
        <v>2</v>
      </c>
      <c r="D174" s="243">
        <v>6</v>
      </c>
      <c r="E174" s="192" t="s">
        <v>102</v>
      </c>
      <c r="F174" s="192"/>
      <c r="G174" s="35">
        <v>32</v>
      </c>
      <c r="H174" s="111">
        <v>8.42</v>
      </c>
      <c r="I174" s="203">
        <v>9.6</v>
      </c>
      <c r="J174" s="24">
        <v>-2.872239962034857</v>
      </c>
      <c r="K174" s="24"/>
      <c r="L174" s="24">
        <v>0.00381999</v>
      </c>
      <c r="M174" s="159">
        <f>((0.009939*H174^2+1.878*H174+54.8)-(0.03997*H174^2+3.217*H174+164.5)*((L174^0.5)/(1+(4*L174^0.5))))*M106</f>
      </c>
      <c r="N174" s="24">
        <f>((0.00818*H174^2+1.939*H174+53.26)-(0.0292*H174^2+6.745*H174+151.5)*((L174^0.5)/(1+(8*L174^0.5))))*N106</f>
      </c>
      <c r="O174" s="24">
        <f>((0.01249*H174^2+1.912*H174+48.2)-(0.08284*H174^2+5.188*H174+75.73)*((L174^0.5)/(1+(7*L174^0.5))))*O106</f>
      </c>
      <c r="P174" s="24">
        <f>((0.02376*H174^2+3.227*H174+90.24)-(0.06484*H174^2+5.149*H174+76.79)*((L174^0.5)/(1+(3*L174^0.5))))*P106</f>
      </c>
      <c r="Q174" s="24">
        <f>((0.01275*H106^2+2.109*H106+46.19)-(0.1071*H106^2+9.023*H106+135.4)*((L174^0.5)/(1+(7.6*L174^0.5))))*Q106</f>
      </c>
      <c r="R174" s="24">
        <f>((0.0091*H106^2+2.16*H106+54)-(0.1*H106^2+5*H106+145)*((L174^0.5)/(1+(2.04*L174^0.5))))*R106</f>
      </c>
      <c r="S174" s="24">
        <f>((0.008978*H106^2+3*H106+80)-(0.005*H106^2+0.5*H106-20)*((L174^0.5)/(1+(2.6*L174^0.5))))*S106</f>
      </c>
      <c r="T174" s="24">
        <f>((0.003763*H106^2+0.877*H106+26.23)-(0.00027*H106^2+1.141*H106+32.07)*((L174^0.5)/(1+(1.7*L174^0.5))))*T106</f>
      </c>
      <c r="U174" s="24">
        <f>((0.003046*H106^2+1.261*H106+40.7)-(0.00535*H106^2+0.9316*H106+22.59)*((L174^0.5)/(1+(1.5*L174^0.5))))*U106</f>
      </c>
      <c r="V174" s="24">
        <f>((0.01068*H106^2+1.695*H106+57.16)-(0.02453*H106^2+1.915*H106+80.5)*((L174^0.5)/(1+(2.1*L174^0.5))))*V106</f>
      </c>
      <c r="W174" s="60">
        <f>((0.007647*H106^2+2.204*H106+59.11)-(0.03174*H106^2+2.334*H106+132.3)*((L174^0.5)/(1+(2.8*L174^0.5))))*W106</f>
      </c>
      <c r="X174" s="94">
        <f>((0.009088*H106^2+2.16*H106+53.901)-(0.1*H106^2-25*H106+120)*((L174^0.5)/(1+(2.23*L174^0.5))))*X106</f>
      </c>
      <c r="Y174" s="60">
        <f>((0.008973*H174^2+2*H174+40)-(-0.835*H174^2+5*H174+80)*((L174^0.5)/(1+(4*L174^0.5))))*Y106</f>
      </c>
      <c r="Z174" s="60">
        <f>((0.003817*H106^2+1.337*H106+40.99)-(0.00613*H106^2+0.9469*H106+22.01)*((L174^0.5)/(1+(1.5*L174^0.5))))*Z106</f>
      </c>
      <c r="AA174" s="60">
        <f>((0.01037*H106^2+2.838*H106+82.37)-(0.03324*H106^2+5.889*H106+193.5)*((L174^0.5)/(1+(2.6*L174^0.5))))*AA106</f>
      </c>
      <c r="AB174" s="60">
        <f>((0.001925*H106^2+1.214*H106+39.9)-(0.00118*H106^2+0.5045*H106+23.31)*((L174^0.5)/(1+(0.1*L174^0.5))))*AB106</f>
      </c>
      <c r="AC174" s="60">
        <f>((0.01*$H106^2+2.75*$H106+79)-(0.2*$H106^2+6*$H106+150)*(($L174^0.5)/(1+(2.6*$L174^0.5))))*$AC106</f>
      </c>
      <c r="AD174" s="60">
        <f>((0.000614*H174^2+0.9048*H174+21.14)-(-0.005*H174^2+0.8957*H174+10.97)*((L174^0.5)/(1+(0.1*L174^0.5))))*AD106</f>
      </c>
      <c r="AE174" s="60"/>
      <c r="AF174" s="60">
        <f>((-0.01414*H106^2+5.355*H106+224.2)-(-0.00918*H106^2+1.842*H106+39.23)*((L174^0.5)/(1+(0.3*L174^0.5))))*AF106</f>
      </c>
      <c r="AG174" s="85">
        <f>((0.003396*H106^2+2.925*H106+121.3)-(0.00933*H106^2+0.1086*H106+35.9)*((L174^0.5)/(1+(0.01*L174^0.5))))*AG106</f>
      </c>
      <c r="AH174" s="85">
        <f>((0.01*$H106^2+2.75*$H106+79)-(0.2*$H106^2+6*$H106+150)*(($L174^0.5)/(1+(2.6*$L174^0.5))))*AH106</f>
      </c>
      <c r="AI174" s="376">
        <f>((0.01*$H106^2+2.75*$H106+79)-(0.2*$H106^2+6*$H106+150)*(($L174^0.5)/(1+(2.6*$L174^0.5))))*AI106</f>
      </c>
      <c r="AJ174" s="376">
        <f>((0.01*$H106^2+2.75*$H106+79)-(0.2*$H106^2+6*$H106+150)*(($L174^0.5)/(1+(2.6*$L174^0.5))))*AJ106</f>
      </c>
      <c r="AK174" s="377">
        <f>((0.01*$H106^2+2.75*$H106+79)-(0.2*$H106^2+6*$H106+150)*(($L174^0.5)/(1+(2.6*$L174^0.5))))*AK106</f>
      </c>
      <c r="AL174" s="377">
        <f>((0.01*$H106^2+2.75*$H106+79)-(0.2*$H106^2+6*$H106+150)*(($L174^0.5)/(1+(2.6*$L174^0.5))))*AL106</f>
      </c>
      <c r="AM174" s="378">
        <f>((0.01*$H106^2+2.75*$H106+79)-(0.2*$H106^2+6*$H106+150)*(($L174^0.5)/(1+(2.6*$L174^0.5))))*AM106</f>
      </c>
      <c r="AN174" s="378">
        <f>((0.01*$H106^2+2.75*$H106+79)-(0.2*$H106^2+6*$H106+150)*(($L174^0.5)/(1+(2.6*$L174^0.5))))*AN106</f>
      </c>
      <c r="AO174" s="379">
        <f>($M174+$N174+$O174+$P174+$Q174+$R174+$S174+$T174+$U174+$V174+$W174+$X174+$Y174+$Z174+$AA174+$AB174+$AD174+$AF174+$AG174+$AH174)*1000</f>
      </c>
      <c r="AP174" s="380">
        <f>(M174+N174+O174+P174+Q174+R174+S174+T174+U174+V174+W174+X174+Y174+Z174+AA174+AB174+AC174+AD174+AF174+AG174)*1000</f>
      </c>
      <c r="AQ174" s="51">
        <v>440</v>
      </c>
      <c r="AR174" s="329">
        <f>($M174+$N174+$O174+$P174+$Q174+$R174+$S174+$T174+$U174+$V174+$W174+$X174+$Y174+$Z174+$AA174+$AB174+$AD174+$AF174+$AG174+AI174+AJ174)*1000</f>
      </c>
      <c r="AS174" s="381">
        <f>($M174+$N174+$O174+$P174+$Q174+$R174+$S174+$T174+$U174+$V174+$W174+$X174+$Y174+$Z174+$AA174+$AB174+$AD174+$AF174+AG174+$AK174+AL174)*1000</f>
      </c>
      <c r="AT174" s="382">
        <f>($M174+$N174+$O174+$P174+$Q174+$R174+$S174+$T174+$U174+$V174+$W174+$X174+$Y174+$Z174+$AA174+$AB174+$AD174+$AF174+AG174+AM174+AN174)*1000</f>
      </c>
      <c r="AU174" s="35">
        <v>32</v>
      </c>
      <c r="AV174" s="383">
        <v>440</v>
      </c>
      <c r="AW174" s="6">
        <v>440</v>
      </c>
      <c r="AX174" s="384">
        <v>234.3</v>
      </c>
      <c r="AY174" s="243">
        <v>6</v>
      </c>
      <c r="AZ174" s="52"/>
      <c r="BA174" s="29"/>
    </row>
    <row x14ac:dyDescent="0.25" r="175" customHeight="1" ht="18.75">
      <c r="A175" s="53">
        <v>25569.041962604166</v>
      </c>
      <c r="B175" s="54" t="s">
        <v>103</v>
      </c>
      <c r="C175" s="64">
        <v>3</v>
      </c>
      <c r="D175" s="335">
        <v>29</v>
      </c>
      <c r="E175" s="180" t="s">
        <v>104</v>
      </c>
      <c r="F175" s="180"/>
      <c r="G175" s="104">
        <v>33</v>
      </c>
      <c r="H175" s="145">
        <v>50.39</v>
      </c>
      <c r="I175" s="146">
        <v>8.59</v>
      </c>
      <c r="J175" s="146">
        <v>-2.794254530081242</v>
      </c>
      <c r="K175" s="146"/>
      <c r="L175" s="336">
        <v>0.00784259</v>
      </c>
      <c r="M175" s="159">
        <f>((0.009939*H175^2+1.878*H175+54.8)-(0.03997*H175^2+3.217*H175+164.5)*((L175^0.5)/(1+(4*L175^0.5))))*M107</f>
      </c>
      <c r="N175" s="59">
        <f>((0.00818*H175^2+1.939*H175+53.26)-(0.0292*H175^2+6.745*H175+151.5)*((L175^0.5)/(1+(8*L175^0.5))))*N107</f>
      </c>
      <c r="O175" s="59">
        <f>((0.01249*H175^2+1.912*H175+48.2)-(0.08284*H175^2+5.188*H175+75.73)*((L175^0.5)/(1+(7*L175^0.5))))*O107</f>
      </c>
      <c r="P175" s="24">
        <f>((0.02376*H175^2+3.227*H175+90.24)-(0.06484*H175^2+5.149*H175+76.79)*((L175^0.5)/(1+(3*L175^0.5))))*P107</f>
      </c>
      <c r="Q175" s="24">
        <f>((0.01275*H107^2+2.109*H107+46.19)-(0.1071*H107^2+9.023*H107+135.4)*((L175^0.5)/(1+(7.6*L175^0.5))))*Q107</f>
      </c>
      <c r="R175" s="24">
        <f>((0.0091*H107^2+2.16*H107+54)-(0.1*H107^2+5*H107+145)*((L175^0.5)/(1+(2.04*L175^0.5))))*R107</f>
      </c>
      <c r="S175" s="24">
        <f>((0.008978*H107^2+3*H107+80)-(0.005*H107^2+0.5*H107-20)*((L175^0.5)/(1+(2.6*L175^0.5))))*S107</f>
      </c>
      <c r="T175" s="24">
        <f>((0.003763*H107^2+0.877*H107+26.23)-(0.00027*H107^2+1.141*H107+32.07)*((L175^0.5)/(1+(1.7*L175^0.5))))*T107</f>
      </c>
      <c r="U175" s="24">
        <f>((0.003046*H107^2+1.261*H107+40.7)-(0.00535*H107^2+0.9316*H107+22.59)*((L175^0.5)/(1+(1.5*L175^0.5))))*U107</f>
      </c>
      <c r="V175" s="24">
        <f>((0.01068*H107^2+1.695*H107+57.16)-(0.02453*H107^2+1.915*H107+80.5)*((L175^0.5)/(1+(2.1*L175^0.5))))*V107</f>
      </c>
      <c r="W175" s="60">
        <f>((0.007647*H107^2+2.204*H107+59.11)-(0.03174*H107^2+2.334*H107+132.3)*((L175^0.5)/(1+(2.8*L175^0.5))))*W107</f>
      </c>
      <c r="X175" s="61">
        <f>((0.009088*H107^2+2.16*H107+53.901)-(0.1*H107^2-25*H107+120)*((L175^0.5)/(1+(2.23*L175^0.5))))*X107</f>
      </c>
      <c r="Y175" s="62">
        <f>((0.008973*H175^2+2*H175+40)-(-0.835*H175^2+5*H175+80)*((L175^0.5)/(1+(4*L175^0.5))))*Y107</f>
      </c>
      <c r="Z175" s="60">
        <f>((0.003817*H107^2+1.337*H107+40.99)-(0.00613*H107^2+0.9469*H107+22.01)*((L175^0.5)/(1+(1.5*L175^0.5))))*Z107</f>
      </c>
      <c r="AA175" s="60">
        <f>((0.01037*H107^2+2.838*H107+82.37)-(0.03324*H107^2+5.889*H107+193.5)*((L175^0.5)/(1+(2.6*L175^0.5))))*AA107</f>
      </c>
      <c r="AB175" s="60">
        <f>((0.001925*H107^2+1.214*H107+39.9)-(0.00118*H107^2+0.5045*H107+23.31)*((L175^0.5)/(1+(0.1*L175^0.5))))*AB107</f>
      </c>
      <c r="AC175" s="60">
        <f>((0.01*$H107^2+2.75*$H107+79)-(0.2*$H107^2+6*$H107+150)*(($L175^0.5)/(1+(2.6*$L175^0.5))))*$AC107</f>
      </c>
      <c r="AD175" s="60">
        <f>((0.000614*H175^2+0.9048*H175+21.14)-(-0.005*H175^2+0.8957*H175+10.97)*((L175^0.5)/(1+(0.1*L175^0.5))))*AD107</f>
      </c>
      <c r="AE175" s="60"/>
      <c r="AF175" s="60">
        <f>((-0.01414*H107^2+5.355*H107+224.2)-(-0.00918*H107^2+1.842*H107+39.23)*((L175^0.5)/(1+(0.3*L175^0.5))))*AF107</f>
      </c>
      <c r="AG175" s="85">
        <f>((0.003396*H107^2+2.925*H107+121.3)-(0.00933*H107^2+0.1086*H107+35.9)*((L175^0.5)/(1+(0.01*L175^0.5))))*AG107</f>
      </c>
      <c r="AH175" s="85">
        <f>((0.01*$H107^2+2.75*$H107+79)-(0.2*$H107^2+6*$H107+150)*(($L175^0.5)/(1+(2.6*$L175^0.5))))*AH107</f>
      </c>
      <c r="AI175" s="376">
        <f>((0.01*$H107^2+2.75*$H107+79)-(0.2*$H107^2+6*$H107+150)*(($L175^0.5)/(1+(2.6*$L175^0.5))))*AI107</f>
      </c>
      <c r="AJ175" s="376">
        <f>((0.01*$H107^2+2.75*$H107+79)-(0.2*$H107^2+6*$H107+150)*(($L175^0.5)/(1+(2.6*$L175^0.5))))*AJ107</f>
      </c>
      <c r="AK175" s="377">
        <f>((0.01*$H107^2+2.75*$H107+79)-(0.2*$H107^2+6*$H107+150)*(($L175^0.5)/(1+(2.6*$L175^0.5))))*AK107</f>
      </c>
      <c r="AL175" s="377">
        <f>((0.01*$H107^2+2.75*$H107+79)-(0.2*$H107^2+6*$H107+150)*(($L175^0.5)/(1+(2.6*$L175^0.5))))*AL107</f>
      </c>
      <c r="AM175" s="378">
        <f>((0.01*$H107^2+2.75*$H107+79)-(0.2*$H107^2+6*$H107+150)*(($L175^0.5)/(1+(2.6*$L175^0.5))))*AM107</f>
      </c>
      <c r="AN175" s="378">
        <f>((0.01*$H107^2+2.75*$H107+79)-(0.2*$H107^2+6*$H107+150)*(($L175^0.5)/(1+(2.6*$L175^0.5))))*AN107</f>
      </c>
      <c r="AO175" s="379">
        <f>($M175+$N175+$O175+$P175+$Q175+$R175+$S175+$T175+$U175+$V175+$W175+$X175+$Y175+$Z175+$AA175+$AB175+$AD175+$AF175+$AG175+$AH175)*1000</f>
      </c>
      <c r="AP175" s="380">
        <f>(M175+N175+O175+P175+Q175+R175+S175+T175+U175+V175+W175+X175+Y175+Z175+AA175+AB175+AC175+AD175+AF175+AG175)*1000</f>
      </c>
      <c r="AQ175" s="51">
        <v>2381.5</v>
      </c>
      <c r="AR175" s="329">
        <f>($M175+$N175+$O175+$P175+$Q175+$R175+$S175+$T175+$U175+$V175+$W175+$X175+$Y175+$Z175+$AA175+$AB175+$AD175+$AF175+$AG175+AI175+AJ175)*1000</f>
      </c>
      <c r="AS175" s="381">
        <f>($M175+$N175+$O175+$P175+$Q175+$R175+$S175+$T175+$U175+$V175+$W175+$X175+$Y175+$Z175+$AA175+$AB175+$AD175+$AF175+AG175+$AK175+AL175)*1000</f>
      </c>
      <c r="AT175" s="382">
        <f>($M175+$N175+$O175+$P175+$Q175+$R175+$S175+$T175+$U175+$V175+$W175+$X175+$Y175+$Z175+$AA175+$AB175+$AD175+$AF175+AG175+AM175+AN175)*1000</f>
      </c>
      <c r="AU175" s="104">
        <v>33</v>
      </c>
      <c r="AV175" s="383">
        <v>2381.5</v>
      </c>
      <c r="AW175" s="28">
        <v>2381.5</v>
      </c>
      <c r="AX175" s="384">
        <v>1044.2</v>
      </c>
      <c r="AY175" s="335">
        <v>29</v>
      </c>
      <c r="AZ175" s="52"/>
      <c r="BA175" s="29"/>
    </row>
    <row x14ac:dyDescent="0.25" r="176" customHeight="1" ht="18.75">
      <c r="A176" s="53">
        <v>25569.041962604166</v>
      </c>
      <c r="B176" s="54" t="s">
        <v>105</v>
      </c>
      <c r="C176" s="208">
        <v>2</v>
      </c>
      <c r="D176" s="337">
        <v>30</v>
      </c>
      <c r="E176" s="180" t="s">
        <v>106</v>
      </c>
      <c r="F176" s="180"/>
      <c r="G176" s="35">
        <v>34</v>
      </c>
      <c r="H176" s="218">
        <v>7.96</v>
      </c>
      <c r="I176" s="219">
        <v>8.91</v>
      </c>
      <c r="J176" s="219">
        <v>-3.481528519290428</v>
      </c>
      <c r="K176" s="219"/>
      <c r="L176" s="338">
        <v>0.00443498</v>
      </c>
      <c r="M176" s="159">
        <f>((0.009939*H176^2+1.878*H176+54.8)-(0.03997*H176^2+3.217*H176+164.5)*((L176^0.5)/(1+(4*L176^0.5))))*M108</f>
      </c>
      <c r="N176" s="24">
        <f>((0.00818*H176^2+1.939*H176+53.26)-(0.0292*H176^2+6.745*H176+151.5)*((L176^0.5)/(1+(8*L176^0.5))))*N108</f>
      </c>
      <c r="O176" s="59">
        <f>((0.01249*H176^2+1.912*H176+48.2)-(0.08284*H176^2+5.188*H176+75.73)*((L176^0.5)/(1+(7*L176^0.5))))*O108</f>
      </c>
      <c r="P176" s="24">
        <f>((0.02376*H176^2+3.227*H176+90.24)-(0.06484*H176^2+5.149*H176+76.79)*((L176^0.5)/(1+(3*L176^0.5))))*P108</f>
      </c>
      <c r="Q176" s="24">
        <f>((0.01275*H108^2+2.109*H108+46.19)-(0.1071*H108^2+9.023*H108+135.4)*((L176^0.5)/(1+(7.6*L176^0.5))))*Q108</f>
      </c>
      <c r="R176" s="24">
        <f>((0.0091*H108^2+2.16*H108+54)-(0.1*H108^2+5*H108+145)*((L176^0.5)/(1+(2.04*L176^0.5))))*R108</f>
      </c>
      <c r="S176" s="24">
        <f>((0.008978*H108^2+3*H108+80)-(0.005*H108^2+0.5*H108-20)*((L176^0.5)/(1+(2.6*L176^0.5))))*S108</f>
      </c>
      <c r="T176" s="24">
        <f>((0.003763*H108^2+0.877*H108+26.23)-(0.00027*H108^2+1.141*H108+32.07)*((L176^0.5)/(1+(1.7*L176^0.5))))*T108</f>
      </c>
      <c r="U176" s="24">
        <f>((0.003046*H108^2+1.261*H108+40.7)-(0.00535*H108^2+0.9316*H108+22.59)*((L176^0.5)/(1+(1.5*L176^0.5))))*U108</f>
      </c>
      <c r="V176" s="24">
        <f>((0.01068*H108^2+1.695*H108+57.16)-(0.02453*H108^2+1.915*H108+80.5)*((L176^0.5)/(1+(2.1*L176^0.5))))*V108</f>
      </c>
      <c r="W176" s="60">
        <f>((0.007647*H108^2+2.204*H108+59.11)-(0.03174*H108^2+2.334*H108+132.3)*((L176^0.5)/(1+(2.8*L176^0.5))))*W108</f>
      </c>
      <c r="X176" s="61">
        <f>((0.009088*H108^2+2.16*H108+53.901)-(0.1*H108^2-25*H108+120)*((L176^0.5)/(1+(2.23*L176^0.5))))*X108</f>
      </c>
      <c r="Y176" s="60">
        <f>((0.008973*H176^2+2*H176+40)-(-0.835*H176^2+5*H176+80)*((L176^0.5)/(1+(4*L176^0.5))))*Y108</f>
      </c>
      <c r="Z176" s="60">
        <f>((0.003817*H108^2+1.337*H108+40.99)-(0.00613*H108^2+0.9469*H108+22.01)*((L176^0.5)/(1+(1.5*L176^0.5))))*Z108</f>
      </c>
      <c r="AA176" s="60">
        <f>((0.01037*H108^2+2.838*H108+82.37)-(0.03324*H108^2+5.889*H108+193.5)*((L176^0.5)/(1+(2.6*L176^0.5))))*AA108</f>
      </c>
      <c r="AB176" s="60">
        <f>((0.001925*H108^2+1.214*H108+39.9)-(0.00118*H108^2+0.5045*H108+23.31)*((L176^0.5)/(1+(0.1*L176^0.5))))*AB108</f>
      </c>
      <c r="AC176" s="60">
        <f>((0.01*$H108^2+2.75*$H108+79)-(0.2*$H108^2+6*$H108+150)*(($L176^0.5)/(1+(2.6*$L176^0.5))))*$AC108</f>
      </c>
      <c r="AD176" s="60">
        <f>((0.000614*H176^2+0.9048*H176+21.14)-(-0.005*H176^2+0.8957*H176+10.97)*((L176^0.5)/(1+(0.1*L176^0.5))))*AD108</f>
      </c>
      <c r="AE176" s="60"/>
      <c r="AF176" s="60">
        <f>((-0.01414*H108^2+5.355*H108+224.2)-(-0.00918*H108^2+1.842*H108+39.23)*((L176^0.5)/(1+(0.3*L176^0.5))))*AF108</f>
      </c>
      <c r="AG176" s="85">
        <f>((0.003396*H108^2+2.925*H108+121.3)-(0.00933*H108^2+0.1086*H108+35.9)*((L176^0.5)/(1+(0.01*L176^0.5))))*AG108</f>
      </c>
      <c r="AH176" s="85">
        <f>((0.01*$H108^2+2.75*$H108+79)-(0.2*$H108^2+6*$H108+150)*(($L176^0.5)/(1+(2.6*$L176^0.5))))*AH108</f>
      </c>
      <c r="AI176" s="376">
        <f>((0.01*$H108^2+2.75*$H108+79)-(0.2*$H108^2+6*$H108+150)*(($L176^0.5)/(1+(2.6*$L176^0.5))))*AI108</f>
      </c>
      <c r="AJ176" s="376">
        <f>((0.01*$H108^2+2.75*$H108+79)-(0.2*$H108^2+6*$H108+150)*(($L176^0.5)/(1+(2.6*$L176^0.5))))*AJ108</f>
      </c>
      <c r="AK176" s="377">
        <f>((0.01*$H108^2+2.75*$H108+79)-(0.2*$H108^2+6*$H108+150)*(($L176^0.5)/(1+(2.6*$L176^0.5))))*AK108</f>
      </c>
      <c r="AL176" s="377">
        <f>((0.01*$H108^2+2.75*$H108+79)-(0.2*$H108^2+6*$H108+150)*(($L176^0.5)/(1+(2.6*$L176^0.5))))*AL108</f>
      </c>
      <c r="AM176" s="378">
        <f>((0.01*$H108^2+2.75*$H108+79)-(0.2*$H108^2+6*$H108+150)*(($L176^0.5)/(1+(2.6*$L176^0.5))))*AM108</f>
      </c>
      <c r="AN176" s="378">
        <f>((0.01*$H108^2+2.75*$H108+79)-(0.2*$H108^2+6*$H108+150)*(($L176^0.5)/(1+(2.6*$L176^0.5))))*AN108</f>
      </c>
      <c r="AO176" s="379">
        <f>($M176+$N176+$O176+$P176+$Q176+$R176+$S176+$T176+$U176+$V176+$W176+$X176+$Y176+$Z176+$AA176+$AB176+$AD176+$AF176+$AG176+$AH176)*1000</f>
      </c>
      <c r="AP176" s="380">
        <f>(M176+N176+O176+P176+Q176+R176+S176+T176+U176+V176+W176+X176+Y176+Z176+AA176+AB176+AC176+AD176+AF176+AG176)*1000</f>
      </c>
      <c r="AQ176" s="51">
        <v>463.69</v>
      </c>
      <c r="AR176" s="329">
        <f>($M176+$N176+$O176+$P176+$Q176+$R176+$S176+$T176+$U176+$V176+$W176+$X176+$Y176+$Z176+$AA176+$AB176+$AD176+$AF176+$AG176+AI176+AJ176)*1000</f>
      </c>
      <c r="AS176" s="381">
        <f>($M176+$N176+$O176+$P176+$Q176+$R176+$S176+$T176+$U176+$V176+$W176+$X176+$Y176+$Z176+$AA176+$AB176+$AD176+$AF176+AG176+$AK176+AL176)*1000</f>
      </c>
      <c r="AT176" s="382">
        <f>($M176+$N176+$O176+$P176+$Q176+$R176+$S176+$T176+$U176+$V176+$W176+$X176+$Y176+$Z176+$AA176+$AB176+$AD176+$AF176+AG176+AM176+AN176)*1000</f>
      </c>
      <c r="AU176" s="35">
        <v>34</v>
      </c>
      <c r="AV176" s="383">
        <v>463.69</v>
      </c>
      <c r="AW176" s="28">
        <v>463.69</v>
      </c>
      <c r="AX176" s="384">
        <v>157.21</v>
      </c>
      <c r="AY176" s="337">
        <v>30</v>
      </c>
      <c r="AZ176" s="52"/>
      <c r="BA176" s="29"/>
    </row>
    <row x14ac:dyDescent="0.25" r="177" customHeight="1" ht="18.75">
      <c r="A177" s="53">
        <v>25569.041962604166</v>
      </c>
      <c r="B177" s="54" t="s">
        <v>107</v>
      </c>
      <c r="C177" s="64">
        <v>3</v>
      </c>
      <c r="D177" s="345">
        <v>32</v>
      </c>
      <c r="E177" s="180" t="s">
        <v>108</v>
      </c>
      <c r="F177" s="180"/>
      <c r="G177" s="104">
        <v>35</v>
      </c>
      <c r="H177" s="40">
        <v>63.69</v>
      </c>
      <c r="I177" s="24">
        <v>6.34</v>
      </c>
      <c r="J177" s="24">
        <v>-5.186354947382922</v>
      </c>
      <c r="K177" s="24"/>
      <c r="L177" s="24">
        <v>0.00781564</v>
      </c>
      <c r="M177" s="159">
        <f>((0.009939*H177^2+1.878*H177+54.8)-(0.03997*H177^2+3.217*H177+164.5)*((L177^0.5)/(1+(4*L177^0.5))))*M109</f>
      </c>
      <c r="N177" s="24">
        <f>((0.00818*H177^2+1.939*H177+53.26)-(0.0292*H177^2+6.745*H177+151.5)*((L177^0.5)/(1+(8*L177^0.5))))*N109</f>
      </c>
      <c r="O177" s="59">
        <f>((0.01249*H177^2+1.912*H177+48.2)-(0.08284*H177^2+5.188*H177+75.73)*((L177^0.5)/(1+(7*L177^0.5))))*O109</f>
      </c>
      <c r="P177" s="59">
        <f>((0.02376*H177^2+3.227*H177+90.24)-(0.06484*H177^2+5.149*H177+76.79)*((L177^0.5)/(1+(3*L177^0.5))))*P109</f>
      </c>
      <c r="Q177" s="24">
        <f>((0.01275*H109^2+2.109*H109+46.19)-(0.1071*H109^2+9.023*H109+135.4)*((L177^0.5)/(1+(7.6*L177^0.5))))*Q109</f>
      </c>
      <c r="R177" s="24">
        <f>((0.0091*H109^2+2.16*H109+54)-(0.1*H109^2+5*H109+145)*((L177^0.5)/(1+(2.04*L177^0.5))))*R109</f>
      </c>
      <c r="S177" s="24">
        <f>((0.008978*H109^2+3*H109+80)-(0.005*H109^2+0.5*H109-20)*((L177^0.5)/(1+(2.6*L177^0.5))))*S109</f>
      </c>
      <c r="T177" s="24">
        <f>((0.003763*H109^2+0.877*H109+26.23)-(0.00027*H109^2+1.141*H109+32.07)*((L177^0.5)/(1+(1.7*L177^0.5))))*T109</f>
      </c>
      <c r="U177" s="24">
        <f>((0.003046*H109^2+1.261*H109+40.7)-(0.00535*H109^2+0.9316*H109+22.59)*((L177^0.5)/(1+(1.5*L177^0.5))))*U109</f>
      </c>
      <c r="V177" s="24">
        <f>((0.01068*H109^2+1.695*H109+57.16)-(0.02453*H109^2+1.915*H109+80.5)*((L177^0.5)/(1+(2.1*L177^0.5))))*V109</f>
      </c>
      <c r="W177" s="60">
        <f>((0.007647*H109^2+2.204*H109+59.11)-(0.03174*H109^2+2.334*H109+132.3)*((L177^0.5)/(1+(2.8*L177^0.5))))*W109</f>
      </c>
      <c r="X177" s="61">
        <f>((0.009088*H109^2+2.16*H109+53.901)-(0.1*H109^2-25*H109+120)*((L177^0.5)/(1+(2.23*L177^0.5))))*X109</f>
      </c>
      <c r="Y177" s="60">
        <f>((0.008973*H177^2+2*H177+40)-(-0.835*H177^2+5*H177+80)*((L177^0.5)/(1+(4*L177^0.5))))*Y109</f>
      </c>
      <c r="Z177" s="60">
        <f>((0.003817*H109^2+1.337*H109+40.99)-(0.00613*H109^2+0.9469*H109+22.01)*((L177^0.5)/(1+(1.5*L177^0.5))))*Z109</f>
      </c>
      <c r="AA177" s="60">
        <f>((0.01037*H109^2+2.838*H109+82.37)-(0.03324*H109^2+5.889*H109+193.5)*((L177^0.5)/(1+(2.6*L177^0.5))))*AA109</f>
      </c>
      <c r="AB177" s="60">
        <f>((0.001925*H109^2+1.214*H109+39.9)-(0.00118*H109^2+0.5045*H109+23.31)*((L177^0.5)/(1+(0.1*L177^0.5))))*AB109</f>
      </c>
      <c r="AC177" s="60">
        <f>((0.01*$H109^2+2.75*$H109+79)-(0.2*$H109^2+6*$H109+150)*(($L177^0.5)/(1+(2.6*$L177^0.5))))*$AC109</f>
      </c>
      <c r="AD177" s="60">
        <f>((0.000614*H177^2+0.9048*H177+21.14)-(-0.005*H177^2+0.8957*H177+10.97)*((L177^0.5)/(1+(0.1*L177^0.5))))*AD109</f>
      </c>
      <c r="AE177" s="60"/>
      <c r="AF177" s="60">
        <f>((-0.01414*H109^2+5.355*H109+224.2)-(-0.00918*H109^2+1.842*H109+39.23)*((L177^0.5)/(1+(0.3*L177^0.5))))*AF109</f>
      </c>
      <c r="AG177" s="85">
        <f>((0.003396*H109^2+2.925*H109+121.3)-(0.00933*H109^2+0.1086*H109+35.9)*((L177^0.5)/(1+(0.01*L177^0.5))))*AG109</f>
      </c>
      <c r="AH177" s="85">
        <f>((0.01*$H109^2+2.75*$H109+79)-(0.2*$H109^2+6*$H109+150)*(($L177^0.5)/(1+(2.6*$L177^0.5))))*AH109</f>
      </c>
      <c r="AI177" s="376">
        <f>((0.01*$H109^2+2.75*$H109+79)-(0.2*$H109^2+6*$H109+150)*(($L177^0.5)/(1+(2.6*$L177^0.5))))*AI109</f>
      </c>
      <c r="AJ177" s="376">
        <f>((0.01*$H109^2+2.75*$H109+79)-(0.2*$H109^2+6*$H109+150)*(($L177^0.5)/(1+(2.6*$L177^0.5))))*AJ109</f>
      </c>
      <c r="AK177" s="377">
        <f>((0.01*$H109^2+2.75*$H109+79)-(0.2*$H109^2+6*$H109+150)*(($L177^0.5)/(1+(2.6*$L177^0.5))))*AK109</f>
      </c>
      <c r="AL177" s="377">
        <f>((0.01*$H109^2+2.75*$H109+79)-(0.2*$H109^2+6*$H109+150)*(($L177^0.5)/(1+(2.6*$L177^0.5))))*AL109</f>
      </c>
      <c r="AM177" s="378">
        <f>((0.01*$H109^2+2.75*$H109+79)-(0.2*$H109^2+6*$H109+150)*(($L177^0.5)/(1+(2.6*$L177^0.5))))*AM109</f>
      </c>
      <c r="AN177" s="378">
        <f>((0.01*$H109^2+2.75*$H109+79)-(0.2*$H109^2+6*$H109+150)*(($L177^0.5)/(1+(2.6*$L177^0.5))))*AN109</f>
      </c>
      <c r="AO177" s="379">
        <f>($M177+$N177+$O177+$P177+$Q177+$R177+$S177+$T177+$U177+$V177+$W177+$X177+$Y177+$Z177+$AA177+$AB177+$AD177+$AF177+$AG177+$AH177)*1000</f>
      </c>
      <c r="AP177" s="380">
        <f>(M177+N177+O177+P177+Q177+R177+S177+T177+U177+V177+W177+X177+Y177+Z177+AA177+AB177+AC177+AD177+AF177+AG177)*1000</f>
      </c>
      <c r="AQ177" s="51">
        <v>2342.12</v>
      </c>
      <c r="AR177" s="329">
        <f>($M177+$N177+$O177+$P177+$Q177+$R177+$S177+$T177+$U177+$V177+$W177+$X177+$Y177+$Z177+$AA177+$AB177+$AD177+$AF177+$AG177+AI177+AJ177)*1000</f>
      </c>
      <c r="AS177" s="381">
        <f>($M177+$N177+$O177+$P177+$Q177+$R177+$S177+$T177+$U177+$V177+$W177+$X177+$Y177+$Z177+$AA177+$AB177+$AD177+$AF177+AG177+$AK177+AL177)*1000</f>
      </c>
      <c r="AT177" s="382">
        <f>($M177+$N177+$O177+$P177+$Q177+$R177+$S177+$T177+$U177+$V177+$W177+$X177+$Y177+$Z177+$AA177+$AB177+$AD177+$AF177+AG177+AM177+AN177)*1000</f>
      </c>
      <c r="AU177" s="104">
        <v>35</v>
      </c>
      <c r="AV177" s="383">
        <v>2342.12</v>
      </c>
      <c r="AW177" s="28">
        <v>2342.12</v>
      </c>
      <c r="AX177" s="384">
        <v>826.53</v>
      </c>
      <c r="AY177" s="345">
        <v>32</v>
      </c>
      <c r="AZ177" s="52"/>
      <c r="BA177" s="29"/>
    </row>
    <row x14ac:dyDescent="0.25" r="178" customHeight="1" ht="18.75">
      <c r="A178" s="102">
        <v>25569.041962604166</v>
      </c>
      <c r="B178" s="103" t="s">
        <v>65</v>
      </c>
      <c r="C178" s="31">
        <v>2</v>
      </c>
      <c r="D178" s="346">
        <v>19</v>
      </c>
      <c r="E178" s="180" t="s">
        <v>109</v>
      </c>
      <c r="F178" s="180"/>
      <c r="G178" s="35">
        <v>36</v>
      </c>
      <c r="H178" s="40">
        <v>68.31</v>
      </c>
      <c r="I178" s="24">
        <v>8.1</v>
      </c>
      <c r="J178" s="106">
        <v>-8.680144031074832</v>
      </c>
      <c r="K178" s="106"/>
      <c r="L178" s="24">
        <v>0.00190502</v>
      </c>
      <c r="M178" s="159">
        <f>((0.009939*H178^2+1.878*H178+54.8)-(0.03997*H178^2+3.217*H178+164.5)*((L178^0.5)/(1+(4*L178^0.5))))*M110</f>
      </c>
      <c r="N178" s="24">
        <f>((0.00818*H178^2+1.939*H178+53.26)-(0.0292*H178^2+6.745*H178+151.5)*((L178^0.5)/(1+(8*L178^0.5))))*N110</f>
      </c>
      <c r="O178" s="24">
        <f>((0.01249*H178^2+1.912*H178+48.2)-(0.08284*H178^2+5.188*H178+75.73)*((L178^0.5)/(1+(7*L178^0.5))))*O110</f>
      </c>
      <c r="P178" s="24">
        <f>((0.02376*H178^2+3.227*H178+90.24)-(0.06484*H178^2+5.149*H178+76.79)*((L178^0.5)/(1+(3*L178^0.5))))*P110</f>
      </c>
      <c r="Q178" s="24">
        <f>((0.01275*H110^2+2.109*H110+46.19)-(0.1071*H110^2+9.023*H110+135.4)*((L178^0.5)/(1+(7.6*L178^0.5))))*Q110</f>
      </c>
      <c r="R178" s="24">
        <f>((0.0091*H110^2+2.16*H110+54)-(0.1*H110^2+5*H110+145)*((L178^0.5)/(1+(2.04*L178^0.5))))*R110</f>
      </c>
      <c r="S178" s="24">
        <f>((0.008978*H110^2+3*H110+80)-(0.005*H110^2+0.5*H110-20)*((L178^0.5)/(1+(2.6*L178^0.5))))*S110</f>
      </c>
      <c r="T178" s="24">
        <f>((0.003763*H110^2+0.877*H110+26.23)-(0.00027*H110^2+1.141*H110+32.07)*((L178^0.5)/(1+(1.7*L178^0.5))))*T110</f>
      </c>
      <c r="U178" s="24">
        <f>((0.003046*H110^2+1.261*H110+40.7)-(0.00535*H110^2+0.9316*H110+22.59)*((L178^0.5)/(1+(1.5*L178^0.5))))*U110</f>
      </c>
      <c r="V178" s="24">
        <f>((0.01068*H110^2+1.695*H110+57.16)-(0.02453*H110^2+1.915*H110+80.5)*((L178^0.5)/(1+(2.1*L178^0.5))))*V110</f>
      </c>
      <c r="W178" s="60">
        <f>((0.007647*H110^2+2.204*H110+59.11)-(0.03174*H110^2+2.334*H110+132.3)*((L178^0.5)/(1+(2.8*L178^0.5))))*W110</f>
      </c>
      <c r="X178" s="61">
        <f>((0.009088*H110^2+2.16*H110+53.901)-(0.1*H110^2-25*H110+120)*((L178^0.5)/(1+(2.23*L178^0.5))))*X110</f>
      </c>
      <c r="Y178" s="62">
        <f>((0.008973*H178^2+2*H178+40)-(-0.835*H178^2+5*H178+80)*((L178^0.5)/(1+(4*L178^0.5))))*Y110</f>
      </c>
      <c r="Z178" s="60">
        <f>((0.003817*H110^2+1.337*H110+40.99)-(0.00613*H110^2+0.9469*H110+22.01)*((L178^0.5)/(1+(1.5*L178^0.5))))*Z110</f>
      </c>
      <c r="AA178" s="60">
        <f>((0.01037*H110^2+2.838*H110+82.37)-(0.03324*H110^2+5.889*H110+193.5)*((L178^0.5)/(1+(2.6*L178^0.5))))*AA110</f>
      </c>
      <c r="AB178" s="62">
        <f>((0.001925*H110^2+1.214*H110+39.9)-(0.00118*H110^2+0.5045*H110+23.31)*((L178^0.5)/(1+(0.1*L178^0.5))))*AB110</f>
      </c>
      <c r="AC178" s="60">
        <f>((0.01*$H110^2+2.75*$H110+79)-(0.2*$H110^2+6*$H110+150)*(($L178^0.5)/(1+(2.6*$L178^0.5))))*$AC110</f>
      </c>
      <c r="AD178" s="60">
        <f>((0.000614*H178^2+0.9048*H178+21.14)-(-0.005*H178^2+0.8957*H178+10.97)*((L178^0.5)/(1+(0.1*L178^0.5))))*AD110</f>
      </c>
      <c r="AE178" s="60"/>
      <c r="AF178" s="60">
        <f>((-0.01414*H110^2+5.355*H110+224.2)-(-0.00918*H110^2+1.842*H110+39.23)*((L178^0.5)/(1+(0.3*L178^0.5))))*AF110</f>
      </c>
      <c r="AG178" s="85">
        <f>((0.003396*H110^2+2.925*H110+121.3)-(0.00933*H110^2+0.1086*H110+35.9)*((L178^0.5)/(1+(0.01*L178^0.5))))*AG110</f>
      </c>
      <c r="AH178" s="85">
        <f>((0.01*$H110^2+2.75*$H110+79)-(0.2*$H110^2+6*$H110+150)*(($L178^0.5)/(1+(2.6*$L178^0.5))))*AH110</f>
      </c>
      <c r="AI178" s="376">
        <f>((0.01*$H110^2+2.75*$H110+79)-(0.2*$H110^2+6*$H110+150)*(($L178^0.5)/(1+(2.6*$L178^0.5))))*AI110</f>
      </c>
      <c r="AJ178" s="376">
        <f>((0.01*$H110^2+2.75*$H110+79)-(0.2*$H110^2+6*$H110+150)*(($L178^0.5)/(1+(2.6*$L178^0.5))))*AJ110</f>
      </c>
      <c r="AK178" s="377">
        <f>((0.01*$H110^2+2.75*$H110+79)-(0.2*$H110^2+6*$H110+150)*(($L178^0.5)/(1+(2.6*$L178^0.5))))*AK110</f>
      </c>
      <c r="AL178" s="377">
        <f>((0.01*$H110^2+2.75*$H110+79)-(0.2*$H110^2+6*$H110+150)*(($L178^0.5)/(1+(2.6*$L178^0.5))))*AL110</f>
      </c>
      <c r="AM178" s="378">
        <f>((0.01*$H110^2+2.75*$H110+79)-(0.2*$H110^2+6*$H110+150)*(($L178^0.5)/(1+(2.6*$L178^0.5))))*AM110</f>
      </c>
      <c r="AN178" s="378">
        <f>((0.01*$H110^2+2.75*$H110+79)-(0.2*$H110^2+6*$H110+150)*(($L178^0.5)/(1+(2.6*$L178^0.5))))*AN110</f>
      </c>
      <c r="AO178" s="379">
        <f>($M178+$N178+$O178+$P178+$Q178+$R178+$S178+$T178+$U178+$V178+$W178+$X178+$Y178+$Z178+$AA178+$AB178+$AD178+$AF178+$AG178+$AH178)*1000</f>
      </c>
      <c r="AP178" s="380">
        <f>(M178+N178+O178+P178+Q178+R178+S178+T178+U178+V178+W178+X178+Y178+Z178+AA178+AB178+AC178+AD178+AF178+AG178)*1000</f>
      </c>
      <c r="AQ178" s="51">
        <v>430.065</v>
      </c>
      <c r="AR178" s="329">
        <f>($M178+$N178+$O178+$P178+$Q178+$R178+$S178+$T178+$U178+$V178+$W178+$X178+$Y178+$Z178+$AA178+$AB178+$AD178+$AF178+$AG178+AI178+AJ178)*1000</f>
      </c>
      <c r="AS178" s="381">
        <f>($M178+$N178+$O178+$P178+$Q178+$R178+$S178+$T178+$U178+$V178+$W178+$X178+$Y178+$Z178+$AA178+$AB178+$AD178+$AF178+AG178+$AK178+AL178)*1000</f>
      </c>
      <c r="AT178" s="382">
        <f>($M178+$N178+$O178+$P178+$Q178+$R178+$S178+$T178+$U178+$V178+$W178+$X178+$Y178+$Z178+$AA178+$AB178+$AD178+$AF178+AG178+AM178+AN178)*1000</f>
      </c>
      <c r="AU178" s="35">
        <v>36</v>
      </c>
      <c r="AV178" s="383">
        <v>430.065</v>
      </c>
      <c r="AW178" s="28">
        <v>430.065</v>
      </c>
      <c r="AX178" s="384">
        <v>376.06</v>
      </c>
      <c r="AY178" s="346">
        <v>19</v>
      </c>
      <c r="AZ178" s="52"/>
      <c r="BA178" s="29"/>
    </row>
    <row x14ac:dyDescent="0.25" r="179" customHeight="1" ht="18.75">
      <c r="A179" s="53">
        <v>25569.041962604166</v>
      </c>
      <c r="B179" s="54" t="s">
        <v>110</v>
      </c>
      <c r="C179" s="31">
        <v>2</v>
      </c>
      <c r="D179" s="347">
        <v>33</v>
      </c>
      <c r="E179" s="226" t="s">
        <v>111</v>
      </c>
      <c r="F179" s="226"/>
      <c r="G179" s="35">
        <v>37</v>
      </c>
      <c r="H179" s="40">
        <v>14.47</v>
      </c>
      <c r="I179" s="24">
        <v>10.2</v>
      </c>
      <c r="J179" s="24">
        <v>-2.204475442106442</v>
      </c>
      <c r="K179" s="24"/>
      <c r="L179" s="24">
        <v>0.00186451</v>
      </c>
      <c r="M179" s="159">
        <f>((0.009939*H179^2+1.878*H179+54.8)-(0.03997*H179^2+3.217*H179+164.5)*((L179^0.5)/(1+(4*L179^0.5))))*M111</f>
      </c>
      <c r="N179" s="24">
        <f>((0.00818*H179^2+1.939*H179+53.26)-(0.0292*H179^2+6.745*H179+151.5)*((L179^0.5)/(1+(8*L179^0.5))))*N111</f>
      </c>
      <c r="O179" s="24">
        <f>((0.01249*H179^2+1.912*H179+48.2)-(0.08284*H179^2+5.188*H179+75.73)*((L179^0.5)/(1+(7*L179^0.5))))*O111</f>
      </c>
      <c r="P179" s="24">
        <f>((0.02376*H179^2+3.227*H179+90.24)-(0.06484*H179^2+5.149*H179+76.79)*((L179^0.5)/(1+(3*L179^0.5))))*P111</f>
      </c>
      <c r="Q179" s="24">
        <f>((0.01275*H111^2+2.109*H111+46.19)-(0.1071*H111^2+9.023*H111+135.4)*((L179^0.5)/(1+(7.6*L179^0.5))))*Q111</f>
      </c>
      <c r="R179" s="24">
        <f>((0.0091*H111^2+2.16*H111+54)-(0.1*H111^2+5*H111+145)*((L179^0.5)/(1+(2.04*L179^0.5))))*R111</f>
      </c>
      <c r="S179" s="24">
        <f>((0.008978*H111^2+3*H111+80)-(0.005*H111^2+0.5*H111-20)*((L179^0.5)/(1+(2.6*L179^0.5))))*S111</f>
      </c>
      <c r="T179" s="24">
        <f>((0.003763*H111^2+0.877*H111+26.23)-(0.00027*H111^2+1.141*H111+32.07)*((L179^0.5)/(1+(1.7*L179^0.5))))*T111</f>
      </c>
      <c r="U179" s="24">
        <f>((0.003046*H111^2+1.261*H111+40.7)-(0.00535*H111^2+0.9316*H111+22.59)*((L179^0.5)/(1+(1.5*L179^0.5))))*U111</f>
      </c>
      <c r="V179" s="24">
        <f>((0.01068*H111^2+1.695*H111+57.16)-(0.02453*H111^2+1.915*H111+80.5)*((L179^0.5)/(1+(2.1*L179^0.5))))*V111</f>
      </c>
      <c r="W179" s="60">
        <f>((0.007647*H111^2+2.204*H111+59.11)-(0.03174*H111^2+2.334*H111+132.3)*((L179^0.5)/(1+(2.8*L179^0.5))))*W111</f>
      </c>
      <c r="X179" s="61">
        <f>((0.009088*H111^2+2.16*H111+53.901)-(0.1*H111^2-25*H111+120)*((L179^0.5)/(1+(2.23*L179^0.5))))*X111</f>
      </c>
      <c r="Y179" s="62">
        <f>((0.008973*H179^2+2*H179+40)-(-0.835*H179^2+5*H179+80)*((L179^0.5)/(1+(4*L179^0.5))))*Y111</f>
      </c>
      <c r="Z179" s="60">
        <f>((0.003817*H111^2+1.337*H111+40.99)-(0.00613*H111^2+0.9469*H111+22.01)*((L179^0.5)/(1+(1.5*L179^0.5))))*Z111</f>
      </c>
      <c r="AA179" s="62">
        <f>((0.01037*H111^2+2.838*H111+82.37)-(0.03324*H111^2+5.889*H111+193.5)*((L179^0.5)/(1+(2.6*L179^0.5))))*AA111</f>
      </c>
      <c r="AB179" s="62">
        <f>((0.001925*H111^2+1.214*H111+39.9)-(0.00118*H111^2+0.5045*H111+23.31)*((L179^0.5)/(1+(0.1*L179^0.5))))*AB111</f>
      </c>
      <c r="AC179" s="60">
        <f>((0.01*$H111^2+2.75*$H111+79)-(0.2*$H111^2+6*$H111+150)*(($L179^0.5)/(1+(2.6*$L179^0.5))))*$AC111</f>
      </c>
      <c r="AD179" s="60">
        <f>((0.000614*H179^2+0.9048*H179+21.14)-(-0.005*H179^2+0.8957*H179+10.97)*((L179^0.5)/(1+(0.1*L179^0.5))))*AD111</f>
      </c>
      <c r="AE179" s="60"/>
      <c r="AF179" s="60">
        <f>((-0.01414*H111^2+5.355*H111+224.2)-(-0.00918*H111^2+1.842*H111+39.23)*((L179^0.5)/(1+(0.3*L179^0.5))))*AF111</f>
      </c>
      <c r="AG179" s="85">
        <f>((0.003396*H111^2+2.925*H111+121.3)-(0.00933*H111^2+0.1086*H111+35.9)*((L179^0.5)/(1+(0.01*L179^0.5))))*AG111</f>
      </c>
      <c r="AH179" s="85">
        <f>((0.01*$H111^2+2.75*$H111+79)-(0.2*$H111^2+6*$H111+150)*(($L179^0.5)/(1+(2.6*$L179^0.5))))*AH111</f>
      </c>
      <c r="AI179" s="376">
        <f>((0.01*$H111^2+2.75*$H111+79)-(0.2*$H111^2+6*$H111+150)*(($L179^0.5)/(1+(2.6*$L179^0.5))))*AI111</f>
      </c>
      <c r="AJ179" s="376">
        <f>((0.01*$H111^2+2.75*$H111+79)-(0.2*$H111^2+6*$H111+150)*(($L179^0.5)/(1+(2.6*$L179^0.5))))*AJ111</f>
      </c>
      <c r="AK179" s="377">
        <f>((0.01*$H111^2+2.75*$H111+79)-(0.2*$H111^2+6*$H111+150)*(($L179^0.5)/(1+(2.6*$L179^0.5))))*AK111</f>
      </c>
      <c r="AL179" s="377">
        <f>((0.01*$H111^2+2.75*$H111+79)-(0.2*$H111^2+6*$H111+150)*(($L179^0.5)/(1+(2.6*$L179^0.5))))*AL111</f>
      </c>
      <c r="AM179" s="378">
        <f>((0.01*$H111^2+2.75*$H111+79)-(0.2*$H111^2+6*$H111+150)*(($L179^0.5)/(1+(2.6*$L179^0.5))))*AM111</f>
      </c>
      <c r="AN179" s="378">
        <f>((0.01*$H111^2+2.75*$H111+79)-(0.2*$H111^2+6*$H111+150)*(($L179^0.5)/(1+(2.6*$L179^0.5))))*AN111</f>
      </c>
      <c r="AO179" s="379">
        <f>($M179+$N179+$O179+$P179+$Q179+$R179+$S179+$T179+$U179+$V179+$W179+$X179+$Y179+$Z179+$AA179+$AB179+$AD179+$AF179+$AG179+$AH179)*1000</f>
      </c>
      <c r="AP179" s="380">
        <f>(M179+N179+O179+P179+Q179+R179+S179+T179+U179+V179+W179+X179+Y179+Z179+AA179+AB179+AC179+AD179+AF179+AG179)*1000</f>
      </c>
      <c r="AQ179" s="51">
        <v>263.04</v>
      </c>
      <c r="AR179" s="329">
        <f>($M179+$N179+$O179+$P179+$Q179+$R179+$S179+$T179+$U179+$V179+$W179+$X179+$Y179+$Z179+$AA179+$AB179+$AD179+$AF179+$AG179+AI179+AJ179)*1000</f>
      </c>
      <c r="AS179" s="381">
        <f>($M179+$N179+$O179+$P179+$Q179+$R179+$S179+$T179+$U179+$V179+$W179+$X179+$Y179+$Z179+$AA179+$AB179+$AD179+$AF179+AG179+$AK179+AL179)*1000</f>
      </c>
      <c r="AT179" s="382">
        <f>($M179+$N179+$O179+$P179+$Q179+$R179+$S179+$T179+$U179+$V179+$W179+$X179+$Y179+$Z179+$AA179+$AB179+$AD179+$AF179+AG179+AM179+AN179)*1000</f>
      </c>
      <c r="AU179" s="35">
        <v>37</v>
      </c>
      <c r="AV179" s="383">
        <v>263.04</v>
      </c>
      <c r="AW179" s="28">
        <v>263.04</v>
      </c>
      <c r="AX179" s="384">
        <v>138.34</v>
      </c>
      <c r="AY179" s="347">
        <v>33</v>
      </c>
      <c r="AZ179" s="52"/>
      <c r="BA179" s="29"/>
    </row>
    <row x14ac:dyDescent="0.25" r="180" customHeight="1" ht="18.75">
      <c r="A180" s="53">
        <v>25569.041962604166</v>
      </c>
      <c r="B180" s="54" t="s">
        <v>112</v>
      </c>
      <c r="C180" s="78">
        <v>1</v>
      </c>
      <c r="D180" s="230">
        <v>35</v>
      </c>
      <c r="E180" s="231" t="s">
        <v>195</v>
      </c>
      <c r="F180" s="231"/>
      <c r="G180" s="80">
        <v>38</v>
      </c>
      <c r="H180" s="40">
        <v>18.28</v>
      </c>
      <c r="I180" s="24">
        <v>9.19</v>
      </c>
      <c r="J180" s="24">
        <v>1.749327310681356</v>
      </c>
      <c r="K180" s="24"/>
      <c r="L180" s="348">
        <v>0.00233977</v>
      </c>
      <c r="M180" s="159">
        <f>((0.009939*H180^2+1.878*H180+54.8)-(0.03997*H180^2+3.217*H180+164.5)*((L180^0.5)/(1+(4*L180^0.5))))*M112</f>
      </c>
      <c r="N180" s="24">
        <f>((0.00818*H180^2+1.939*H180+53.26)-(0.0292*H180^2+6.745*H180+151.5)*((L180^0.5)/(1+(8*L180^0.5))))*N112</f>
      </c>
      <c r="O180" s="59">
        <f>((0.01249*H180^2+1.912*H180+48.2)-(0.08284*H180^2+5.188*H180+75.73)*((L180^0.5)/(1+(7*L180^0.5))))*O112</f>
      </c>
      <c r="P180" s="24">
        <f>((0.02376*H180^2+3.227*H180+90.24)-(0.06484*H180^2+5.149*H180+76.79)*((L180^0.5)/(1+(3*L180^0.5))))*P112</f>
      </c>
      <c r="Q180" s="24">
        <f>((0.01275*H112^2+2.109*H112+46.19)-(0.1071*H112^2+9.023*H112+135.4)*((L180^0.5)/(1+(7.6*L180^0.5))))*Q112</f>
      </c>
      <c r="R180" s="24">
        <f>((0.0091*H112^2+2.16*H112+54)-(0.1*H112^2+5*H112+145)*((L180^0.5)/(1+(2.04*L180^0.5))))*R112</f>
      </c>
      <c r="S180" s="24">
        <f>((0.008978*H112^2+3*H112+80)-(0.005*H112^2+0.5*H112-20)*((L180^0.5)/(1+(2.6*L180^0.5))))*S112</f>
      </c>
      <c r="T180" s="24">
        <f>((0.003763*H112^2+0.877*H112+26.23)-(0.00027*H112^2+1.141*H112+32.07)*((L180^0.5)/(1+(1.7*L180^0.5))))*T112</f>
      </c>
      <c r="U180" s="24">
        <f>((0.003046*H112^2+1.261*H112+40.7)-(0.00535*H112^2+0.9316*H112+22.59)*((L180^0.5)/(1+(1.5*L180^0.5))))*U112</f>
      </c>
      <c r="V180" s="24">
        <f>((0.01068*H112^2+1.695*H112+57.16)-(0.02453*H112^2+1.915*H112+80.5)*((L180^0.5)/(1+(2.1*L180^0.5))))*V112</f>
      </c>
      <c r="W180" s="60">
        <f>((0.007647*H112^2+2.204*H112+59.11)-(0.03174*H112^2+2.334*H112+132.3)*((L180^0.5)/(1+(2.8*L180^0.5))))*W112</f>
      </c>
      <c r="X180" s="61">
        <f>((0.009088*H112^2+2.16*H112+53.901)-(0.1*H112^2-25*H112+120)*((L180^0.5)/(1+(2.23*L180^0.5))))*X112</f>
      </c>
      <c r="Y180" s="62">
        <f>((0.008973*H180^2+2*H180+40)-(-0.835*H180^2+5*H180+80)*((L180^0.5)/(1+(4*L180^0.5))))*Y112</f>
      </c>
      <c r="Z180" s="60">
        <f>((0.003817*H112^2+1.337*H112+40.99)-(0.00613*H112^2+0.9469*H112+22.01)*((L180^0.5)/(1+(1.5*L180^0.5))))*Z112</f>
      </c>
      <c r="AA180" s="60">
        <f>((0.01037*H112^2+2.838*H112+82.37)-(0.03324*H112^2+5.889*H112+193.5)*((L180^0.5)/(1+(2.6*L180^0.5))))*AA112</f>
      </c>
      <c r="AB180" s="62">
        <f>((0.001925*H112^2+1.214*H112+39.9)-(0.00118*H112^2+0.5045*H112+23.31)*((L180^0.5)/(1+(0.1*L180^0.5))))*AB112</f>
      </c>
      <c r="AC180" s="60">
        <f>((0.01*$H112^2+2.75*$H112+79)-(0.2*$H112^2+6*$H112+150)*(($L180^0.5)/(1+(2.6*$L180^0.5))))*$AC112</f>
      </c>
      <c r="AD180" s="60">
        <f>((0.000614*H180^2+0.9048*H180+21.14)-(-0.005*H180^2+0.8957*H180+10.97)*((L180^0.5)/(1+(0.1*L180^0.5))))*AD112</f>
      </c>
      <c r="AE180" s="60"/>
      <c r="AF180" s="60">
        <f>((-0.01414*H112^2+5.355*H112+224.2)-(-0.00918*H112^2+1.842*H112+39.23)*((L180^0.5)/(1+(0.3*L180^0.5))))*AF112</f>
      </c>
      <c r="AG180" s="85">
        <f>((0.003396*H112^2+2.925*H112+121.3)-(0.00933*H112^2+0.1086*H112+35.9)*((L180^0.5)/(1+(0.01*L180^0.5))))*AG112</f>
      </c>
      <c r="AH180" s="85">
        <f>((0.01*$H112^2+2.75*$H112+79)-(0.2*$H112^2+6*$H112+150)*(($L180^0.5)/(1+(2.6*$L180^0.5))))*AH112</f>
      </c>
      <c r="AI180" s="376">
        <f>((0.01*$H112^2+2.75*$H112+79)-(0.2*$H112^2+6*$H112+150)*(($L180^0.5)/(1+(2.6*$L180^0.5))))*AI112</f>
      </c>
      <c r="AJ180" s="376">
        <f>((0.01*$H112^2+2.75*$H112+79)-(0.2*$H112^2+6*$H112+150)*(($L180^0.5)/(1+(2.6*$L180^0.5))))*AJ112</f>
      </c>
      <c r="AK180" s="377">
        <f>((0.01*$H112^2+2.75*$H112+79)-(0.2*$H112^2+6*$H112+150)*(($L180^0.5)/(1+(2.6*$L180^0.5))))*AK112</f>
      </c>
      <c r="AL180" s="377">
        <f>((0.01*$H112^2+2.75*$H112+79)-(0.2*$H112^2+6*$H112+150)*(($L180^0.5)/(1+(2.6*$L180^0.5))))*AL112</f>
      </c>
      <c r="AM180" s="378">
        <f>((0.01*$H112^2+2.75*$H112+79)-(0.2*$H112^2+6*$H112+150)*(($L180^0.5)/(1+(2.6*$L180^0.5))))*AM112</f>
      </c>
      <c r="AN180" s="378">
        <f>((0.01*$H112^2+2.75*$H112+79)-(0.2*$H112^2+6*$H112+150)*(($L180^0.5)/(1+(2.6*$L180^0.5))))*AN112</f>
      </c>
      <c r="AO180" s="379">
        <f>($M180+$N180+$O180+$P180+$Q180+$R180+$S180+$T180+$U180+$V180+$W180+$X180+$Y180+$Z180+$AA180+$AB180+$AD180+$AF180+$AG180+$AH180)*1000</f>
      </c>
      <c r="AP180" s="380">
        <f>(M180+N180+O180+P180+Q180+R180+S180+T180+U180+V180+W180+X180+Y180+Z180+AA180+AB180+AC180+AD180+AF180+AG180)*1000</f>
      </c>
      <c r="AQ180" s="51">
        <v>297.72</v>
      </c>
      <c r="AR180" s="329">
        <f>($M180+$N180+$O180+$P180+$Q180+$R180+$S180+$T180+$U180+$V180+$W180+$X180+$Y180+$Z180+$AA180+$AB180+$AD180+$AF180+$AG180+AI180+AJ180)*1000</f>
      </c>
      <c r="AS180" s="381">
        <f>($M180+$N180+$O180+$P180+$Q180+$R180+$S180+$T180+$U180+$V180+$W180+$X180+$Y180+$Z180+$AA180+$AB180+$AD180+$AF180+AG180+$AK180+AL180)*1000</f>
      </c>
      <c r="AT180" s="382">
        <f>($M180+$N180+$O180+$P180+$Q180+$R180+$S180+$T180+$U180+$V180+$W180+$X180+$Y180+$Z180+$AA180+$AB180+$AD180+$AF180+AG180+AM180+AN180)*1000</f>
      </c>
      <c r="AU180" s="80">
        <v>38</v>
      </c>
      <c r="AV180" s="383">
        <v>297.72</v>
      </c>
      <c r="AW180" s="28">
        <v>297.72</v>
      </c>
      <c r="AX180" s="384">
        <v>180.91</v>
      </c>
      <c r="AY180" s="230">
        <v>35</v>
      </c>
      <c r="AZ180" s="52"/>
      <c r="BA180" s="29"/>
    </row>
    <row x14ac:dyDescent="0.25" r="181" customHeight="1" ht="18.75">
      <c r="A181" s="236">
        <v>25569.041962604166</v>
      </c>
      <c r="B181" s="237"/>
      <c r="C181" s="78">
        <v>1</v>
      </c>
      <c r="D181" s="78">
        <v>70</v>
      </c>
      <c r="E181" s="231" t="s">
        <v>114</v>
      </c>
      <c r="F181" s="231"/>
      <c r="G181" s="80">
        <v>39</v>
      </c>
      <c r="H181" s="40">
        <v>26.8</v>
      </c>
      <c r="I181" s="24">
        <v>9.24</v>
      </c>
      <c r="J181" s="106">
        <v>-1.366379072714718</v>
      </c>
      <c r="K181" s="106"/>
      <c r="L181" s="348">
        <v>0.000883905</v>
      </c>
      <c r="M181" s="159">
        <f>((0.009939*H181^2+1.878*H181+54.8)-(0.03997*H181^2+3.217*H181+164.5)*((L181^0.5)/(1+(4*L181^0.5))))*M113</f>
      </c>
      <c r="N181" s="59">
        <f>((0.00818*H181^2+1.939*H181+53.26)-(0.0292*H181^2+6.745*H181+151.5)*((L181^0.5)/(1+(8*L181^0.5))))*N113</f>
      </c>
      <c r="O181" s="59">
        <f>((0.01249*H181^2+1.912*H181+48.2)-(0.08284*H181^2+5.188*H181+75.73)*((L181^0.5)/(1+(7*L181^0.5))))*O113</f>
      </c>
      <c r="P181" s="59">
        <f>((0.02376*H181^2+3.227*H181+90.24)-(0.06484*H181^2+5.149*H181+76.79)*((L181^0.5)/(1+(3*L181^0.5))))*P113</f>
      </c>
      <c r="Q181" s="59">
        <f>((0.01275*H113^2+2.109*H113+46.19)-(0.1071*H113^2+9.023*H113+135.4)*((L181^0.5)/(1+(7.6*L181^0.5))))*Q113</f>
      </c>
      <c r="R181" s="59">
        <f>((0.0091*H113^2+2.16*H113+54)-(0.1*H113^2+5*H113+145)*((L181^0.5)/(1+(2.04*L181^0.5))))*R113</f>
      </c>
      <c r="S181" s="59">
        <f>((0.008978*H113^2+3*H113+80)-(0.005*H113^2+0.5*H113-20)*((L181^0.5)/(1+(2.6*L181^0.5))))*S113</f>
      </c>
      <c r="T181" s="24">
        <f>((0.003763*H113^2+0.877*H113+26.23)-(0.00027*H113^2+1.141*H113+32.07)*((L181^0.5)/(1+(1.7*L181^0.5))))*T113</f>
      </c>
      <c r="U181" s="24">
        <f>((0.003046*H113^2+1.261*H113+40.7)-(0.00535*H113^2+0.9316*H113+22.59)*((L181^0.5)/(1+(1.5*L181^0.5))))*U113</f>
      </c>
      <c r="V181" s="24">
        <f>((0.01068*H113^2+1.695*H113+57.16)-(0.02453*H113^2+1.915*H113+80.5)*((L181^0.5)/(1+(2.1*L181^0.5))))*V113</f>
      </c>
      <c r="W181" s="60">
        <f>((0.007647*H113^2+2.204*H113+59.11)-(0.03174*H113^2+2.334*H113+132.3)*((L181^0.5)/(1+(2.8*L181^0.5))))*W113</f>
      </c>
      <c r="X181" s="61">
        <f>((0.009088*H113^2+2.16*H113+53.901)-(0.1*H113^2-25*H113+120)*((L181^0.5)/(1+(2.23*L181^0.5))))*X113</f>
      </c>
      <c r="Y181" s="62">
        <f>((0.008973*H181^2+2*H181+40)-(-0.835*H181^2+5*H181+80)*((L181^0.5)/(1+(4*L181^0.5))))*Y113</f>
      </c>
      <c r="Z181" s="60">
        <f>((0.003817*H113^2+1.337*H113+40.99)-(0.00613*H113^2+0.9469*H113+22.01)*((L181^0.5)/(1+(1.5*L181^0.5))))*Z113</f>
      </c>
      <c r="AA181" s="60">
        <f>((0.01037*H113^2+2.838*H113+82.37)-(0.03324*H113^2+5.889*H113+193.5)*((L181^0.5)/(1+(2.6*L181^0.5))))*AA113</f>
      </c>
      <c r="AB181" s="60">
        <f>((0.001925*H113^2+1.214*H113+39.9)-(0.00118*H113^2+0.5045*H113+23.31)*((L181^0.5)/(1+(0.1*L181^0.5))))*AB113</f>
      </c>
      <c r="AC181" s="60">
        <f>((0.01*$H113^2+2.75*$H113+79)-(0.2*$H113^2+6*$H113+150)*(($L181^0.5)/(1+(2.6*$L181^0.5))))*$AC113</f>
      </c>
      <c r="AD181" s="60">
        <f>((0.000614*H181^2+0.9048*H181+21.14)-(-0.005*H181^2+0.8957*H181+10.97)*((L181^0.5)/(1+(0.1*L181^0.5))))*AD113</f>
      </c>
      <c r="AE181" s="60"/>
      <c r="AF181" s="60">
        <f>((-0.01414*H113^2+5.355*H113+224.2)-(-0.00918*H113^2+1.842*H113+39.23)*((L181^0.5)/(1+(0.3*L181^0.5))))*AF113</f>
      </c>
      <c r="AG181" s="85">
        <f>((0.003396*H113^2+2.925*H113+121.3)-(0.00933*H113^2+0.1086*H113+35.9)*((L181^0.5)/(1+(0.01*L181^0.5))))*AG113</f>
      </c>
      <c r="AH181" s="85">
        <f>((0.01*$H113^2+2.75*$H113+79)-(0.2*$H113^2+6*$H113+150)*(($L181^0.5)/(1+(2.6*$L181^0.5))))*AH113</f>
      </c>
      <c r="AI181" s="376">
        <f>((0.01*$H113^2+2.75*$H113+79)-(0.2*$H113^2+6*$H113+150)*(($L181^0.5)/(1+(2.6*$L181^0.5))))*AI113</f>
      </c>
      <c r="AJ181" s="376">
        <f>((0.01*$H113^2+2.75*$H113+79)-(0.2*$H113^2+6*$H113+150)*(($L181^0.5)/(1+(2.6*$L181^0.5))))*AJ113</f>
      </c>
      <c r="AK181" s="377">
        <f>((0.01*$H113^2+2.75*$H113+79)-(0.2*$H113^2+6*$H113+150)*(($L181^0.5)/(1+(2.6*$L181^0.5))))*AK113</f>
      </c>
      <c r="AL181" s="377">
        <f>((0.01*$H113^2+2.75*$H113+79)-(0.2*$H113^2+6*$H113+150)*(($L181^0.5)/(1+(2.6*$L181^0.5))))*AL113</f>
      </c>
      <c r="AM181" s="378">
        <f>((0.01*$H113^2+2.75*$H113+79)-(0.2*$H113^2+6*$H113+150)*(($L181^0.5)/(1+(2.6*$L181^0.5))))*AM113</f>
      </c>
      <c r="AN181" s="378">
        <f>((0.01*$H113^2+2.75*$H113+79)-(0.2*$H113^2+6*$H113+150)*(($L181^0.5)/(1+(2.6*$L181^0.5))))*AN113</f>
      </c>
      <c r="AO181" s="379">
        <f>($M181+$N181+$O181+$P181+$Q181+$R181+$S181+$T181+$U181+$V181+$W181+$X181+$Y181+$Z181+$AA181+$AB181+$AD181+$AF181+$AG181+$AH181)*1000</f>
      </c>
      <c r="AP181" s="380">
        <f>(M181+N181+O181+P181+Q181+R181+S181+T181+U181+V181+W181+X181+Y181+Z181+AA181+AB181+AC181+AD181+AF181+AG181)*1000</f>
      </c>
      <c r="AQ181" s="51">
        <v>32.2</v>
      </c>
      <c r="AR181" s="329">
        <f>($M181+$N181+$O181+$P181+$Q181+$R181+$S181+$T181+$U181+$V181+$W181+$X181+$Y181+$Z181+$AA181+$AB181+$AD181+$AF181+$AG181+AI181+AJ181)*1000</f>
      </c>
      <c r="AS181" s="381">
        <f>($M181+$N181+$O181+$P181+$Q181+$R181+$S181+$T181+$U181+$V181+$W181+$X181+$Y181+$Z181+$AA181+$AB181+$AD181+$AF181+AG181+$AK181+AL181)*1000</f>
      </c>
      <c r="AT181" s="382">
        <f>($M181+$N181+$O181+$P181+$Q181+$R181+$S181+$T181+$U181+$V181+$W181+$X181+$Y181+$Z181+$AA181+$AB181+$AD181+$AF181+AG181+AM181+AN181)*1000</f>
      </c>
      <c r="AU181" s="80">
        <v>39</v>
      </c>
      <c r="AV181" s="383">
        <v>32.2</v>
      </c>
      <c r="AW181" s="28">
        <v>32.2</v>
      </c>
      <c r="AX181" s="384">
        <v>97.027</v>
      </c>
      <c r="AY181" s="78">
        <v>70</v>
      </c>
      <c r="AZ181" s="52"/>
      <c r="BA181" s="29"/>
    </row>
    <row x14ac:dyDescent="0.25" r="182" customHeight="1" ht="18.75">
      <c r="A182" s="53">
        <v>25569.041962604166</v>
      </c>
      <c r="B182" s="54" t="s">
        <v>115</v>
      </c>
      <c r="C182" s="78">
        <v>1</v>
      </c>
      <c r="D182" s="191">
        <v>37</v>
      </c>
      <c r="E182" s="180" t="s">
        <v>116</v>
      </c>
      <c r="F182" s="180"/>
      <c r="G182" s="80">
        <v>40</v>
      </c>
      <c r="H182" s="241">
        <v>9.04</v>
      </c>
      <c r="I182" s="24">
        <v>10.35</v>
      </c>
      <c r="J182" s="24">
        <v>-2.53187118828353</v>
      </c>
      <c r="K182" s="24"/>
      <c r="L182" s="348">
        <v>0.00237644</v>
      </c>
      <c r="M182" s="159">
        <f>((0.009939*H182^2+1.878*H182+54.8)-(0.03997*H182^2+3.217*H182+164.5)*((L182^0.5)/(1+(4*L182^0.5))))*M114</f>
      </c>
      <c r="N182" s="24">
        <f>((0.00818*H182^2+1.939*H182+53.26)-(0.0292*H182^2+6.745*H182+151.5)*((L182^0.5)/(1+(8*L182^0.5))))*N114</f>
      </c>
      <c r="O182" s="59">
        <f>((0.01249*H182^2+1.912*H182+48.2)-(0.08284*H182^2+5.188*H182+75.73)*((L182^0.5)/(1+(7*L182^0.5))))*O114</f>
      </c>
      <c r="P182" s="24">
        <f>((0.02376*H182^2+3.227*H182+90.24)-(0.06484*H182^2+5.149*H182+76.79)*((L182^0.5)/(1+(3*L182^0.5))))*P114</f>
      </c>
      <c r="Q182" s="24">
        <f>((0.01275*H114^2+2.109*H114+46.19)-(0.1071*H114^2+9.023*H114+135.4)*((L182^0.5)/(1+(7.6*L182^0.5))))*Q114</f>
      </c>
      <c r="R182" s="24">
        <f>((0.0091*H114^2+2.16*H114+54)-(0.1*H114^2+5*H114+145)*((L182^0.5)/(1+(2.04*L182^0.5))))*R114</f>
      </c>
      <c r="S182" s="24">
        <f>((0.008978*H114^2+3*H114+80)-(0.005*H114^2+0.5*H114-20)*((L182^0.5)/(1+(2.6*L182^0.5))))*S114</f>
      </c>
      <c r="T182" s="24">
        <f>((0.003763*H114^2+0.877*H114+26.23)-(0.00027*H114^2+1.141*H114+32.07)*((L182^0.5)/(1+(1.7*L182^0.5))))*T114</f>
      </c>
      <c r="U182" s="24">
        <f>((0.003046*H114^2+1.261*H114+40.7)-(0.00535*H114^2+0.9316*H114+22.59)*((L182^0.5)/(1+(1.5*L182^0.5))))*U114</f>
      </c>
      <c r="V182" s="24">
        <f>((0.01068*H114^2+1.695*H114+57.16)-(0.02453*H114^2+1.915*H114+80.5)*((L182^0.5)/(1+(2.1*L182^0.5))))*V114</f>
      </c>
      <c r="W182" s="60">
        <f>((0.007647*H114^2+2.204*H114+59.11)-(0.03174*H114^2+2.334*H114+132.3)*((L182^0.5)/(1+(2.8*L182^0.5))))*W114</f>
      </c>
      <c r="X182" s="61">
        <f>((0.009088*H114^2+2.16*H114+53.901)-(0.1*H114^2-25*H114+120)*((L182^0.5)/(1+(2.23*L182^0.5))))*X114</f>
      </c>
      <c r="Y182" s="62">
        <f>((0.008973*H182^2+2*H182+40)-(-0.835*H182^2+5*H182+80)*((L182^0.5)/(1+(4*L182^0.5))))*Y114</f>
      </c>
      <c r="Z182" s="60">
        <f>((0.003817*H114^2+1.337*H114+40.99)-(0.00613*H114^2+0.9469*H114+22.01)*((L182^0.5)/(1+(1.5*L182^0.5))))*Z114</f>
      </c>
      <c r="AA182" s="60">
        <f>((0.01037*H114^2+2.838*H114+82.37)-(0.03324*H114^2+5.889*H114+193.5)*((L182^0.5)/(1+(2.6*L182^0.5))))*AA114</f>
      </c>
      <c r="AB182" s="62">
        <f>((0.001925*H114^2+1.214*H114+39.9)-(0.00118*H114^2+0.5045*H114+23.31)*((L182^0.5)/(1+(0.1*L182^0.5))))*AB114</f>
      </c>
      <c r="AC182" s="60">
        <f>((0.01*$H114^2+2.75*$H114+79)-(0.2*$H114^2+6*$H114+150)*(($L182^0.5)/(1+(2.6*$L182^0.5))))*$AC114</f>
      </c>
      <c r="AD182" s="60">
        <f>((0.000614*H182^2+0.9048*H182+21.14)-(-0.005*H182^2+0.8957*H182+10.97)*((L182^0.5)/(1+(0.1*L182^0.5))))*AD114</f>
      </c>
      <c r="AE182" s="60"/>
      <c r="AF182" s="60">
        <f>((-0.01414*H114^2+5.355*H114+224.2)-(-0.00918*H114^2+1.842*H114+39.23)*((L182^0.5)/(1+(0.3*L182^0.5))))*AF114</f>
      </c>
      <c r="AG182" s="85">
        <f>((0.003396*H114^2+2.925*H114+121.3)-(0.00933*H114^2+0.1086*H114+35.9)*((L182^0.5)/(1+(0.01*L182^0.5))))*AG114</f>
      </c>
      <c r="AH182" s="85">
        <f>((0.01*$H114^2+2.75*$H114+79)-(0.2*$H114^2+6*$H114+150)*(($L182^0.5)/(1+(2.6*$L182^0.5))))*AH114</f>
      </c>
      <c r="AI182" s="376">
        <f>((0.01*$H114^2+2.75*$H114+79)-(0.2*$H114^2+6*$H114+150)*(($L182^0.5)/(1+(2.6*$L182^0.5))))*AI114</f>
      </c>
      <c r="AJ182" s="376">
        <f>((0.01*$H114^2+2.75*$H114+79)-(0.2*$H114^2+6*$H114+150)*(($L182^0.5)/(1+(2.6*$L182^0.5))))*AJ114</f>
      </c>
      <c r="AK182" s="377">
        <f>((0.01*$H114^2+2.75*$H114+79)-(0.2*$H114^2+6*$H114+150)*(($L182^0.5)/(1+(2.6*$L182^0.5))))*AK114</f>
      </c>
      <c r="AL182" s="377">
        <f>((0.01*$H114^2+2.75*$H114+79)-(0.2*$H114^2+6*$H114+150)*(($L182^0.5)/(1+(2.6*$L182^0.5))))*AL114</f>
      </c>
      <c r="AM182" s="378">
        <f>((0.01*$H114^2+2.75*$H114+79)-(0.2*$H114^2+6*$H114+150)*(($L182^0.5)/(1+(2.6*$L182^0.5))))*AM114</f>
      </c>
      <c r="AN182" s="378">
        <f>((0.01*$H114^2+2.75*$H114+79)-(0.2*$H114^2+6*$H114+150)*(($L182^0.5)/(1+(2.6*$L182^0.5))))*AN114</f>
      </c>
      <c r="AO182" s="379">
        <f>($M182+$N182+$O182+$P182+$Q182+$R182+$S182+$T182+$U182+$V182+$W182+$X182+$Y182+$Z182+$AA182+$AB182+$AD182+$AF182+$AG182+$AH182)*1000</f>
      </c>
      <c r="AP182" s="380">
        <f>(M182+N182+O182+P182+Q182+R182+S182+T182+U182+V182+W182+X182+Y182+Z182+AA182+AB182+AC182+AD182+AF182+AG182)*1000</f>
      </c>
      <c r="AQ182" s="135">
        <v>251.97</v>
      </c>
      <c r="AR182" s="329">
        <f>($M182+$N182+$O182+$P182+$Q182+$R182+$S182+$T182+$U182+$V182+$W182+$X182+$Y182+$Z182+$AA182+$AB182+$AD182+$AF182+$AG182+AI182+AJ182)*1000</f>
      </c>
      <c r="AS182" s="381">
        <f>($M182+$N182+$O182+$P182+$Q182+$R182+$S182+$T182+$U182+$V182+$W182+$X182+$Y182+$Z182+$AA182+$AB182+$AD182+$AF182+AG182+$AK182+AL182)*1000</f>
      </c>
      <c r="AT182" s="382">
        <f>($M182+$N182+$O182+$P182+$Q182+$R182+$S182+$T182+$U182+$V182+$W182+$X182+$Y182+$Z182+$AA182+$AB182+$AD182+$AF182+AG182+AM182+AN182)*1000</f>
      </c>
      <c r="AU182" s="80">
        <v>40</v>
      </c>
      <c r="AV182" s="385">
        <v>251.97</v>
      </c>
      <c r="AW182" s="28">
        <v>251.97</v>
      </c>
      <c r="AX182" s="384">
        <v>106.13</v>
      </c>
      <c r="AY182" s="191">
        <v>37</v>
      </c>
      <c r="AZ182" s="52"/>
      <c r="BA182" s="29"/>
    </row>
    <row x14ac:dyDescent="0.25" r="183" customHeight="1" ht="18.75">
      <c r="A183" s="53">
        <v>25569.041962604166</v>
      </c>
      <c r="B183" s="54" t="s">
        <v>117</v>
      </c>
      <c r="C183" s="31">
        <v>2</v>
      </c>
      <c r="D183" s="31">
        <v>36</v>
      </c>
      <c r="E183" s="180" t="s">
        <v>118</v>
      </c>
      <c r="F183" s="180"/>
      <c r="G183" s="35">
        <v>41</v>
      </c>
      <c r="H183" s="40">
        <v>26.12</v>
      </c>
      <c r="I183" s="24">
        <v>9.29</v>
      </c>
      <c r="J183" s="24">
        <v>-0.5408341022247589</v>
      </c>
      <c r="K183" s="24"/>
      <c r="L183" s="348">
        <v>0.0039382</v>
      </c>
      <c r="M183" s="58">
        <f>((0.009939*H183^2+1.878*H183+54.8)-(0.03997*H183^2+3.217*H183+164.5)*((L183^0.5)/(1+(4*L183^0.5))))*M115</f>
      </c>
      <c r="N183" s="24">
        <f>((0.00818*H183^2+1.939*H183+53.26)-(0.0292*H183^2+6.745*H183+151.5)*((L183^0.5)/(1+(8*L183^0.5))))*N115</f>
      </c>
      <c r="O183" s="59">
        <f>((0.01249*H183^2+1.912*H183+48.2)-(0.08284*H183^2+5.188*H183+75.73)*((L183^0.5)/(1+(7*L183^0.5))))*O115</f>
      </c>
      <c r="P183" s="24">
        <f>((0.02376*H183^2+3.227*H183+90.24)-(0.06484*H183^2+5.149*H183+76.79)*((L183^0.5)/(1+(3*L183^0.5))))*P115</f>
      </c>
      <c r="Q183" s="24">
        <f>((0.01275*H115^2+2.109*H115+46.19)-(0.1071*H115^2+9.023*H115+135.4)*((L183^0.5)/(1+(7.6*L183^0.5))))*Q115</f>
      </c>
      <c r="R183" s="24">
        <f>((0.0091*H115^2+2.16*H115+54)-(0.1*H115^2+5*H115+145)*((L183^0.5)/(1+(2.04*L183^0.5))))*R115</f>
      </c>
      <c r="S183" s="24">
        <f>((0.008978*H115^2+3*H115+80)-(0.005*H115^2+0.5*H115-20)*((L183^0.5)/(1+(2.6*L183^0.5))))*S115</f>
      </c>
      <c r="T183" s="24">
        <f>((0.003763*H115^2+0.877*H115+26.23)-(0.00027*H115^2+1.141*H115+32.07)*((L183^0.5)/(1+(1.7*L183^0.5))))*T115</f>
      </c>
      <c r="U183" s="24">
        <f>((0.003046*H115^2+1.261*H115+40.7)-(0.00535*H115^2+0.9316*H115+22.59)*((L183^0.5)/(1+(1.5*L183^0.5))))*U115</f>
      </c>
      <c r="V183" s="24">
        <f>((0.01068*H115^2+1.695*H115+57.16)-(0.02453*H115^2+1.915*H115+80.5)*((L183^0.5)/(1+(2.1*L183^0.5))))*V115</f>
      </c>
      <c r="W183" s="60">
        <f>((0.007647*H115^2+2.204*H115+59.11)-(0.03174*H115^2+2.334*H115+132.3)*((L183^0.5)/(1+(2.8*L183^0.5))))*W115</f>
      </c>
      <c r="X183" s="61">
        <f>((0.009088*H115^2+2.16*H115+53.901)-(0.1*H115^2-25*H115+120)*((L183^0.5)/(1+(2.23*L183^0.5))))*X115</f>
      </c>
      <c r="Y183" s="60">
        <f>((0.008973*H183^2+2*H183+40)-(-0.835*H183^2+5*H183+80)*((L183^0.5)/(1+(4*L183^0.5))))*Y115</f>
      </c>
      <c r="Z183" s="60">
        <f>((0.003817*H115^2+1.337*H115+40.99)-(0.00613*H115^2+0.9469*H115+22.01)*((L183^0.5)/(1+(1.5*L183^0.5))))*Z115</f>
      </c>
      <c r="AA183" s="60">
        <f>((0.01037*H115^2+2.838*H115+82.37)-(0.03324*H115^2+5.889*H115+193.5)*((L183^0.5)/(1+(2.6*L183^0.5))))*AA115</f>
      </c>
      <c r="AB183" s="60">
        <f>((0.001925*H115^2+1.214*H115+39.9)-(0.00118*H115^2+0.5045*H115+23.31)*((L183^0.5)/(1+(0.1*L183^0.5))))*AB115</f>
      </c>
      <c r="AC183" s="60">
        <f>((0.01*$H115^2+2.75*$H115+79)-(0.2*$H115^2+6*$H115+150)*(($L183^0.5)/(1+(2.6*$L183^0.5))))*$AC115</f>
      </c>
      <c r="AD183" s="60">
        <f>((0.000614*H183^2+0.9048*H183+21.14)-(-0.005*H183^2+0.8957*H183+10.97)*((L183^0.5)/(1+(0.1*L183^0.5))))*AD115</f>
      </c>
      <c r="AE183" s="60"/>
      <c r="AF183" s="60">
        <f>((-0.01414*H115^2+5.355*H115+224.2)-(-0.00918*H115^2+1.842*H115+39.23)*((L183^0.5)/(1+(0.3*L183^0.5))))*AF115</f>
      </c>
      <c r="AG183" s="85">
        <f>((0.003396*H115^2+2.925*H115+121.3)-(0.00933*H115^2+0.1086*H115+35.9)*((L183^0.5)/(1+(0.01*L183^0.5))))*AG115</f>
      </c>
      <c r="AH183" s="85">
        <f>((0.01*$H115^2+2.75*$H115+79)-(0.2*$H115^2+6*$H115+150)*(($L183^0.5)/(1+(2.6*$L183^0.5))))*AH115</f>
      </c>
      <c r="AI183" s="376">
        <f>((0.01*$H115^2+2.75*$H115+79)-(0.2*$H115^2+6*$H115+150)*(($L183^0.5)/(1+(2.6*$L183^0.5))))*AI115</f>
      </c>
      <c r="AJ183" s="376">
        <f>((0.01*$H115^2+2.75*$H115+79)-(0.2*$H115^2+6*$H115+150)*(($L183^0.5)/(1+(2.6*$L183^0.5))))*AJ115</f>
      </c>
      <c r="AK183" s="377">
        <f>((0.01*$H115^2+2.75*$H115+79)-(0.2*$H115^2+6*$H115+150)*(($L183^0.5)/(1+(2.6*$L183^0.5))))*AK115</f>
      </c>
      <c r="AL183" s="377">
        <f>((0.01*$H115^2+2.75*$H115+79)-(0.2*$H115^2+6*$H115+150)*(($L183^0.5)/(1+(2.6*$L183^0.5))))*AL115</f>
      </c>
      <c r="AM183" s="378">
        <f>((0.01*$H115^2+2.75*$H115+79)-(0.2*$H115^2+6*$H115+150)*(($L183^0.5)/(1+(2.6*$L183^0.5))))*AM115</f>
      </c>
      <c r="AN183" s="378">
        <f>((0.01*$H115^2+2.75*$H115+79)-(0.2*$H115^2+6*$H115+150)*(($L183^0.5)/(1+(2.6*$L183^0.5))))*AN115</f>
      </c>
      <c r="AO183" s="379">
        <f>($M183+$N183+$O183+$P183+$Q183+$R183+$S183+$T183+$U183+$V183+$W183+$X183+$Y183+$Z183+$AA183+$AB183+$AD183+$AF183+$AG183+$AH183)*1000</f>
      </c>
      <c r="AP183" s="380">
        <f>(M183+N183+O183+P183+Q183+R183+S183+T183+U183+V183+W183+X183+Y183+Z183+AA183+AB183+AC183+AD183+AF183+AG183)*1000</f>
      </c>
      <c r="AQ183" s="135">
        <v>391.57</v>
      </c>
      <c r="AR183" s="329">
        <f>($M183+$N183+$O183+$P183+$Q183+$R183+$S183+$T183+$U183+$V183+$W183+$X183+$Y183+$Z183+$AA183+$AB183+$AD183+$AF183+$AG183+AI183+AJ183)*1000</f>
      </c>
      <c r="AS183" s="381">
        <f>($M183+$N183+$O183+$P183+$Q183+$R183+$S183+$T183+$U183+$V183+$W183+$X183+$Y183+$Z183+$AA183+$AB183+$AD183+$AF183+AG183+$AK183+AL183)*1000</f>
      </c>
      <c r="AT183" s="382">
        <f>($M183+$N183+$O183+$P183+$Q183+$R183+$S183+$T183+$U183+$V183+$W183+$X183+$Y183+$Z183+$AA183+$AB183+$AD183+$AF183+AG183+AM183+AN183)*1000</f>
      </c>
      <c r="AU183" s="35">
        <v>41</v>
      </c>
      <c r="AV183" s="385">
        <v>391.57</v>
      </c>
      <c r="AW183" s="28">
        <v>391.57</v>
      </c>
      <c r="AX183" s="384">
        <v>273.75</v>
      </c>
      <c r="AY183" s="31">
        <v>36</v>
      </c>
      <c r="AZ183" s="52"/>
      <c r="BA183" s="29"/>
    </row>
    <row x14ac:dyDescent="0.25" r="184" customHeight="1" ht="18.75">
      <c r="A184" s="53">
        <v>25569.041962604166</v>
      </c>
      <c r="B184" s="54" t="s">
        <v>119</v>
      </c>
      <c r="C184" s="243">
        <v>2</v>
      </c>
      <c r="D184" s="243">
        <v>65</v>
      </c>
      <c r="E184" s="245" t="s">
        <v>120</v>
      </c>
      <c r="F184" s="245"/>
      <c r="G184" s="35">
        <v>42</v>
      </c>
      <c r="H184" s="60">
        <v>18.73</v>
      </c>
      <c r="I184" s="50">
        <v>8.51</v>
      </c>
      <c r="J184" s="24">
        <v>-6.716295830353008</v>
      </c>
      <c r="K184" s="24"/>
      <c r="L184" s="24">
        <v>0.00225762</v>
      </c>
      <c r="M184" s="159">
        <f>((0.009939*H184^2+1.878*H184+54.8)-(0.03997*H184^2+3.217*H184+164.5)*((L184^0.5)/(1+(4*L184^0.5))))*M116</f>
      </c>
      <c r="N184" s="24">
        <f>((0.00818*H184^2+1.939*H184+53.26)-(0.0292*H184^2+6.745*H184+151.5)*((L184^0.5)/(1+(8*L184^0.5))))*N116</f>
      </c>
      <c r="O184" s="24">
        <f>((0.01249*H184^2+1.912*H184+48.2)-(0.08284*H184^2+5.188*H184+75.73)*((L184^0.5)/(1+(7*L184^0.5))))*O116</f>
      </c>
      <c r="P184" s="24">
        <f>((0.02376*H184^2+3.227*H184+90.24)-(0.06484*H184^2+5.149*H184+76.79)*((L184^0.5)/(1+(3*L184^0.5))))*P116</f>
      </c>
      <c r="Q184" s="24">
        <f>((0.01275*H116^2+2.109*H116+46.19)-(0.1071*H116^2+9.023*H116+135.4)*((L184^0.5)/(1+(7.6*L184^0.5))))*Q116</f>
      </c>
      <c r="R184" s="24">
        <f>((0.0091*H116^2+2.16*H116+54)-(0.1*H116^2+5*H116+145)*((L184^0.5)/(1+(2.04*L184^0.5))))*R116</f>
      </c>
      <c r="S184" s="24">
        <f>((0.008978*H116^2+3*H116+80)-(0.005*H116^2+0.5*H116-20)*((L184^0.5)/(1+(2.6*L184^0.5))))*S116</f>
      </c>
      <c r="T184" s="24">
        <f>((0.003763*H116^2+0.877*H116+26.23)-(0.00027*H116^2+1.141*H116+32.07)*((L184^0.5)/(1+(1.7*L184^0.5))))*T116</f>
      </c>
      <c r="U184" s="24">
        <f>((0.003046*H116^2+1.261*H116+40.7)-(0.00535*H116^2+0.9316*H116+22.59)*((L184^0.5)/(1+(1.5*L184^0.5))))*U116</f>
      </c>
      <c r="V184" s="24">
        <f>((0.01068*H116^2+1.695*H116+57.16)-(0.02453*H116^2+1.915*H116+80.5)*((L184^0.5)/(1+(2.1*L184^0.5))))*V116</f>
      </c>
      <c r="W184" s="60">
        <f>((0.007647*H116^2+2.204*H116+59.11)-(0.03174*H116^2+2.334*H116+132.3)*((L184^0.5)/(1+(2.8*L184^0.5))))*W116</f>
      </c>
      <c r="X184" s="61">
        <f>((0.009088*H116^2+2.16*H116+53.901)-(0.1*H116^2-25*H116+120)*((L184^0.5)/(1+(2.23*L184^0.5))))*X116</f>
      </c>
      <c r="Y184" s="62">
        <f>((0.008973*H184^2+2*H184+40)-(-0.835*H184^2+5*H184+80)*((L184^0.5)/(1+(4*L184^0.5))))*Y116</f>
      </c>
      <c r="Z184" s="60">
        <f>((0.003817*H116^2+1.337*H116+40.99)-(0.00613*H116^2+0.9469*H116+22.01)*((L184^0.5)/(1+(1.5*L184^0.5))))*Z116</f>
      </c>
      <c r="AA184" s="60">
        <f>((0.01037*H116^2+2.838*H116+82.37)-(0.03324*H116^2+5.889*H116+193.5)*((L184^0.5)/(1+(2.6*L184^0.5))))*AA116</f>
      </c>
      <c r="AB184" s="60">
        <f>((0.001925*H116^2+1.214*H116+39.9)-(0.00118*H116^2+0.5045*H116+23.31)*((L184^0.5)/(1+(0.1*L184^0.5))))*AB116</f>
      </c>
      <c r="AC184" s="60">
        <f>((0.01*$H116^2+2.75*$H116+79)-(0.2*$H116^2+6*$H116+150)*(($L184^0.5)/(1+(2.6*$L184^0.5))))*$AC116</f>
      </c>
      <c r="AD184" s="60">
        <f>((0.000614*H184^2+0.9048*H184+21.14)-(-0.005*H184^2+0.8957*H184+10.97)*((L184^0.5)/(1+(0.1*L184^0.5))))*AD116</f>
      </c>
      <c r="AE184" s="60"/>
      <c r="AF184" s="60">
        <f>((-0.01414*H116^2+5.355*H116+224.2)-(-0.00918*H116^2+1.842*H116+39.23)*((L184^0.5)/(1+(0.3*L184^0.5))))*AF116</f>
      </c>
      <c r="AG184" s="85">
        <f>((0.003396*H116^2+2.925*H116+121.3)-(0.00933*H116^2+0.1086*H116+35.9)*((L184^0.5)/(1+(0.01*L184^0.5))))*AG116</f>
      </c>
      <c r="AH184" s="85">
        <f>((0.01*$H116^2+2.75*$H116+79)-(0.2*$H116^2+6*$H116+150)*(($L184^0.5)/(1+(2.6*$L184^0.5))))*AH116</f>
      </c>
      <c r="AI184" s="376">
        <f>((0.01*$H116^2+2.75*$H116+79)-(0.2*$H116^2+6*$H116+150)*(($L184^0.5)/(1+(2.6*$L184^0.5))))*AI116</f>
      </c>
      <c r="AJ184" s="376">
        <f>((0.01*$H116^2+2.75*$H116+79)-(0.2*$H116^2+6*$H116+150)*(($L184^0.5)/(1+(2.6*$L184^0.5))))*AJ116</f>
      </c>
      <c r="AK184" s="377">
        <f>((0.01*$H116^2+2.75*$H116+79)-(0.2*$H116^2+6*$H116+150)*(($L184^0.5)/(1+(2.6*$L184^0.5))))*AK116</f>
      </c>
      <c r="AL184" s="377">
        <f>((0.01*$H116^2+2.75*$H116+79)-(0.2*$H116^2+6*$H116+150)*(($L184^0.5)/(1+(2.6*$L184^0.5))))*AL116</f>
      </c>
      <c r="AM184" s="378">
        <f>((0.01*$H116^2+2.75*$H116+79)-(0.2*$H116^2+6*$H116+150)*(($L184^0.5)/(1+(2.6*$L184^0.5))))*AM116</f>
      </c>
      <c r="AN184" s="378">
        <f>((0.01*$H116^2+2.75*$H116+79)-(0.2*$H116^2+6*$H116+150)*(($L184^0.5)/(1+(2.6*$L184^0.5))))*AN116</f>
      </c>
      <c r="AO184" s="379">
        <f>($M184+$N184+$O184+$P184+$Q184+$R184+$S184+$T184+$U184+$V184+$W184+$X184+$Y184+$Z184+$AA184+$AB184+$AD184+$AF184+$AG184+$AH184)*1000</f>
      </c>
      <c r="AP184" s="380">
        <f>(M184+N184+O184+P184+Q184+R184+S184+T184+U184+V184+W184+X184+Y184+Z184+AA184+AB184+AC184+AD184+AF184+AG184)*1000</f>
      </c>
      <c r="AQ184" s="51">
        <v>476.701</v>
      </c>
      <c r="AR184" s="329">
        <f>($M184+$N184+$O184+$P184+$Q184+$R184+$S184+$T184+$U184+$V184+$W184+$X184+$Y184+$Z184+$AA184+$AB184+$AD184+$AF184+$AG184+AI184+AJ184)*1000</f>
      </c>
      <c r="AS184" s="381">
        <f>($M184+$N184+$O184+$P184+$Q184+$R184+$S184+$T184+$U184+$V184+$W184+$X184+$Y184+$Z184+$AA184+$AB184+$AD184+$AF184+AG184+$AK184+AL184)*1000</f>
      </c>
      <c r="AT184" s="382">
        <f>($M184+$N184+$O184+$P184+$Q184+$R184+$S184+$T184+$U184+$V184+$W184+$X184+$Y184+$Z184+$AA184+$AB184+$AD184+$AF184+AG184+AM184+AN184)*1000</f>
      </c>
      <c r="AU184" s="35">
        <v>42</v>
      </c>
      <c r="AV184" s="383">
        <v>476.701</v>
      </c>
      <c r="AW184" s="28">
        <v>476.701</v>
      </c>
      <c r="AX184" s="384">
        <v>113.37</v>
      </c>
      <c r="AY184" s="243">
        <v>65</v>
      </c>
      <c r="AZ184" s="52"/>
      <c r="BA184" s="29"/>
    </row>
    <row x14ac:dyDescent="0.25" r="185" customHeight="1" ht="18.75">
      <c r="A185" s="53">
        <v>25569.041962604166</v>
      </c>
      <c r="B185" s="54" t="s">
        <v>121</v>
      </c>
      <c r="C185" s="31">
        <v>2</v>
      </c>
      <c r="D185" s="333">
        <v>38</v>
      </c>
      <c r="E185" s="245" t="s">
        <v>122</v>
      </c>
      <c r="F185" s="245"/>
      <c r="G185" s="35">
        <v>43</v>
      </c>
      <c r="H185" s="40">
        <v>20.38</v>
      </c>
      <c r="I185" s="24">
        <v>8.9</v>
      </c>
      <c r="J185" s="24">
        <v>-8.406963375391715</v>
      </c>
      <c r="K185" s="24"/>
      <c r="L185" s="24">
        <v>0.00134106</v>
      </c>
      <c r="M185" s="159">
        <f>((0.009939*H185^2+1.878*H185+54.8)-(0.03997*H185^2+3.217*H185+164.5)*((L185^0.5)/(1+(4*L185^0.5))))*M117</f>
      </c>
      <c r="N185" s="59">
        <f>((0.00818*H185^2+1.939*H185+53.26)-(0.0292*H185^2+6.745*H185+151.5)*((L185^0.5)/(1+(8*L185^0.5))))*N117</f>
      </c>
      <c r="O185" s="24">
        <f>((0.01249*H185^2+1.912*H185+48.2)-(0.08284*H185^2+5.188*H185+75.73)*((L185^0.5)/(1+(7*L185^0.5))))*O117</f>
      </c>
      <c r="P185" s="24">
        <f>((0.02376*H185^2+3.227*H185+90.24)-(0.06484*H185^2+5.149*H185+76.79)*((L185^0.5)/(1+(3*L185^0.5))))*P117</f>
      </c>
      <c r="Q185" s="24">
        <f>((0.01275*H117^2+2.109*H117+46.19)-(0.1071*H117^2+9.023*H117+135.4)*((L185^0.5)/(1+(7.6*L185^0.5))))*Q117</f>
      </c>
      <c r="R185" s="24">
        <f>((0.0091*H117^2+2.16*H117+54)-(0.1*H117^2+5*H117+145)*((L185^0.5)/(1+(2.04*L185^0.5))))*R117</f>
      </c>
      <c r="S185" s="24">
        <f>((0.008978*H117^2+3*H117+80)-(0.005*H117^2+0.5*H117-20)*((L185^0.5)/(1+(2.6*L185^0.5))))*S117</f>
      </c>
      <c r="T185" s="24">
        <f>((0.003763*H117^2+0.877*H117+26.23)-(0.00027*H117^2+1.141*H117+32.07)*((L185^0.5)/(1+(1.7*L185^0.5))))*T117</f>
      </c>
      <c r="U185" s="24">
        <f>((0.003046*H117^2+1.261*H117+40.7)-(0.00535*H117^2+0.9316*H117+22.59)*((L185^0.5)/(1+(1.5*L185^0.5))))*U117</f>
      </c>
      <c r="V185" s="24">
        <f>((0.01068*H117^2+1.695*H117+57.16)-(0.02453*H117^2+1.915*H117+80.5)*((L185^0.5)/(1+(2.1*L185^0.5))))*V117</f>
      </c>
      <c r="W185" s="60">
        <f>((0.007647*H117^2+2.204*H117+59.11)-(0.03174*H117^2+2.334*H117+132.3)*((L185^0.5)/(1+(2.8*L185^0.5))))*W117</f>
      </c>
      <c r="X185" s="61">
        <f>((0.009088*H117^2+2.16*H117+53.901)-(0.1*H117^2-25*H117+120)*((L185^0.5)/(1+(2.23*L185^0.5))))*X117</f>
      </c>
      <c r="Y185" s="62">
        <f>((0.008973*H185^2+2*H185+40)-(-0.835*H185^2+5*H185+80)*((L185^0.5)/(1+(4*L185^0.5))))*Y117</f>
      </c>
      <c r="Z185" s="60">
        <f>((0.003817*H117^2+1.337*H117+40.99)-(0.00613*H117^2+0.9469*H117+22.01)*((L185^0.5)/(1+(1.5*L185^0.5))))*Z117</f>
      </c>
      <c r="AA185" s="60">
        <f>((0.01037*H117^2+2.838*H117+82.37)-(0.03324*H117^2+5.889*H117+193.5)*((L185^0.5)/(1+(2.6*L185^0.5))))*AA117</f>
      </c>
      <c r="AB185" s="60">
        <f>((0.001925*H117^2+1.214*H117+39.9)-(0.00118*H117^2+0.5045*H117+23.31)*((L185^0.5)/(1+(0.1*L185^0.5))))*AB117</f>
      </c>
      <c r="AC185" s="60">
        <f>((0.01*$H117^2+2.75*$H117+79)-(0.2*$H117^2+6*$H117+150)*(($L185^0.5)/(1+(2.6*$L185^0.5))))*$AC117</f>
      </c>
      <c r="AD185" s="60">
        <f>((0.000614*H185^2+0.9048*H185+21.14)-(-0.005*H185^2+0.8957*H185+10.97)*((L185^0.5)/(1+(0.1*L185^0.5))))*AD117</f>
      </c>
      <c r="AE185" s="60"/>
      <c r="AF185" s="60">
        <f>((-0.01414*H117^2+5.355*H117+224.2)-(-0.00918*H117^2+1.842*H117+39.23)*((L185^0.5)/(1+(0.3*L185^0.5))))*AF117</f>
      </c>
      <c r="AG185" s="85">
        <f>((0.003396*H117^2+2.925*H117+121.3)-(0.00933*H117^2+0.1086*H117+35.9)*((L185^0.5)/(1+(0.01*L185^0.5))))*AG117</f>
      </c>
      <c r="AH185" s="85">
        <f>((0.01*$H117^2+2.75*$H117+79)-(0.2*$H117^2+6*$H117+150)*(($L185^0.5)/(1+(2.6*$L185^0.5))))*AH117</f>
      </c>
      <c r="AI185" s="376">
        <f>((0.01*$H117^2+2.75*$H117+79)-(0.2*$H117^2+6*$H117+150)*(($L185^0.5)/(1+(2.6*$L185^0.5))))*AI117</f>
      </c>
      <c r="AJ185" s="376">
        <f>((0.01*$H117^2+2.75*$H117+79)-(0.2*$H117^2+6*$H117+150)*(($L185^0.5)/(1+(2.6*$L185^0.5))))*AJ117</f>
      </c>
      <c r="AK185" s="377">
        <f>((0.01*$H117^2+2.75*$H117+79)-(0.2*$H117^2+6*$H117+150)*(($L185^0.5)/(1+(2.6*$L185^0.5))))*AK117</f>
      </c>
      <c r="AL185" s="377">
        <f>((0.01*$H117^2+2.75*$H117+79)-(0.2*$H117^2+6*$H117+150)*(($L185^0.5)/(1+(2.6*$L185^0.5))))*AL117</f>
      </c>
      <c r="AM185" s="378">
        <f>((0.01*$H117^2+2.75*$H117+79)-(0.2*$H117^2+6*$H117+150)*(($L185^0.5)/(1+(2.6*$L185^0.5))))*AM117</f>
      </c>
      <c r="AN185" s="378">
        <f>((0.01*$H117^2+2.75*$H117+79)-(0.2*$H117^2+6*$H117+150)*(($L185^0.5)/(1+(2.6*$L185^0.5))))*AN117</f>
      </c>
      <c r="AO185" s="379">
        <f>($M185+$N185+$O185+$P185+$Q185+$R185+$S185+$T185+$U185+$V185+$W185+$X185+$Y185+$Z185+$AA185+$AB185+$AD185+$AF185+$AG185+$AH185)*1000</f>
      </c>
      <c r="AP185" s="380">
        <f>(M185+N185+O185+P185+Q185+R185+S185+T185+U185+V185+W185+X185+Y185+Z185+AA185+AB185+AC185+AD185+AF185+AG185)*1000</f>
      </c>
      <c r="AQ185" s="51">
        <v>368.76</v>
      </c>
      <c r="AR185" s="329">
        <f>($M185+$N185+$O185+$P185+$Q185+$R185+$S185+$T185+$U185+$V185+$W185+$X185+$Y185+$Z185+$AA185+$AB185+$AD185+$AF185+$AG185+AI185+AJ185)*1000</f>
      </c>
      <c r="AS185" s="381">
        <f>($M185+$N185+$O185+$P185+$Q185+$R185+$S185+$T185+$U185+$V185+$W185+$X185+$Y185+$Z185+$AA185+$AB185+$AD185+$AF185+AG185+$AK185+AL185)*1000</f>
      </c>
      <c r="AT185" s="382">
        <f>($M185+$N185+$O185+$P185+$Q185+$R185+$S185+$T185+$U185+$V185+$W185+$X185+$Y185+$Z185+$AA185+$AB185+$AD185+$AF185+AG185+AM185+AN185)*1000</f>
      </c>
      <c r="AU185" s="35">
        <v>43</v>
      </c>
      <c r="AV185" s="383">
        <v>368.76</v>
      </c>
      <c r="AW185" s="28">
        <v>368.76</v>
      </c>
      <c r="AX185" s="384">
        <v>86.791</v>
      </c>
      <c r="AY185" s="333">
        <v>38</v>
      </c>
      <c r="AZ185" s="52"/>
      <c r="BA185" s="29"/>
    </row>
    <row x14ac:dyDescent="0.25" r="186" customHeight="1" ht="18.75">
      <c r="A186" s="53">
        <v>25569.041962604166</v>
      </c>
      <c r="B186" s="54" t="s">
        <v>123</v>
      </c>
      <c r="C186" s="31">
        <v>2</v>
      </c>
      <c r="D186" s="333">
        <v>46</v>
      </c>
      <c r="E186" s="245" t="s">
        <v>122</v>
      </c>
      <c r="F186" s="245"/>
      <c r="G186" s="35">
        <v>44</v>
      </c>
      <c r="H186" s="88">
        <v>18.91</v>
      </c>
      <c r="I186" s="24">
        <v>9.41</v>
      </c>
      <c r="J186" s="24">
        <v>-8.761200234874945</v>
      </c>
      <c r="K186" s="24"/>
      <c r="L186" s="24">
        <v>0.00158869</v>
      </c>
      <c r="M186" s="159">
        <f>((0.009939*H186^2+1.878*H186+54.8)-(0.03997*H186^2+3.217*H186+164.5)*((L186^0.5)/(1+(4*L186^0.5))))*M118</f>
      </c>
      <c r="N186" s="24">
        <f>((0.00818*H186^2+1.939*H186+53.26)-(0.0292*H186^2+6.745*H186+151.5)*((L186^0.5)/(1+(8*L186^0.5))))*N118</f>
      </c>
      <c r="O186" s="24">
        <f>((0.01249*H186^2+1.912*H186+48.2)-(0.08284*H186^2+5.188*H186+75.73)*((L186^0.5)/(1+(7*L186^0.5))))*O118</f>
      </c>
      <c r="P186" s="24">
        <f>((0.02376*H186^2+3.227*H186+90.24)-(0.06484*H186^2+5.149*H186+76.79)*((L186^0.5)/(1+(3*L186^0.5))))*P118</f>
      </c>
      <c r="Q186" s="24">
        <f>((0.01275*H118^2+2.109*H118+46.19)-(0.1071*H118^2+9.023*H118+135.4)*((L186^0.5)/(1+(7.6*L186^0.5))))*Q118</f>
      </c>
      <c r="R186" s="24">
        <f>((0.0091*H118^2+2.16*H118+54)-(0.1*H118^2+5*H118+145)*((L186^0.5)/(1+(2.04*L186^0.5))))*R118</f>
      </c>
      <c r="S186" s="24">
        <f>((0.008978*H118^2+3*H118+80)-(0.005*H118^2+0.5*H118-20)*((L186^0.5)/(1+(2.6*L186^0.5))))*S118</f>
      </c>
      <c r="T186" s="24">
        <f>((0.003763*H118^2+0.877*H118+26.23)-(0.00027*H118^2+1.141*H118+32.07)*((L186^0.5)/(1+(1.7*L186^0.5))))*T118</f>
      </c>
      <c r="U186" s="24">
        <f>((0.003046*H118^2+1.261*H118+40.7)-(0.00535*H118^2+0.9316*H118+22.59)*((L186^0.5)/(1+(1.5*L186^0.5))))*U118</f>
      </c>
      <c r="V186" s="24">
        <f>((0.01068*H118^2+1.695*H118+57.16)-(0.02453*H118^2+1.915*H118+80.5)*((L186^0.5)/(1+(2.1*L186^0.5))))*V118</f>
      </c>
      <c r="W186" s="60">
        <f>((0.007647*H118^2+2.204*H118+59.11)-(0.03174*H118^2+2.334*H118+132.3)*((L186^0.5)/(1+(2.8*L186^0.5))))*W118</f>
      </c>
      <c r="X186" s="61">
        <f>((0.009088*H118^2+2.16*H118+53.901)-(0.1*H118^2-25*H118+120)*((L186^0.5)/(1+(2.23*L186^0.5))))*X118</f>
      </c>
      <c r="Y186" s="60">
        <f>((0.008973*H186^2+2*H186+40)-(-0.835*H186^2+5*H186+80)*((L186^0.5)/(1+(4*L186^0.5))))*Y118</f>
      </c>
      <c r="Z186" s="60">
        <f>((0.003817*H118^2+1.337*H118+40.99)-(0.00613*H118^2+0.9469*H118+22.01)*((L186^0.5)/(1+(1.5*L186^0.5))))*Z118</f>
      </c>
      <c r="AA186" s="60">
        <f>((0.01037*H118^2+2.838*H118+82.37)-(0.03324*H118^2+5.889*H118+193.5)*((L186^0.5)/(1+(2.6*L186^0.5))))*AA118</f>
      </c>
      <c r="AB186" s="60">
        <f>((0.001925*H118^2+1.214*H118+39.9)-(0.00118*H118^2+0.5045*H118+23.31)*((L186^0.5)/(1+(0.1*L186^0.5))))*AB118</f>
      </c>
      <c r="AC186" s="60">
        <f>((0.01*$H118^2+2.75*$H118+79)-(0.2*$H118^2+6*$H118+150)*(($L186^0.5)/(1+(2.6*$L186^0.5))))*$AC118</f>
      </c>
      <c r="AD186" s="60">
        <f>((0.000614*H186^2+0.9048*H186+21.14)-(-0.005*H186^2+0.8957*H186+10.97)*((L186^0.5)/(1+(0.1*L186^0.5))))*AD118</f>
      </c>
      <c r="AE186" s="60"/>
      <c r="AF186" s="60">
        <f>((-0.01414*H118^2+5.355*H118+224.2)-(-0.00918*H118^2+1.842*H118+39.23)*((L186^0.5)/(1+(0.3*L186^0.5))))*AF118</f>
      </c>
      <c r="AG186" s="85">
        <f>((0.003396*H118^2+2.925*H118+121.3)-(0.00933*H118^2+0.1086*H118+35.9)*((L186^0.5)/(1+(0.01*L186^0.5))))*AG118</f>
      </c>
      <c r="AH186" s="85">
        <f>((0.01*$H118^2+2.75*$H118+79)-(0.2*$H118^2+6*$H118+150)*(($L186^0.5)/(1+(2.6*$L186^0.5))))*AH118</f>
      </c>
      <c r="AI186" s="376">
        <f>((0.01*$H118^2+2.75*$H118+79)-(0.2*$H118^2+6*$H118+150)*(($L186^0.5)/(1+(2.6*$L186^0.5))))*AI118</f>
      </c>
      <c r="AJ186" s="376">
        <f>((0.01*$H118^2+2.75*$H118+79)-(0.2*$H118^2+6*$H118+150)*(($L186^0.5)/(1+(2.6*$L186^0.5))))*AJ118</f>
      </c>
      <c r="AK186" s="377">
        <f>((0.01*$H118^2+2.75*$H118+79)-(0.2*$H118^2+6*$H118+150)*(($L186^0.5)/(1+(2.6*$L186^0.5))))*AK118</f>
      </c>
      <c r="AL186" s="377">
        <f>((0.01*$H118^2+2.75*$H118+79)-(0.2*$H118^2+6*$H118+150)*(($L186^0.5)/(1+(2.6*$L186^0.5))))*AL118</f>
      </c>
      <c r="AM186" s="378">
        <f>((0.01*$H118^2+2.75*$H118+79)-(0.2*$H118^2+6*$H118+150)*(($L186^0.5)/(1+(2.6*$L186^0.5))))*AM118</f>
      </c>
      <c r="AN186" s="378">
        <f>((0.01*$H118^2+2.75*$H118+79)-(0.2*$H118^2+6*$H118+150)*(($L186^0.5)/(1+(2.6*$L186^0.5))))*AN118</f>
      </c>
      <c r="AO186" s="379">
        <f>($M186+$N186+$O186+$P186+$Q186+$R186+$S186+$T186+$U186+$V186+$W186+$X186+$Y186+$Z186+$AA186+$AB186+$AD186+$AF186+$AG186+$AH186)*1000</f>
      </c>
      <c r="AP186" s="380">
        <f>(M186+N186+O186+P186+Q186+R186+S186+T186+U186+V186+W186+X186+Y186+Z186+AA186+AB186+AC186+AD186+AF186+AG186)*1000</f>
      </c>
      <c r="AQ186" s="51">
        <v>149.989</v>
      </c>
      <c r="AR186" s="329">
        <f>($M186+$N186+$O186+$P186+$Q186+$R186+$S186+$T186+$U186+$V186+$W186+$X186+$Y186+$Z186+$AA186+$AB186+$AD186+$AF186+$AG186+AI186+AJ186)*1000</f>
      </c>
      <c r="AS186" s="381">
        <f>($M186+$N186+$O186+$P186+$Q186+$R186+$S186+$T186+$U186+$V186+$W186+$X186+$Y186+$Z186+$AA186+$AB186+$AD186+$AF186+AG186+$AK186+AL186)*1000</f>
      </c>
      <c r="AT186" s="382">
        <f>($M186+$N186+$O186+$P186+$Q186+$R186+$S186+$T186+$U186+$V186+$W186+$X186+$Y186+$Z186+$AA186+$AB186+$AD186+$AF186+AG186+AM186+AN186)*1000</f>
      </c>
      <c r="AU186" s="35">
        <v>44</v>
      </c>
      <c r="AV186" s="383">
        <v>149.989</v>
      </c>
      <c r="AW186" s="28">
        <v>149.989</v>
      </c>
      <c r="AX186" s="384">
        <v>100.91</v>
      </c>
      <c r="AY186" s="333">
        <v>46</v>
      </c>
      <c r="AZ186" s="52"/>
      <c r="BA186" s="29"/>
    </row>
    <row x14ac:dyDescent="0.25" r="187" customHeight="1" ht="18.75">
      <c r="A187" s="251">
        <v>25569.041962604166</v>
      </c>
      <c r="B187" s="252" t="s">
        <v>51</v>
      </c>
      <c r="C187" s="31">
        <v>2</v>
      </c>
      <c r="D187" s="31">
        <v>51</v>
      </c>
      <c r="E187" s="245" t="s">
        <v>122</v>
      </c>
      <c r="F187" s="245"/>
      <c r="G187" s="35">
        <v>45</v>
      </c>
      <c r="H187" s="61">
        <v>19</v>
      </c>
      <c r="I187" s="94">
        <v>8.8</v>
      </c>
      <c r="J187" s="61">
        <v>-6</v>
      </c>
      <c r="K187" s="349"/>
      <c r="L187" s="264">
        <v>0.0011766</v>
      </c>
      <c r="M187" s="159">
        <f>((0.009939*H187^2+1.878*H187+54.8)-(0.03997*H187^2+3.217*H187+164.5)*((L187^0.5)/(1+(4*L187^0.5))))*M119</f>
      </c>
      <c r="N187" s="24">
        <f>((0.00818*H187^2+1.939*H187+53.26)-(0.0292*H187^2+6.745*H187+151.5)*((L187^0.5)/(1+(8*L187^0.5))))*N119</f>
      </c>
      <c r="O187" s="24">
        <f>((0.01249*H187^2+1.912*H187+48.2)-(0.08284*H187^2+5.188*H187+75.73)*((L187^0.5)/(1+(7*L187^0.5))))*O119</f>
      </c>
      <c r="P187" s="24">
        <f>((0.02376*H187^2+3.227*H187+90.24)-(0.06484*H187^2+5.149*H187+76.79)*((L187^0.5)/(1+(3*L187^0.5))))*P119</f>
      </c>
      <c r="Q187" s="24">
        <f>((0.01275*H119^2+2.109*H119+46.19)-(0.1071*H119^2+9.023*H119+135.4)*((L187^0.5)/(1+(7.6*L187^0.5))))*Q119</f>
      </c>
      <c r="R187" s="24">
        <f>((0.0091*H119^2+2.16*H119+54)-(0.1*H119^2+5*H119+145)*((L187^0.5)/(1+(2.04*L187^0.5))))*R119</f>
      </c>
      <c r="S187" s="59">
        <f>((0.008978*H119^2+3*H119+80)-(0.005*H119^2+0.5*H119-20)*((L187^0.5)/(1+(2.6*L187^0.5))))*S119</f>
      </c>
      <c r="T187" s="24">
        <f>((0.003763*H119^2+0.877*H119+26.23)-(0.00027*H119^2+1.141*H119+32.07)*((L187^0.5)/(1+(1.7*L187^0.5))))*T119</f>
      </c>
      <c r="U187" s="24">
        <f>((0.003046*H119^2+1.261*H119+40.7)-(0.00535*H119^2+0.9316*H119+22.59)*((L187^0.5)/(1+(1.5*L187^0.5))))*U119</f>
      </c>
      <c r="V187" s="24">
        <f>((0.01068*H119^2+1.695*H119+57.16)-(0.02453*H119^2+1.915*H119+80.5)*((L187^0.5)/(1+(2.1*L187^0.5))))*V119</f>
      </c>
      <c r="W187" s="60">
        <f>((0.007647*H119^2+2.204*H119+59.11)-(0.03174*H119^2+2.334*H119+132.3)*((L187^0.5)/(1+(2.8*L187^0.5))))*W119</f>
      </c>
      <c r="X187" s="61">
        <f>((0.009088*H119^2+2.16*H119+53.901)-(0.1*H119^2-25*H119+120)*((L187^0.5)/(1+(2.23*L187^0.5))))*X119</f>
      </c>
      <c r="Y187" s="62">
        <f>((0.008973*H187^2+2*H187+40)-(-0.835*H187^2+5*H187+80)*((L187^0.5)/(1+(4*L187^0.5))))*Y119</f>
      </c>
      <c r="Z187" s="60">
        <f>((0.003817*H119^2+1.337*H119+40.99)-(0.00613*H119^2+0.9469*H119+22.01)*((L187^0.5)/(1+(1.5*L187^0.5))))*Z119</f>
      </c>
      <c r="AA187" s="60">
        <f>((0.01037*H119^2+2.838*H119+82.37)-(0.03324*H119^2+5.889*H119+193.5)*((L187^0.5)/(1+(2.6*L187^0.5))))*AA119</f>
      </c>
      <c r="AB187" s="60">
        <f>((0.001925*H119^2+1.214*H119+39.9)-(0.00118*H119^2+0.5045*H119+23.31)*((L187^0.5)/(1+(0.1*L187^0.5))))*AB119</f>
      </c>
      <c r="AC187" s="60">
        <f>((0.01*$H119^2+2.75*$H119+79)-(0.2*$H119^2+6*$H119+150)*(($L187^0.5)/(1+(2.6*$L187^0.5))))*$AC119</f>
      </c>
      <c r="AD187" s="60">
        <f>((0.000614*H187^2+0.9048*H187+21.14)-(-0.005*H187^2+0.8957*H187+10.97)*((L187^0.5)/(1+(0.1*L187^0.5))))*AD119</f>
      </c>
      <c r="AE187" s="60"/>
      <c r="AF187" s="60">
        <f>((-0.01414*H119^2+5.355*H119+224.2)-(-0.00918*H119^2+1.842*H119+39.23)*((L187^0.5)/(1+(0.3*L187^0.5))))*AF119</f>
      </c>
      <c r="AG187" s="85">
        <f>((0.003396*H119^2+2.925*H119+121.3)-(0.00933*H119^2+0.1086*H119+35.9)*((L187^0.5)/(1+(0.01*L187^0.5))))*AG119</f>
      </c>
      <c r="AH187" s="85">
        <f>((0.01*$H119^2+2.75*$H119+79)-(0.2*$H119^2+6*$H119+150)*(($L187^0.5)/(1+(2.6*$L187^0.5))))*AH119</f>
      </c>
      <c r="AI187" s="376">
        <f>((0.01*$H119^2+2.75*$H119+79)-(0.2*$H119^2+6*$H119+150)*(($L187^0.5)/(1+(2.6*$L187^0.5))))*AI119</f>
      </c>
      <c r="AJ187" s="376">
        <f>((0.01*$H119^2+2.75*$H119+79)-(0.2*$H119^2+6*$H119+150)*(($L187^0.5)/(1+(2.6*$L187^0.5))))*AJ119</f>
      </c>
      <c r="AK187" s="377">
        <f>((0.01*$H119^2+2.75*$H119+79)-(0.2*$H119^2+6*$H119+150)*(($L187^0.5)/(1+(2.6*$L187^0.5))))*AK119</f>
      </c>
      <c r="AL187" s="377">
        <f>((0.01*$H119^2+2.75*$H119+79)-(0.2*$H119^2+6*$H119+150)*(($L187^0.5)/(1+(2.6*$L187^0.5))))*AL119</f>
      </c>
      <c r="AM187" s="378">
        <f>((0.01*$H119^2+2.75*$H119+79)-(0.2*$H119^2+6*$H119+150)*(($L187^0.5)/(1+(2.6*$L187^0.5))))*AM119</f>
      </c>
      <c r="AN187" s="378">
        <f>((0.01*$H119^2+2.75*$H119+79)-(0.2*$H119^2+6*$H119+150)*(($L187^0.5)/(1+(2.6*$L187^0.5))))*AN119</f>
      </c>
      <c r="AO187" s="379">
        <f>($M187+$N187+$O187+$P187+$Q187+$R187+$S187+$T187+$U187+$V187+$W187+$X187+$Y187+$Z187+$AA187+$AB187+$AD187+$AF187+$AG187+$AH187)*1000</f>
      </c>
      <c r="AP187" s="380">
        <f>(M187+N187+O187+P187+Q187+R187+S187+T187+U187+V187+W187+X187+Y187+Z187+AA187+AB187+AC187+AD187+AF187+AG187)*1000</f>
      </c>
      <c r="AQ187" s="392" t="s">
        <v>48</v>
      </c>
      <c r="AR187" s="329">
        <f>($M187+$N187+$O187+$P187+$Q187+$R187+$S187+$T187+$U187+$V187+$W187+$X187+$Y187+$Z187+$AA187+$AB187+$AD187+$AF187+$AG187+AI187+AJ187)*1000</f>
      </c>
      <c r="AS187" s="381">
        <f>($M187+$N187+$O187+$P187+$Q187+$R187+$S187+$T187+$U187+$V187+$W187+$X187+$Y187+$Z187+$AA187+$AB187+$AD187+$AF187+AG187+$AK187+AL187)*1000</f>
      </c>
      <c r="AT187" s="382">
        <f>($M187+$N187+$O187+$P187+$Q187+$R187+$S187+$T187+$U187+$V187+$W187+$X187+$Y187+$Z187+$AA187+$AB187+$AD187+$AF187+AG187+AM187+AN187)*1000</f>
      </c>
      <c r="AU187" s="35">
        <v>45</v>
      </c>
      <c r="AV187" s="393">
        <v>266.14</v>
      </c>
      <c r="AW187" s="329">
        <f>(AX187+37.74)/0.7147</f>
      </c>
      <c r="AX187" s="384">
        <v>87.024</v>
      </c>
      <c r="AY187" s="31">
        <v>51</v>
      </c>
      <c r="AZ187" s="52"/>
      <c r="BA187" s="29"/>
    </row>
    <row x14ac:dyDescent="0.25" r="188" customHeight="1" ht="18.75">
      <c r="A188" s="53">
        <v>25569.041962604166</v>
      </c>
      <c r="B188" s="54" t="s">
        <v>125</v>
      </c>
      <c r="C188" s="3"/>
      <c r="D188" s="394">
        <v>47</v>
      </c>
      <c r="E188" s="270" t="s">
        <v>126</v>
      </c>
      <c r="F188" s="270"/>
      <c r="G188" s="271">
        <v>46</v>
      </c>
      <c r="H188" s="60">
        <v>19</v>
      </c>
      <c r="I188" s="94">
        <v>8.6</v>
      </c>
      <c r="J188" s="94">
        <v>-5</v>
      </c>
      <c r="K188" s="94"/>
      <c r="L188" s="265">
        <v>0.00192248</v>
      </c>
      <c r="M188" s="159">
        <f>((0.009939*H188^2+1.878*H188+54.8)-(0.03997*H188^2+3.217*H188+164.5)*((L188^0.5)/(1+(4*L188^0.5))))*M120</f>
      </c>
      <c r="N188" s="24">
        <f>((0.00818*H188^2+1.939*H188+53.26)-(0.0292*H188^2+6.745*H188+151.5)*((L188^0.5)/(1+(8*L188^0.5))))*N120</f>
      </c>
      <c r="O188" s="24">
        <f>((0.01249*H188^2+1.912*H188+48.2)-(0.08284*H188^2+5.188*H188+75.73)*((L188^0.5)/(1+(7*L188^0.5))))*O120</f>
      </c>
      <c r="P188" s="24">
        <f>((0.02376*H188^2+3.227*H188+90.24)-(0.06484*H188^2+5.149*H188+76.79)*((L188^0.5)/(1+(3*L188^0.5))))*P120</f>
      </c>
      <c r="Q188" s="24">
        <f>((0.01275*H120^2+2.109*H120+46.19)-(0.1071*H120^2+9.023*H120+135.4)*((L188^0.5)/(1+(7.6*L188^0.5))))*Q120</f>
      </c>
      <c r="R188" s="24">
        <f>((0.0091*H120^2+2.16*H120+54)-(0.1*H120^2+5*H120+145)*((L188^0.5)/(1+(2.04*L188^0.5))))*R120</f>
      </c>
      <c r="S188" s="59">
        <f>((0.008978*H120^2+3*H120+80)-(0.005*H120^2+0.5*H120-20)*((L188^0.5)/(1+(2.6*L188^0.5))))*S120</f>
      </c>
      <c r="T188" s="24">
        <f>((0.003763*H120^2+0.877*H120+26.23)-(0.00027*H120^2+1.141*H120+32.07)*((L188^0.5)/(1+(1.7*L188^0.5))))*T120</f>
      </c>
      <c r="U188" s="24">
        <f>((0.003046*H120^2+1.261*H120+40.7)-(0.00535*H120^2+0.9316*H120+22.59)*((L188^0.5)/(1+(1.5*L188^0.5))))*U120</f>
      </c>
      <c r="V188" s="24">
        <f>((0.01068*H120^2+1.695*H120+57.16)-(0.02453*H120^2+1.915*H120+80.5)*((L188^0.5)/(1+(2.1*L188^0.5))))*V120</f>
      </c>
      <c r="W188" s="60">
        <f>((0.007647*H120^2+2.204*H120+59.11)-(0.03174*H120^2+2.334*H120+132.3)*((L188^0.5)/(1+(2.8*L188^0.5))))*W120</f>
      </c>
      <c r="X188" s="61">
        <f>((0.009088*H120^2+2.16*H120+53.901)-(0.1*H120^2-25*H120+120)*((L188^0.5)/(1+(2.23*L188^0.5))))*X120</f>
      </c>
      <c r="Y188" s="60">
        <f>((0.008973*H188^2+2*H188+40)-(-0.835*H188^2+5*H188+80)*((L188^0.5)/(1+(4*L188^0.5))))*Y120</f>
      </c>
      <c r="Z188" s="60">
        <f>((0.003817*H120^2+1.337*H120+40.99)-(0.00613*H120^2+0.9469*H120+22.01)*((L188^0.5)/(1+(1.5*L188^0.5))))*Z120</f>
      </c>
      <c r="AA188" s="60">
        <f>((0.01037*H120^2+2.838*H120+82.37)-(0.03324*H120^2+5.889*H120+193.5)*((L188^0.5)/(1+(2.6*L188^0.5))))*AA120</f>
      </c>
      <c r="AB188" s="60">
        <f>((0.001925*H120^2+1.214*H120+39.9)-(0.00118*H120^2+0.5045*H120+23.31)*((L188^0.5)/(1+(0.1*L188^0.5))))*AB120</f>
      </c>
      <c r="AC188" s="60">
        <f>((0.01*$H120^2+2.75*$H120+79)-(0.2*$H120^2+6*$H120+150)*(($L188^0.5)/(1+(2.6*$L188^0.5))))*$AC120</f>
      </c>
      <c r="AD188" s="60">
        <f>((0.000614*H188^2+0.9048*H188+21.14)-(-0.005*H188^2+0.8957*H188+10.97)*((L188^0.5)/(1+(0.1*L188^0.5))))*AD120</f>
      </c>
      <c r="AE188" s="60"/>
      <c r="AF188" s="60">
        <f>((-0.01414*H120^2+5.355*H120+224.2)-(-0.00918*H120^2+1.842*H120+39.23)*((L188^0.5)/(1+(0.3*L188^0.5))))*AF120</f>
      </c>
      <c r="AG188" s="85">
        <f>((0.003396*H120^2+2.925*H120+121.3)-(0.00933*H120^2+0.1086*H120+35.9)*((L188^0.5)/(1+(0.01*L188^0.5))))*AG120</f>
      </c>
      <c r="AH188" s="85">
        <f>((0.01*$H120^2+2.75*$H120+79)-(0.2*$H120^2+6*$H120+150)*(($L188^0.5)/(1+(2.6*$L188^0.5))))*AH120</f>
      </c>
      <c r="AI188" s="376">
        <f>((0.01*$H120^2+2.75*$H120+79)-(0.2*$H120^2+6*$H120+150)*(($L188^0.5)/(1+(2.6*$L188^0.5))))*AI120</f>
      </c>
      <c r="AJ188" s="376">
        <f>((0.01*$H120^2+2.75*$H120+79)-(0.2*$H120^2+6*$H120+150)*(($L188^0.5)/(1+(2.6*$L188^0.5))))*AJ120</f>
      </c>
      <c r="AK188" s="377">
        <f>((0.01*$H120^2+2.75*$H120+79)-(0.2*$H120^2+6*$H120+150)*(($L188^0.5)/(1+(2.6*$L188^0.5))))*AK120</f>
      </c>
      <c r="AL188" s="377">
        <f>((0.01*$H120^2+2.75*$H120+79)-(0.2*$H120^2+6*$H120+150)*(($L188^0.5)/(1+(2.6*$L188^0.5))))*AL120</f>
      </c>
      <c r="AM188" s="378">
        <f>((0.01*$H120^2+2.75*$H120+79)-(0.2*$H120^2+6*$H120+150)*(($L188^0.5)/(1+(2.6*$L188^0.5))))*AM120</f>
      </c>
      <c r="AN188" s="378">
        <f>((0.01*$H120^2+2.75*$H120+79)-(0.2*$H120^2+6*$H120+150)*(($L188^0.5)/(1+(2.6*$L188^0.5))))*AN120</f>
      </c>
      <c r="AO188" s="379">
        <f>($M188+$N188+$O188+$P188+$Q188+$R188+$S188+$T188+$U188+$V188+$W188+$X188+$Y188+$Z188+$AA188+$AB188+$AD188+$AF188+$AG188+$AH188)*1000</f>
      </c>
      <c r="AP188" s="380">
        <f>(M188+N188+O188+P188+Q188+R188+S188+T188+U188+V188+W188+X188+Y188+Z188+AA188+AB188+AC188+AD188+AF188+AG188)*1000</f>
      </c>
      <c r="AQ188" s="266" t="s">
        <v>48</v>
      </c>
      <c r="AR188" s="329">
        <f>($M188+$N188+$O188+$P188+$Q188+$R188+$S188+$T188+$U188+$V188+$W188+$X188+$Y188+$Z188+$AA188+$AB188+$AD188+$AF188+$AG188+AI188+AJ188)*1000</f>
      </c>
      <c r="AS188" s="381">
        <f>($M188+$N188+$O188+$P188+$Q188+$R188+$S188+$T188+$U188+$V188+$W188+$X188+$Y188+$Z188+$AA188+$AB188+$AD188+$AF188+AG188+$AK188+AL188)*1000</f>
      </c>
      <c r="AT188" s="382">
        <f>($M188+$N188+$O188+$P188+$Q188+$R188+$S188+$T188+$U188+$V188+$W188+$X188+$Y188+$Z188+$AA188+$AB188+$AD188+$AF188+AG188+AM188+AN188)*1000</f>
      </c>
      <c r="AU188" s="271">
        <v>46</v>
      </c>
      <c r="AV188" s="385">
        <v>398.19</v>
      </c>
      <c r="AW188" s="329">
        <f>(AX188+37.74)/0.7147</f>
      </c>
      <c r="AX188" s="384">
        <v>131.38</v>
      </c>
      <c r="AY188" s="394">
        <v>47</v>
      </c>
      <c r="AZ188" s="52"/>
      <c r="BA188" s="29"/>
    </row>
    <row x14ac:dyDescent="0.25" r="189" customHeight="1" ht="18.75">
      <c r="A189" s="53">
        <v>25569.041962604166</v>
      </c>
      <c r="B189" s="54" t="s">
        <v>127</v>
      </c>
      <c r="C189" s="31">
        <v>2</v>
      </c>
      <c r="D189" s="31">
        <v>39</v>
      </c>
      <c r="E189" s="274" t="s">
        <v>128</v>
      </c>
      <c r="F189" s="274"/>
      <c r="G189" s="35">
        <v>47</v>
      </c>
      <c r="H189" s="60">
        <v>21.98</v>
      </c>
      <c r="I189" s="50">
        <v>8.117</v>
      </c>
      <c r="J189" s="24">
        <v>-5.133607158810118</v>
      </c>
      <c r="K189" s="203"/>
      <c r="L189" s="203">
        <v>0.0015627</v>
      </c>
      <c r="M189" s="159">
        <f>((0.009939*H189^2+1.878*H189+54.8)-(0.03997*H189^2+3.217*H189+164.5)*((L189^0.5)/(1+(4*L189^0.5))))*M121</f>
      </c>
      <c r="N189" s="24">
        <f>((0.00818*H189^2+1.939*H189+53.26)-(0.0292*H189^2+6.745*H189+151.5)*((L189^0.5)/(1+(8*L189^0.5))))*N121</f>
      </c>
      <c r="O189" s="24">
        <f>((0.01249*H189^2+1.912*H189+48.2)-(0.08284*H189^2+5.188*H189+75.73)*((L189^0.5)/(1+(7*L189^0.5))))*O121</f>
      </c>
      <c r="P189" s="24">
        <f>((0.02376*H189^2+3.227*H189+90.24)-(0.06484*H189^2+5.149*H189+76.79)*((L189^0.5)/(1+(3*L189^0.5))))*P121</f>
      </c>
      <c r="Q189" s="24">
        <f>((0.01275*H121^2+2.109*H121+46.19)-(0.1071*H121^2+9.023*H121+135.4)*((L189^0.5)/(1+(7.6*L189^0.5))))*Q121</f>
      </c>
      <c r="R189" s="24">
        <f>((0.0091*H121^2+2.16*H121+54)-(0.1*H121^2+5*H121+145)*((L189^0.5)/(1+(2.04*L189^0.5))))*R121</f>
      </c>
      <c r="S189" s="59">
        <f>((0.008978*H121^2+3*H121+80)-(0.005*H121^2+0.5*H121-20)*((L189^0.5)/(1+(2.6*L189^0.5))))*S121</f>
      </c>
      <c r="T189" s="24">
        <f>((0.003763*H121^2+0.877*H121+26.23)-(0.00027*H121^2+1.141*H121+32.07)*((L189^0.5)/(1+(1.7*L189^0.5))))*T121</f>
      </c>
      <c r="U189" s="24">
        <f>((0.003046*H121^2+1.261*H121+40.7)-(0.00535*H121^2+0.9316*H121+22.59)*((L189^0.5)/(1+(1.5*L189^0.5))))*U121</f>
      </c>
      <c r="V189" s="24">
        <f>((0.01068*H121^2+1.695*H121+57.16)-(0.02453*H121^2+1.915*H121+80.5)*((L189^0.5)/(1+(2.1*L189^0.5))))*V121</f>
      </c>
      <c r="W189" s="60">
        <f>((0.007647*H121^2+2.204*H121+59.11)-(0.03174*H121^2+2.334*H121+132.3)*((L189^0.5)/(1+(2.8*L189^0.5))))*W121</f>
      </c>
      <c r="X189" s="61">
        <f>((0.009088*H121^2+2.16*H121+53.901)-(0.1*H121^2-25*H121+120)*((L189^0.5)/(1+(2.23*L189^0.5))))*X121</f>
      </c>
      <c r="Y189" s="60">
        <f>((0.008973*H189^2+2*H189+40)-(-0.835*H189^2+5*H189+80)*((L189^0.5)/(1+(4*L189^0.5))))*Y121</f>
      </c>
      <c r="Z189" s="60">
        <f>((0.003817*H121^2+1.337*H121+40.99)-(0.00613*H121^2+0.9469*H121+22.01)*((L189^0.5)/(1+(1.5*L189^0.5))))*Z121</f>
      </c>
      <c r="AA189" s="60">
        <f>((0.01037*H121^2+2.838*H121+82.37)-(0.03324*H121^2+5.889*H121+193.5)*((L189^0.5)/(1+(2.6*L189^0.5))))*AA121</f>
      </c>
      <c r="AB189" s="60">
        <f>((0.001925*H121^2+1.214*H121+39.9)-(0.00118*H121^2+0.5045*H121+23.31)*((L189^0.5)/(1+(0.1*L189^0.5))))*AB121</f>
      </c>
      <c r="AC189" s="60">
        <f>((0.01*$H121^2+2.75*$H121+79)-(0.2*$H121^2+6*$H121+150)*(($L189^0.5)/(1+(2.6*$L189^0.5))))*$AC121</f>
      </c>
      <c r="AD189" s="60">
        <f>((0.000614*H189^2+0.9048*H189+21.14)-(-0.005*H189^2+0.8957*H189+10.97)*((L189^0.5)/(1+(0.1*L189^0.5))))*AD121</f>
      </c>
      <c r="AE189" s="60"/>
      <c r="AF189" s="60">
        <f>((-0.01414*H121^2+5.355*H121+224.2)-(-0.00918*H121^2+1.842*H121+39.23)*((L189^0.5)/(1+(0.3*L189^0.5))))*AF121</f>
      </c>
      <c r="AG189" s="85">
        <f>((0.003396*H121^2+2.925*H121+121.3)-(0.00933*H121^2+0.1086*H121+35.9)*((L189^0.5)/(1+(0.01*L189^0.5))))*AG121</f>
      </c>
      <c r="AH189" s="85">
        <f>((0.01*$H121^2+2.75*$H121+79)-(0.2*$H121^2+6*$H121+150)*(($L189^0.5)/(1+(2.6*$L189^0.5))))*AH121</f>
      </c>
      <c r="AI189" s="376">
        <f>((0.01*$H121^2+2.75*$H121+79)-(0.2*$H121^2+6*$H121+150)*(($L189^0.5)/(1+(2.6*$L189^0.5))))*AI121</f>
      </c>
      <c r="AJ189" s="376">
        <f>((0.01*$H121^2+2.75*$H121+79)-(0.2*$H121^2+6*$H121+150)*(($L189^0.5)/(1+(2.6*$L189^0.5))))*AJ121</f>
      </c>
      <c r="AK189" s="377">
        <f>((0.01*$H121^2+2.75*$H121+79)-(0.2*$H121^2+6*$H121+150)*(($L189^0.5)/(1+(2.6*$L189^0.5))))*AK121</f>
      </c>
      <c r="AL189" s="377">
        <f>((0.01*$H121^2+2.75*$H121+79)-(0.2*$H121^2+6*$H121+150)*(($L189^0.5)/(1+(2.6*$L189^0.5))))*AL121</f>
      </c>
      <c r="AM189" s="378">
        <f>((0.01*$H121^2+2.75*$H121+79)-(0.2*$H121^2+6*$H121+150)*(($L189^0.5)/(1+(2.6*$L189^0.5))))*AM121</f>
      </c>
      <c r="AN189" s="378">
        <f>((0.01*$H121^2+2.75*$H121+79)-(0.2*$H121^2+6*$H121+150)*(($L189^0.5)/(1+(2.6*$L189^0.5))))*AN121</f>
      </c>
      <c r="AO189" s="379">
        <f>($M189+$N189+$O189+$P189+$Q189+$R189+$S189+$T189+$U189+$V189+$W189+$X189+$Y189+$Z189+$AA189+$AB189+$AD189+$AF189+$AG189+$AH189)*1000</f>
      </c>
      <c r="AP189" s="380">
        <f>(M189+N189+O189+P189+Q189+R189+S189+T189+U189+V189+W189+X189+Y189+Z189+AA189+AB189+AC189+AD189+AF189+AG189)*1000</f>
      </c>
      <c r="AQ189" s="395">
        <v>309.446</v>
      </c>
      <c r="AR189" s="329">
        <f>($M189+$N189+$O189+$P189+$Q189+$R189+$S189+$T189+$U189+$V189+$W189+$X189+$Y189+$Z189+$AA189+$AB189+$AD189+$AF189+$AG189+AI189+AJ189)*1000</f>
      </c>
      <c r="AS189" s="381">
        <f>($M189+$N189+$O189+$P189+$Q189+$R189+$S189+$T189+$U189+$V189+$W189+$X189+$Y189+$Z189+$AA189+$AB189+$AD189+$AF189+AG189+$AK189+AL189)*1000</f>
      </c>
      <c r="AT189" s="382">
        <f>($M189+$N189+$O189+$P189+$Q189+$R189+$S189+$T189+$U189+$V189+$W189+$X189+$Y189+$Z189+$AA189+$AB189+$AD189+$AF189+AG189+AM189+AN189)*1000</f>
      </c>
      <c r="AU189" s="35">
        <v>47</v>
      </c>
      <c r="AV189" s="396">
        <v>309.446</v>
      </c>
      <c r="AW189" s="28">
        <v>309.446</v>
      </c>
      <c r="AX189" s="389">
        <v>115</v>
      </c>
      <c r="AY189" s="31">
        <v>39</v>
      </c>
      <c r="AZ189" s="52"/>
      <c r="BA189" s="29"/>
    </row>
    <row x14ac:dyDescent="0.25" r="190" customHeight="1" ht="18.75">
      <c r="A190" s="53">
        <v>25569.041962604166</v>
      </c>
      <c r="B190" s="54" t="s">
        <v>129</v>
      </c>
      <c r="C190" s="31">
        <v>2</v>
      </c>
      <c r="D190" s="333">
        <v>41</v>
      </c>
      <c r="E190" s="274" t="s">
        <v>128</v>
      </c>
      <c r="F190" s="274"/>
      <c r="G190" s="35">
        <v>48</v>
      </c>
      <c r="H190" s="60">
        <v>18.69</v>
      </c>
      <c r="I190" s="24">
        <v>8.95</v>
      </c>
      <c r="J190" s="24">
        <v>-6.242604229807848</v>
      </c>
      <c r="K190" s="24"/>
      <c r="L190" s="24">
        <v>0.00141025</v>
      </c>
      <c r="M190" s="159">
        <f>((0.009939*H190^2+1.878*H190+54.8)-(0.03997*H190^2+3.217*H190+164.5)*((L190^0.5)/(1+(4*L190^0.5))))*M122</f>
      </c>
      <c r="N190" s="24">
        <f>((0.00818*H190^2+1.939*H190+53.26)-(0.0292*H190^2+6.745*H190+151.5)*((L190^0.5)/(1+(8*L190^0.5))))*N122</f>
      </c>
      <c r="O190" s="24">
        <f>((0.01249*H190^2+1.912*H190+48.2)-(0.08284*H190^2+5.188*H190+75.73)*((L190^0.5)/(1+(7*L190^0.5))))*O122</f>
      </c>
      <c r="P190" s="24">
        <f>((0.02376*H190^2+3.227*H190+90.24)-(0.06484*H190^2+5.149*H190+76.79)*((L190^0.5)/(1+(3*L190^0.5))))*P122</f>
      </c>
      <c r="Q190" s="24">
        <f>((0.01275*H122^2+2.109*H122+46.19)-(0.1071*H122^2+9.023*H122+135.4)*((L190^0.5)/(1+(7.6*L190^0.5))))*Q122</f>
      </c>
      <c r="R190" s="24">
        <f>((0.0091*H122^2+2.16*H122+54)-(0.1*H122^2+5*H122+145)*((L190^0.5)/(1+(2.04*L190^0.5))))*R122</f>
      </c>
      <c r="S190" s="24">
        <f>((0.008978*H122^2+3*H122+80)-(0.005*H122^2+0.5*H122-20)*((L190^0.5)/(1+(2.6*L190^0.5))))*S122</f>
      </c>
      <c r="T190" s="24">
        <f>((0.003763*H122^2+0.877*H122+26.23)-(0.00027*H122^2+1.141*H122+32.07)*((L190^0.5)/(1+(1.7*L190^0.5))))*T122</f>
      </c>
      <c r="U190" s="24">
        <f>((0.003046*H122^2+1.261*H122+40.7)-(0.00535*H122^2+0.9316*H122+22.59)*((L190^0.5)/(1+(1.5*L190^0.5))))*U122</f>
      </c>
      <c r="V190" s="24">
        <f>((0.01068*H122^2+1.695*H122+57.16)-(0.02453*H122^2+1.915*H122+80.5)*((L190^0.5)/(1+(2.1*L190^0.5))))*V122</f>
      </c>
      <c r="W190" s="60">
        <f>((0.007647*H122^2+2.204*H122+59.11)-(0.03174*H122^2+2.334*H122+132.3)*((L190^0.5)/(1+(2.8*L190^0.5))))*W122</f>
      </c>
      <c r="X190" s="61">
        <f>((0.009088*H122^2+2.16*H122+53.901)-(0.1*H122^2-25*H122+120)*((L190^0.5)/(1+(2.23*L190^0.5))))*X122</f>
      </c>
      <c r="Y190" s="60">
        <f>((0.008973*H190^2+2*H190+40)-(-0.835*H190^2+5*H190+80)*((L190^0.5)/(1+(4*L190^0.5))))*Y122</f>
      </c>
      <c r="Z190" s="60">
        <f>((0.003817*H122^2+1.337*H122+40.99)-(0.00613*H122^2+0.9469*H122+22.01)*((L190^0.5)/(1+(1.5*L190^0.5))))*Z122</f>
      </c>
      <c r="AA190" s="62">
        <f>((0.01037*H122^2+2.838*H122+82.37)-(0.03324*H122^2+5.889*H122+193.5)*((L190^0.5)/(1+(2.6*L190^0.5))))*AA122</f>
      </c>
      <c r="AB190" s="62">
        <f>((0.001925*H122^2+1.214*H122+39.9)-(0.00118*H122^2+0.5045*H122+23.31)*((L190^0.5)/(1+(0.1*L190^0.5))))*AB122</f>
      </c>
      <c r="AC190" s="60">
        <f>((0.01*$H122^2+2.75*$H122+79)-(0.2*$H122^2+6*$H122+150)*(($L190^0.5)/(1+(2.6*$L190^0.5))))*$AC122</f>
      </c>
      <c r="AD190" s="60">
        <f>((0.000614*H190^2+0.9048*H190+21.14)-(-0.005*H190^2+0.8957*H190+10.97)*((L190^0.5)/(1+(0.1*L190^0.5))))*AD122</f>
      </c>
      <c r="AE190" s="60"/>
      <c r="AF190" s="60">
        <f>((-0.01414*H122^2+5.355*H122+224.2)-(-0.00918*H122^2+1.842*H122+39.23)*((L190^0.5)/(1+(0.3*L190^0.5))))*AF122</f>
      </c>
      <c r="AG190" s="85">
        <f>((0.003396*H122^2+2.925*H122+121.3)-(0.00933*H122^2+0.1086*H122+35.9)*((L190^0.5)/(1+(0.01*L190^0.5))))*AG122</f>
      </c>
      <c r="AH190" s="85">
        <f>((0.01*$H122^2+2.75*$H122+79)-(0.2*$H122^2+6*$H122+150)*(($L190^0.5)/(1+(2.6*$L190^0.5))))*AH122</f>
      </c>
      <c r="AI190" s="376">
        <f>((0.01*$H122^2+2.75*$H122+79)-(0.2*$H122^2+6*$H122+150)*(($L190^0.5)/(1+(2.6*$L190^0.5))))*AI122</f>
      </c>
      <c r="AJ190" s="376">
        <f>((0.01*$H122^2+2.75*$H122+79)-(0.2*$H122^2+6*$H122+150)*(($L190^0.5)/(1+(2.6*$L190^0.5))))*AJ122</f>
      </c>
      <c r="AK190" s="377">
        <f>((0.01*$H122^2+2.75*$H122+79)-(0.2*$H122^2+6*$H122+150)*(($L190^0.5)/(1+(2.6*$L190^0.5))))*AK122</f>
      </c>
      <c r="AL190" s="377">
        <f>((0.01*$H122^2+2.75*$H122+79)-(0.2*$H122^2+6*$H122+150)*(($L190^0.5)/(1+(2.6*$L190^0.5))))*AL122</f>
      </c>
      <c r="AM190" s="378">
        <f>((0.01*$H122^2+2.75*$H122+79)-(0.2*$H122^2+6*$H122+150)*(($L190^0.5)/(1+(2.6*$L190^0.5))))*AM122</f>
      </c>
      <c r="AN190" s="378">
        <f>((0.01*$H122^2+2.75*$H122+79)-(0.2*$H122^2+6*$H122+150)*(($L190^0.5)/(1+(2.6*$L190^0.5))))*AN122</f>
      </c>
      <c r="AO190" s="379">
        <f>($M190+$N190+$O190+$P190+$Q190+$R190+$S190+$T190+$U190+$V190+$W190+$X190+$Y190+$Z190+$AA190+$AB190+$AD190+$AF190+$AG190+$AH190)*1000</f>
      </c>
      <c r="AP190" s="380">
        <f>(M190+N190+O190+P190+Q190+R190+S190+T190+U190+V190+W190+X190+Y190+Z190+AA190+AB190+AC190+AD190+AF190+AG190)*1000</f>
      </c>
      <c r="AQ190" s="51">
        <v>124.66</v>
      </c>
      <c r="AR190" s="329">
        <f>($M190+$N190+$O190+$P190+$Q190+$R190+$S190+$T190+$U190+$V190+$W190+$X190+$Y190+$Z190+$AA190+$AB190+$AD190+$AF190+$AG190+AI190+AJ190)*1000</f>
      </c>
      <c r="AS190" s="381">
        <f>($M190+$N190+$O190+$P190+$Q190+$R190+$S190+$T190+$U190+$V190+$W190+$X190+$Y190+$Z190+$AA190+$AB190+$AD190+$AF190+AG190+$AK190+AL190)*1000</f>
      </c>
      <c r="AT190" s="382">
        <f>($M190+$N190+$O190+$P190+$Q190+$R190+$S190+$T190+$U190+$V190+$W190+$X190+$Y190+$Z190+$AA190+$AB190+$AD190+$AF190+AG190+AM190+AN190)*1000</f>
      </c>
      <c r="AU190" s="35">
        <v>48</v>
      </c>
      <c r="AV190" s="383">
        <v>124.66</v>
      </c>
      <c r="AW190" s="28">
        <v>124.66</v>
      </c>
      <c r="AX190" s="389">
        <v>104</v>
      </c>
      <c r="AY190" s="333">
        <v>41</v>
      </c>
      <c r="AZ190" s="52"/>
      <c r="BA190" s="29"/>
    </row>
    <row x14ac:dyDescent="0.25" r="191" customHeight="1" ht="18.75">
      <c r="A191" s="251">
        <v>25569.041962604166</v>
      </c>
      <c r="B191" s="252" t="s">
        <v>61</v>
      </c>
      <c r="C191" s="31">
        <v>2</v>
      </c>
      <c r="D191" s="351">
        <v>20</v>
      </c>
      <c r="E191" s="274" t="s">
        <v>128</v>
      </c>
      <c r="F191" s="274"/>
      <c r="G191" s="35">
        <v>49</v>
      </c>
      <c r="H191" s="278">
        <v>18.7</v>
      </c>
      <c r="I191" s="279">
        <v>8.5</v>
      </c>
      <c r="J191" s="279">
        <v>-5</v>
      </c>
      <c r="K191" s="279"/>
      <c r="L191" s="60">
        <v>0.00142769</v>
      </c>
      <c r="M191" s="159">
        <f>((0.009939*H191^2+1.878*H191+54.8)-(0.03997*H191^2+3.217*H191+164.5)*((L191^0.5)/(1+(4*L191^0.5))))*M123</f>
      </c>
      <c r="N191" s="24">
        <f>((0.00818*H191^2+1.939*H191+53.26)-(0.0292*H191^2+6.745*H191+151.5)*((L191^0.5)/(1+(8*L191^0.5))))*N123</f>
      </c>
      <c r="O191" s="24">
        <f>((0.01249*H191^2+1.912*H191+48.2)-(0.08284*H191^2+5.188*H191+75.73)*((L191^0.5)/(1+(7*L191^0.5))))*O123</f>
      </c>
      <c r="P191" s="24">
        <f>((0.02376*H191^2+3.227*H191+90.24)-(0.06484*H191^2+5.149*H191+76.79)*((L191^0.5)/(1+(3*L191^0.5))))*P123</f>
      </c>
      <c r="Q191" s="24">
        <f>((0.01275*H123^2+2.109*H123+46.19)-(0.1071*H123^2+9.023*H123+135.4)*((L191^0.5)/(1+(7.6*L191^0.5))))*Q123</f>
      </c>
      <c r="R191" s="59">
        <f>((0.0091*H123^2+2.16*H123+54)-(0.1*H123^2+5*H123+145)*((L191^0.5)/(1+(2.04*L191^0.5))))*R123</f>
      </c>
      <c r="S191" s="59">
        <f>((0.008978*H123^2+3*H123+80)-(0.005*H123^2+0.5*H123-20)*((L191^0.5)/(1+(2.6*L191^0.5))))*S123</f>
      </c>
      <c r="T191" s="24">
        <f>((0.003763*H123^2+0.877*H123+26.23)-(0.00027*H123^2+1.141*H123+32.07)*((L191^0.5)/(1+(1.7*L191^0.5))))*T123</f>
      </c>
      <c r="U191" s="24">
        <f>((0.003046*H123^2+1.261*H123+40.7)-(0.00535*H123^2+0.9316*H123+22.59)*((L191^0.5)/(1+(1.5*L191^0.5))))*U123</f>
      </c>
      <c r="V191" s="24">
        <f>((0.01068*H123^2+1.695*H123+57.16)-(0.02453*H123^2+1.915*H123+80.5)*((L191^0.5)/(1+(2.1*L191^0.5))))*V123</f>
      </c>
      <c r="W191" s="60">
        <f>((0.007647*H123^2+2.204*H123+59.11)-(0.03174*H123^2+2.334*H123+132.3)*((L191^0.5)/(1+(2.8*L191^0.5))))*W123</f>
      </c>
      <c r="X191" s="61">
        <f>((0.009088*H123^2+2.16*H123+53.901)-(0.1*H123^2-25*H123+120)*((L191^0.5)/(1+(2.23*L191^0.5))))*X123</f>
      </c>
      <c r="Y191" s="60">
        <f>((0.008973*H191^2+2*H191+40)-(-0.835*H191^2+5*H191+80)*((L191^0.5)/(1+(4*L191^0.5))))*Y123</f>
      </c>
      <c r="Z191" s="60">
        <f>((0.003817*H123^2+1.337*H123+40.99)-(0.00613*H123^2+0.9469*H123+22.01)*((L191^0.5)/(1+(1.5*L191^0.5))))*Z123</f>
      </c>
      <c r="AA191" s="60">
        <f>((0.01037*H123^2+2.838*H123+82.37)-(0.03324*H123^2+5.889*H123+193.5)*((L191^0.5)/(1+(2.6*L191^0.5))))*AA123</f>
      </c>
      <c r="AB191" s="60">
        <f>((0.001925*H123^2+1.214*H123+39.9)-(0.00118*H123^2+0.5045*H123+23.31)*((L191^0.5)/(1+(0.1*L191^0.5))))*AB123</f>
      </c>
      <c r="AC191" s="60">
        <f>((0.01*$H123^2+2.75*$H123+79)-(0.2*$H123^2+6*$H123+150)*(($L191^0.5)/(1+(2.6*$L191^0.5))))*$AC123</f>
      </c>
      <c r="AD191" s="60">
        <f>((0.000614*H191^2+0.9048*H191+21.14)-(-0.005*H191^2+0.8957*H191+10.97)*((L191^0.5)/(1+(0.1*L191^0.5))))*AD123</f>
      </c>
      <c r="AE191" s="60"/>
      <c r="AF191" s="60">
        <f>((-0.01414*H123^2+5.355*H123+224.2)-(-0.00918*H123^2+1.842*H123+39.23)*((L191^0.5)/(1+(0.3*L191^0.5))))*AF123</f>
      </c>
      <c r="AG191" s="85">
        <f>((0.003396*H123^2+2.925*H123+121.3)-(0.00933*H123^2+0.1086*H123+35.9)*((L191^0.5)/(1+(0.01*L191^0.5))))*AG123</f>
      </c>
      <c r="AH191" s="85">
        <f>((0.01*$H123^2+2.75*$H123+79)-(0.2*$H123^2+6*$H123+150)*(($L191^0.5)/(1+(2.6*$L191^0.5))))*AH123</f>
      </c>
      <c r="AI191" s="376">
        <f>((0.01*$H123^2+2.75*$H123+79)-(0.2*$H123^2+6*$H123+150)*(($L191^0.5)/(1+(2.6*$L191^0.5))))*AI123</f>
      </c>
      <c r="AJ191" s="376">
        <f>((0.01*$H123^2+2.75*$H123+79)-(0.2*$H123^2+6*$H123+150)*(($L191^0.5)/(1+(2.6*$L191^0.5))))*AJ123</f>
      </c>
      <c r="AK191" s="377">
        <f>((0.01*$H123^2+2.75*$H123+79)-(0.2*$H123^2+6*$H123+150)*(($L191^0.5)/(1+(2.6*$L191^0.5))))*AK123</f>
      </c>
      <c r="AL191" s="377">
        <f>((0.01*$H123^2+2.75*$H123+79)-(0.2*$H123^2+6*$H123+150)*(($L191^0.5)/(1+(2.6*$L191^0.5))))*AL123</f>
      </c>
      <c r="AM191" s="378">
        <f>((0.01*$H123^2+2.75*$H123+79)-(0.2*$H123^2+6*$H123+150)*(($L191^0.5)/(1+(2.6*$L191^0.5))))*AM123</f>
      </c>
      <c r="AN191" s="378">
        <f>((0.01*$H123^2+2.75*$H123+79)-(0.2*$H123^2+6*$H123+150)*(($L191^0.5)/(1+(2.6*$L191^0.5))))*AN123</f>
      </c>
      <c r="AO191" s="379">
        <f>($M191+$N191+$O191+$P191+$Q191+$R191+$S191+$T191+$U191+$V191+$W191+$X191+$Y191+$Z191+$AA191+$AB191+$AD191+$AF191+$AG191+$AH191)*1000</f>
      </c>
      <c r="AP191" s="380">
        <f>(M191+N191+O191+P191+Q191+R191+S191+T191+U191+V191+W191+X191+Y191+Z191+AA191+AB191+AC191+AD191+AF191+AG191)*1000</f>
      </c>
      <c r="AQ191" s="135" t="s">
        <v>48</v>
      </c>
      <c r="AR191" s="329">
        <f>($M191+$N191+$O191+$P191+$Q191+$R191+$S191+$T191+$U191+$V191+$W191+$X191+$Y191+$Z191+$AA191+$AB191+$AD191+$AF191+$AG191+AI191+AJ191)*1000</f>
      </c>
      <c r="AS191" s="381">
        <f>($M191+$N191+$O191+$P191+$Q191+$R191+$S191+$T191+$U191+$V191+$W191+$X191+$Y191+$Z191+$AA191+$AB191+$AD191+$AF191+AG191+$AK191+AL191)*1000</f>
      </c>
      <c r="AT191" s="382">
        <f>($M191+$N191+$O191+$P191+$Q191+$R191+$S191+$T191+$U191+$V191+$W191+$X191+$Y191+$Z191+$AA191+$AB191+$AD191+$AF191+AG191+AM191+AN191)*1000</f>
      </c>
      <c r="AU191" s="35">
        <v>49</v>
      </c>
      <c r="AV191" s="385">
        <v>285.53</v>
      </c>
      <c r="AW191" s="329">
        <f>(AX191+37.74)/0.7147</f>
      </c>
      <c r="AX191" s="384">
        <v>119.67</v>
      </c>
      <c r="AY191" s="351">
        <v>20</v>
      </c>
      <c r="AZ191" s="52"/>
      <c r="BA191" s="29"/>
    </row>
    <row x14ac:dyDescent="0.25" r="192" customHeight="1" ht="18.75">
      <c r="A192" s="53">
        <v>25569.041962604166</v>
      </c>
      <c r="B192" s="54" t="s">
        <v>131</v>
      </c>
      <c r="C192" s="243">
        <v>2</v>
      </c>
      <c r="D192" s="31">
        <v>43</v>
      </c>
      <c r="E192" s="54" t="s">
        <v>132</v>
      </c>
      <c r="F192" s="54"/>
      <c r="G192" s="35">
        <v>50</v>
      </c>
      <c r="H192" s="60">
        <v>22.914</v>
      </c>
      <c r="I192" s="50">
        <v>8.41</v>
      </c>
      <c r="J192" s="24">
        <v>-7.388231967470272</v>
      </c>
      <c r="K192" s="24"/>
      <c r="L192" s="24">
        <v>0.00444514</v>
      </c>
      <c r="M192" s="159">
        <f>((0.009939*H192^2+1.878*H192+54.8)-(0.03997*H192^2+3.217*H192+164.5)*((L192^0.5)/(1+(4*L192^0.5))))*M124</f>
      </c>
      <c r="N192" s="59">
        <f>((0.00818*H192^2+1.939*H192+53.26)-(0.0292*H192^2+6.745*H192+151.5)*((L192^0.5)/(1+(8*L192^0.5))))*N124</f>
      </c>
      <c r="O192" s="24">
        <f>((0.01249*H192^2+1.912*H192+48.2)-(0.08284*H192^2+5.188*H192+75.73)*((L192^0.5)/(1+(7*L192^0.5))))*O124</f>
      </c>
      <c r="P192" s="24">
        <f>((0.02376*H192^2+3.227*H192+90.24)-(0.06484*H192^2+5.149*H192+76.79)*((L192^0.5)/(1+(3*L192^0.5))))*P124</f>
      </c>
      <c r="Q192" s="24">
        <f>((0.01275*H124^2+2.109*H124+46.19)-(0.1071*H124^2+9.023*H124+135.4)*((L192^0.5)/(1+(7.6*L192^0.5))))*Q124</f>
      </c>
      <c r="R192" s="24">
        <f>((0.0091*H124^2+2.16*H124+54)-(0.1*H124^2+5*H124+145)*((L192^0.5)/(1+(2.04*L192^0.5))))*R124</f>
      </c>
      <c r="S192" s="24">
        <f>((0.008978*H124^2+3*H124+80)-(0.005*H124^2+0.5*H124-20)*((L192^0.5)/(1+(2.6*L192^0.5))))*S124</f>
      </c>
      <c r="T192" s="24">
        <f>((0.003763*H124^2+0.877*H124+26.23)-(0.00027*H124^2+1.141*H124+32.07)*((L192^0.5)/(1+(1.7*L192^0.5))))*T124</f>
      </c>
      <c r="U192" s="24">
        <f>((0.003046*H124^2+1.261*H124+40.7)-(0.00535*H124^2+0.9316*H124+22.59)*((L192^0.5)/(1+(1.5*L192^0.5))))*U124</f>
      </c>
      <c r="V192" s="24">
        <f>((0.01068*H124^2+1.695*H124+57.16)-(0.02453*H124^2+1.915*H124+80.5)*((L192^0.5)/(1+(2.1*L192^0.5))))*V124</f>
      </c>
      <c r="W192" s="60">
        <f>((0.007647*H124^2+2.204*H124+59.11)-(0.03174*H124^2+2.334*H124+132.3)*((L192^0.5)/(1+(2.8*L192^0.5))))*W124</f>
      </c>
      <c r="X192" s="61">
        <f>((0.009088*H124^2+2.16*H124+53.901)-(0.1*H124^2-25*H124+120)*((L192^0.5)/(1+(2.23*L192^0.5))))*X124</f>
      </c>
      <c r="Y192" s="62">
        <f>((0.008973*H192^2+2*H192+40)-(-0.835*H192^2+5*H192+80)*((L192^0.5)/(1+(4*L192^0.5))))*Y124</f>
      </c>
      <c r="Z192" s="60">
        <f>((0.003817*H124^2+1.337*H124+40.99)-(0.00613*H124^2+0.9469*H124+22.01)*((L192^0.5)/(1+(1.5*L192^0.5))))*Z124</f>
      </c>
      <c r="AA192" s="60">
        <f>((0.01037*H124^2+2.838*H124+82.37)-(0.03324*H124^2+5.889*H124+193.5)*((L192^0.5)/(1+(2.6*L192^0.5))))*AA124</f>
      </c>
      <c r="AB192" s="60">
        <f>((0.001925*H124^2+1.214*H124+39.9)-(0.00118*H124^2+0.5045*H124+23.31)*((L192^0.5)/(1+(0.1*L192^0.5))))*AB124</f>
      </c>
      <c r="AC192" s="60">
        <f>((0.01*$H124^2+2.75*$H124+79)-(0.2*$H124^2+6*$H124+150)*(($L192^0.5)/(1+(2.6*$L192^0.5))))*$AC124</f>
      </c>
      <c r="AD192" s="60">
        <f>((0.000614*H192^2+0.9048*H192+21.14)-(-0.005*H192^2+0.8957*H192+10.97)*((L192^0.5)/(1+(0.1*L192^0.5))))*AD124</f>
      </c>
      <c r="AE192" s="60"/>
      <c r="AF192" s="60">
        <f>((-0.01414*H124^2+5.355*H124+224.2)-(-0.00918*H124^2+1.842*H124+39.23)*((L192^0.5)/(1+(0.3*L192^0.5))))*AF124</f>
      </c>
      <c r="AG192" s="85">
        <f>((0.003396*H124^2+2.925*H124+121.3)-(0.00933*H124^2+0.1086*H124+35.9)*((L192^0.5)/(1+(0.01*L192^0.5))))*AG124</f>
      </c>
      <c r="AH192" s="85">
        <f>((0.01*$H124^2+2.75*$H124+79)-(0.2*$H124^2+6*$H124+150)*(($L192^0.5)/(1+(2.6*$L192^0.5))))*AH124</f>
      </c>
      <c r="AI192" s="376">
        <f>((0.01*$H124^2+2.75*$H124+79)-(0.2*$H124^2+6*$H124+150)*(($L192^0.5)/(1+(2.6*$L192^0.5))))*AI124</f>
      </c>
      <c r="AJ192" s="376">
        <f>((0.01*$H124^2+2.75*$H124+79)-(0.2*$H124^2+6*$H124+150)*(($L192^0.5)/(1+(2.6*$L192^0.5))))*AJ124</f>
      </c>
      <c r="AK192" s="377">
        <f>((0.01*$H124^2+2.75*$H124+79)-(0.2*$H124^2+6*$H124+150)*(($L192^0.5)/(1+(2.6*$L192^0.5))))*AK124</f>
      </c>
      <c r="AL192" s="377">
        <f>((0.01*$H124^2+2.75*$H124+79)-(0.2*$H124^2+6*$H124+150)*(($L192^0.5)/(1+(2.6*$L192^0.5))))*AL124</f>
      </c>
      <c r="AM192" s="378">
        <f>((0.01*$H124^2+2.75*$H124+79)-(0.2*$H124^2+6*$H124+150)*(($L192^0.5)/(1+(2.6*$L192^0.5))))*AM124</f>
      </c>
      <c r="AN192" s="378">
        <f>((0.01*$H124^2+2.75*$H124+79)-(0.2*$H124^2+6*$H124+150)*(($L192^0.5)/(1+(2.6*$L192^0.5))))*AN124</f>
      </c>
      <c r="AO192" s="379">
        <f>($M192+$N192+$O192+$P192+$Q192+$R192+$S192+$T192+$U192+$V192+$W192+$X192+$Y192+$Z192+$AA192+$AB192+$AD192+$AF192+$AG192+$AH192)*1000</f>
      </c>
      <c r="AP192" s="380">
        <f>(M192+N192+O192+P192+Q192+R192+S192+T192+U192+V192+W192+X192+Y192+Z192+AA192+AB192+AC192+AD192+AF192+AG192)*1000</f>
      </c>
      <c r="AQ192" s="51">
        <v>408.037</v>
      </c>
      <c r="AR192" s="329">
        <f>($M192+$N192+$O192+$P192+$Q192+$R192+$S192+$T192+$U192+$V192+$W192+$X192+$Y192+$Z192+$AA192+$AB192+$AD192+$AF192+$AG192+AI192+AJ192)*1000</f>
      </c>
      <c r="AS192" s="381">
        <f>($M192+$N192+$O192+$P192+$Q192+$R192+$S192+$T192+$U192+$V192+$W192+$X192+$Y192+$Z192+$AA192+$AB192+$AD192+$AF192+AG192+$AK192+AL192)*1000</f>
      </c>
      <c r="AT192" s="382">
        <f>($M192+$N192+$O192+$P192+$Q192+$R192+$S192+$T192+$U192+$V192+$W192+$X192+$Y192+$Z192+$AA192+$AB192+$AD192+$AF192+AG192+AM192+AN192)*1000</f>
      </c>
      <c r="AU192" s="35">
        <v>50</v>
      </c>
      <c r="AV192" s="383">
        <v>408.037</v>
      </c>
      <c r="AW192" s="28">
        <v>408.037</v>
      </c>
      <c r="AX192" s="384">
        <v>197.48</v>
      </c>
      <c r="AY192" s="31">
        <v>43</v>
      </c>
      <c r="AZ192" s="52"/>
      <c r="BA192" s="29"/>
    </row>
    <row x14ac:dyDescent="0.25" r="193" customHeight="1" ht="18.75">
      <c r="A193" s="53">
        <v>25569.041962604166</v>
      </c>
      <c r="B193" s="54" t="s">
        <v>79</v>
      </c>
      <c r="C193" s="31">
        <v>2</v>
      </c>
      <c r="D193" s="333">
        <v>27</v>
      </c>
      <c r="E193" s="54" t="s">
        <v>132</v>
      </c>
      <c r="F193" s="54"/>
      <c r="G193" s="35">
        <v>51</v>
      </c>
      <c r="H193" s="60">
        <v>19.326</v>
      </c>
      <c r="I193" s="50">
        <v>8.33</v>
      </c>
      <c r="J193" s="24">
        <v>-7.45738713762675</v>
      </c>
      <c r="K193" s="24"/>
      <c r="L193" s="24">
        <v>0.00121758</v>
      </c>
      <c r="M193" s="159">
        <f>((0.009939*H193^2+1.878*H193+54.8)-(0.03997*H193^2+3.217*H193+164.5)*((L193^0.5)/(1+(4*L193^0.5))))*M125</f>
      </c>
      <c r="N193" s="24">
        <f>((0.00818*H193^2+1.939*H193+53.26)-(0.0292*H193^2+6.745*H193+151.5)*((L193^0.5)/(1+(8*L193^0.5))))*N125</f>
      </c>
      <c r="O193" s="24">
        <f>((0.01249*H193^2+1.912*H193+48.2)-(0.08284*H193^2+5.188*H193+75.73)*((L193^0.5)/(1+(7*L193^0.5))))*O125</f>
      </c>
      <c r="P193" s="24">
        <f>((0.02376*H193^2+3.227*H193+90.24)-(0.06484*H193^2+5.149*H193+76.79)*((L193^0.5)/(1+(3*L193^0.5))))*P125</f>
      </c>
      <c r="Q193" s="24">
        <f>((0.01275*H125^2+2.109*H125+46.19)-(0.1071*H125^2+9.023*H125+135.4)*((L193^0.5)/(1+(7.6*L193^0.5))))*Q125</f>
      </c>
      <c r="R193" s="24">
        <f>((0.0091*H125^2+2.16*H125+54)-(0.1*H125^2+5*H125+145)*((L193^0.5)/(1+(2.04*L193^0.5))))*R125</f>
      </c>
      <c r="S193" s="24">
        <f>((0.008978*H125^2+3*H125+80)-(0.005*H125^2+0.5*H125-20)*((L193^0.5)/(1+(2.6*L193^0.5))))*S125</f>
      </c>
      <c r="T193" s="59">
        <f>((0.003763*H125^2+0.877*H125+26.23)-(0.00027*H125^2+1.141*H125+32.07)*((L193^0.5)/(1+(1.7*L193^0.5))))*T125</f>
      </c>
      <c r="U193" s="24">
        <f>((0.003046*H125^2+1.261*H125+40.7)-(0.00535*H125^2+0.9316*H125+22.59)*((L193^0.5)/(1+(1.5*L193^0.5))))*U125</f>
      </c>
      <c r="V193" s="24">
        <f>((0.01068*H125^2+1.695*H125+57.16)-(0.02453*H125^2+1.915*H125+80.5)*((L193^0.5)/(1+(2.1*L193^0.5))))*V125</f>
      </c>
      <c r="W193" s="60">
        <f>((0.007647*H125^2+2.204*H125+59.11)-(0.03174*H125^2+2.334*H125+132.3)*((L193^0.5)/(1+(2.8*L193^0.5))))*W125</f>
      </c>
      <c r="X193" s="61">
        <f>((0.009088*H125^2+2.16*H125+53.901)-(0.1*H125^2-25*H125+120)*((L193^0.5)/(1+(2.23*L193^0.5))))*X125</f>
      </c>
      <c r="Y193" s="62">
        <f>((0.008973*H193^2+2*H193+40)-(-0.835*H193^2+5*H193+80)*((L193^0.5)/(1+(4*L193^0.5))))*Y125</f>
      </c>
      <c r="Z193" s="60">
        <f>((0.003817*H125^2+1.337*H125+40.99)-(0.00613*H125^2+0.9469*H125+22.01)*((L193^0.5)/(1+(1.5*L193^0.5))))*Z125</f>
      </c>
      <c r="AA193" s="60">
        <f>((0.01037*H125^2+2.838*H125+82.37)-(0.03324*H125^2+5.889*H125+193.5)*((L193^0.5)/(1+(2.6*L193^0.5))))*AA125</f>
      </c>
      <c r="AB193" s="60">
        <f>((0.001925*H125^2+1.214*H125+39.9)-(0.00118*H125^2+0.5045*H125+23.31)*((L193^0.5)/(1+(0.1*L193^0.5))))*AB125</f>
      </c>
      <c r="AC193" s="60">
        <f>((0.01*$H125^2+2.75*$H125+79)-(0.2*$H125^2+6*$H125+150)*(($L193^0.5)/(1+(2.6*$L193^0.5))))*$AC125</f>
      </c>
      <c r="AD193" s="60">
        <f>((0.000614*H193^2+0.9048*H193+21.14)-(-0.005*H193^2+0.8957*H193+10.97)*((L193^0.5)/(1+(0.1*L193^0.5))))*AD125</f>
      </c>
      <c r="AE193" s="60"/>
      <c r="AF193" s="60">
        <f>((-0.01414*H125^2+5.355*H125+224.2)-(-0.00918*H125^2+1.842*H125+39.23)*((L193^0.5)/(1+(0.3*L193^0.5))))*AF125</f>
      </c>
      <c r="AG193" s="85">
        <f>((0.003396*H125^2+2.925*H125+121.3)-(0.00933*H125^2+0.1086*H125+35.9)*((L193^0.5)/(1+(0.01*L193^0.5))))*AG125</f>
      </c>
      <c r="AH193" s="85">
        <f>((0.01*$H125^2+2.75*$H125+79)-(0.2*$H125^2+6*$H125+150)*(($L193^0.5)/(1+(2.6*$L193^0.5))))*AH125</f>
      </c>
      <c r="AI193" s="376">
        <f>((0.01*$H125^2+2.75*$H125+79)-(0.2*$H125^2+6*$H125+150)*(($L193^0.5)/(1+(2.6*$L193^0.5))))*AI125</f>
      </c>
      <c r="AJ193" s="376">
        <f>((0.01*$H125^2+2.75*$H125+79)-(0.2*$H125^2+6*$H125+150)*(($L193^0.5)/(1+(2.6*$L193^0.5))))*AJ125</f>
      </c>
      <c r="AK193" s="377">
        <f>((0.01*$H125^2+2.75*$H125+79)-(0.2*$H125^2+6*$H125+150)*(($L193^0.5)/(1+(2.6*$L193^0.5))))*AK125</f>
      </c>
      <c r="AL193" s="377">
        <f>((0.01*$H125^2+2.75*$H125+79)-(0.2*$H125^2+6*$H125+150)*(($L193^0.5)/(1+(2.6*$L193^0.5))))*AL125</f>
      </c>
      <c r="AM193" s="378">
        <f>((0.01*$H125^2+2.75*$H125+79)-(0.2*$H125^2+6*$H125+150)*(($L193^0.5)/(1+(2.6*$L193^0.5))))*AM125</f>
      </c>
      <c r="AN193" s="378">
        <f>((0.01*$H125^2+2.75*$H125+79)-(0.2*$H125^2+6*$H125+150)*(($L193^0.5)/(1+(2.6*$L193^0.5))))*AN125</f>
      </c>
      <c r="AO193" s="379">
        <f>($M193+$N193+$O193+$P193+$Q193+$R193+$S193+$T193+$U193+$V193+$W193+$X193+$Y193+$Z193+$AA193+$AB193+$AD193+$AF193+$AG193+$AH193)*1000</f>
      </c>
      <c r="AP193" s="380">
        <f>(M193+N193+O193+P193+Q193+R193+S193+T193+U193+V193+W193+X193+Y193+Z193+AA193+AB193+AC193+AD193+AF193+AG193)*1000</f>
      </c>
      <c r="AQ193" s="51">
        <v>89.052</v>
      </c>
      <c r="AR193" s="329">
        <f>($M193+$N193+$O193+$P193+$Q193+$R193+$S193+$T193+$U193+$V193+$W193+$X193+$Y193+$Z193+$AA193+$AB193+$AD193+$AF193+$AG193+AI193+AJ193)*1000</f>
      </c>
      <c r="AS193" s="381">
        <f>($M193+$N193+$O193+$P193+$Q193+$R193+$S193+$T193+$U193+$V193+$W193+$X193+$Y193+$Z193+$AA193+$AB193+$AD193+$AF193+AG193+$AK193+AL193)*1000</f>
      </c>
      <c r="AT193" s="382">
        <f>($M193+$N193+$O193+$P193+$Q193+$R193+$S193+$T193+$U193+$V193+$W193+$X193+$Y193+$Z193+$AA193+$AB193+$AD193+$AF193+AG193+AM193+AN193)*1000</f>
      </c>
      <c r="AU193" s="35">
        <v>51</v>
      </c>
      <c r="AV193" s="383">
        <v>89.052</v>
      </c>
      <c r="AW193" s="28">
        <v>89.052</v>
      </c>
      <c r="AX193" s="384">
        <v>92.607</v>
      </c>
      <c r="AY193" s="333">
        <v>27</v>
      </c>
      <c r="AZ193" s="52"/>
      <c r="BA193" s="29"/>
    </row>
    <row x14ac:dyDescent="0.25" r="194" customHeight="1" ht="18.75">
      <c r="A194" s="251">
        <v>25569.041962604166</v>
      </c>
      <c r="B194" s="252" t="s">
        <v>65</v>
      </c>
      <c r="C194" s="31">
        <v>2</v>
      </c>
      <c r="D194" s="333">
        <v>53</v>
      </c>
      <c r="E194" s="54" t="s">
        <v>132</v>
      </c>
      <c r="F194" s="54"/>
      <c r="G194" s="35">
        <v>52</v>
      </c>
      <c r="H194" s="60">
        <v>19.3</v>
      </c>
      <c r="I194" s="24">
        <v>8.4</v>
      </c>
      <c r="J194" s="285">
        <v>-5</v>
      </c>
      <c r="K194" s="285"/>
      <c r="L194" s="60">
        <v>0.000892577</v>
      </c>
      <c r="M194" s="159">
        <f>((0.009939*H194^2+1.878*H194+54.8)-(0.03997*H194^2+3.217*H194+164.5)*((L194^0.5)/(1+(4*L194^0.5))))*M126</f>
      </c>
      <c r="N194" s="24">
        <f>((0.00818*H194^2+1.939*H194+53.26)-(0.0292*H194^2+6.745*H194+151.5)*((L194^0.5)/(1+(8*L194^0.5))))*N126</f>
      </c>
      <c r="O194" s="24">
        <f>((0.01249*H194^2+1.912*H194+48.2)-(0.08284*H194^2+5.188*H194+75.73)*((L194^0.5)/(1+(7*L194^0.5))))*O126</f>
      </c>
      <c r="P194" s="24">
        <f>((0.02376*H194^2+3.227*H194+90.24)-(0.06484*H194^2+5.149*H194+76.79)*((L194^0.5)/(1+(3*L194^0.5))))*P126</f>
      </c>
      <c r="Q194" s="24">
        <f>((0.01275*H126^2+2.109*H126+46.19)-(0.1071*H126^2+9.023*H126+135.4)*((L194^0.5)/(1+(7.6*L194^0.5))))*Q126</f>
      </c>
      <c r="R194" s="24">
        <f>((0.0091*H126^2+2.16*H126+54)-(0.1*H126^2+5*H126+145)*((L194^0.5)/(1+(2.04*L194^0.5))))*R126</f>
      </c>
      <c r="S194" s="59">
        <f>((0.008978*H126^2+3*H126+80)-(0.005*H126^2+0.5*H126-20)*((L194^0.5)/(1+(2.6*L194^0.5))))*S126</f>
      </c>
      <c r="T194" s="24">
        <f>((0.003763*H126^2+0.877*H126+26.23)-(0.00027*H126^2+1.141*H126+32.07)*((L194^0.5)/(1+(1.7*L194^0.5))))*T126</f>
      </c>
      <c r="U194" s="24">
        <f>((0.003046*H126^2+1.261*H126+40.7)-(0.00535*H126^2+0.9316*H126+22.59)*((L194^0.5)/(1+(1.5*L194^0.5))))*U126</f>
      </c>
      <c r="V194" s="24">
        <f>((0.01068*H126^2+1.695*H126+57.16)-(0.02453*H126^2+1.915*H126+80.5)*((L194^0.5)/(1+(2.1*L194^0.5))))*V126</f>
      </c>
      <c r="W194" s="60">
        <f>((0.007647*H126^2+2.204*H126+59.11)-(0.03174*H126^2+2.334*H126+132.3)*((L194^0.5)/(1+(2.8*L194^0.5))))*W126</f>
      </c>
      <c r="X194" s="61">
        <f>((0.009088*H126^2+2.16*H126+53.901)-(0.1*H126^2-25*H126+120)*((L194^0.5)/(1+(2.23*L194^0.5))))*X126</f>
      </c>
      <c r="Y194" s="62">
        <f>((0.008973*H194^2+2*H194+40)-(-0.835*H194^2+5*H194+80)*((L194^0.5)/(1+(4*L194^0.5))))*Y126</f>
      </c>
      <c r="Z194" s="60">
        <f>((0.003817*H126^2+1.337*H126+40.99)-(0.00613*H126^2+0.9469*H126+22.01)*((L194^0.5)/(1+(1.5*L194^0.5))))*Z126</f>
      </c>
      <c r="AA194" s="60">
        <f>((0.01037*H126^2+2.838*H126+82.37)-(0.03324*H126^2+5.889*H126+193.5)*((L194^0.5)/(1+(2.6*L194^0.5))))*AA126</f>
      </c>
      <c r="AB194" s="60">
        <f>((0.001925*H126^2+1.214*H126+39.9)-(0.00118*H126^2+0.5045*H126+23.31)*((L194^0.5)/(1+(0.1*L194^0.5))))*AB126</f>
      </c>
      <c r="AC194" s="60">
        <f>((0.01*$H126^2+2.75*$H126+79)-(0.2*$H126^2+6*$H126+150)*(($L194^0.5)/(1+(2.6*$L194^0.5))))*$AC126</f>
      </c>
      <c r="AD194" s="60">
        <f>((0.000614*H194^2+0.9048*H194+21.14)-(-0.005*H194^2+0.8957*H194+10.97)*((L194^0.5)/(1+(0.1*L194^0.5))))*AD126</f>
      </c>
      <c r="AE194" s="60"/>
      <c r="AF194" s="60">
        <f>((-0.01414*H126^2+5.355*H126+224.2)-(-0.00918*H126^2+1.842*H126+39.23)*((L194^0.5)/(1+(0.3*L194^0.5))))*AF126</f>
      </c>
      <c r="AG194" s="85">
        <f>((0.003396*H126^2+2.925*H126+121.3)-(0.00933*H126^2+0.1086*H126+35.9)*((L194^0.5)/(1+(0.01*L194^0.5))))*AG126</f>
      </c>
      <c r="AH194" s="85">
        <f>((0.01*$H126^2+2.75*$H126+79)-(0.2*$H126^2+6*$H126+150)*(($L194^0.5)/(1+(2.6*$L194^0.5))))*AH126</f>
      </c>
      <c r="AI194" s="376">
        <f>((0.01*$H126^2+2.75*$H126+79)-(0.2*$H126^2+6*$H126+150)*(($L194^0.5)/(1+(2.6*$L194^0.5))))*AI126</f>
      </c>
      <c r="AJ194" s="376">
        <f>((0.01*$H126^2+2.75*$H126+79)-(0.2*$H126^2+6*$H126+150)*(($L194^0.5)/(1+(2.6*$L194^0.5))))*AJ126</f>
      </c>
      <c r="AK194" s="377">
        <f>((0.01*$H126^2+2.75*$H126+79)-(0.2*$H126^2+6*$H126+150)*(($L194^0.5)/(1+(2.6*$L194^0.5))))*AK126</f>
      </c>
      <c r="AL194" s="377">
        <f>((0.01*$H126^2+2.75*$H126+79)-(0.2*$H126^2+6*$H126+150)*(($L194^0.5)/(1+(2.6*$L194^0.5))))*AL126</f>
      </c>
      <c r="AM194" s="378">
        <f>((0.01*$H126^2+2.75*$H126+79)-(0.2*$H126^2+6*$H126+150)*(($L194^0.5)/(1+(2.6*$L194^0.5))))*AM126</f>
      </c>
      <c r="AN194" s="378">
        <f>((0.01*$H126^2+2.75*$H126+79)-(0.2*$H126^2+6*$H126+150)*(($L194^0.5)/(1+(2.6*$L194^0.5))))*AN126</f>
      </c>
      <c r="AO194" s="379">
        <f>($M194+$N194+$O194+$P194+$Q194+$R194+$S194+$T194+$U194+$V194+$W194+$X194+$Y194+$Z194+$AA194+$AB194+$AD194+$AF194+$AG194+$AH194)*1000</f>
      </c>
      <c r="AP194" s="380">
        <f>(M194+N194+O194+P194+Q194+R194+S194+T194+U194+V194+W194+X194+Y194+Z194+AA194+AB194+AC194+AD194+AF194+AG194)*1000</f>
      </c>
      <c r="AQ194" s="135" t="s">
        <v>48</v>
      </c>
      <c r="AR194" s="329">
        <f>($M194+$N194+$O194+$P194+$Q194+$R194+$S194+$T194+$U194+$V194+$W194+$X194+$Y194+$Z194+$AA194+$AB194+$AD194+$AF194+$AG194+AI194+AJ194)*1000</f>
      </c>
      <c r="AS194" s="381">
        <f>($M194+$N194+$O194+$P194+$Q194+$R194+$S194+$T194+$U194+$V194+$W194+$X194+$Y194+$Z194+$AA194+$AB194+$AD194+$AF194+AG194+$AK194+AL194)*1000</f>
      </c>
      <c r="AT194" s="382">
        <f>($M194+$N194+$O194+$P194+$Q194+$R194+$S194+$T194+$U194+$V194+$W194+$X194+$Y194+$Z194+$AA194+$AB194+$AD194+$AF194+AG194+AM194+AN194)*1000</f>
      </c>
      <c r="AU194" s="35">
        <v>52</v>
      </c>
      <c r="AV194" s="385">
        <v>239.86</v>
      </c>
      <c r="AW194" s="329">
        <f>(AX194+37.74)/0.7147</f>
      </c>
      <c r="AX194" s="384">
        <v>86.684</v>
      </c>
      <c r="AY194" s="333">
        <v>53</v>
      </c>
      <c r="AZ194" s="52"/>
      <c r="BA194" s="29"/>
    </row>
    <row x14ac:dyDescent="0.25" r="195" customHeight="1" ht="18.75">
      <c r="A195" s="53">
        <v>25569.041962604166</v>
      </c>
      <c r="B195" s="54" t="s">
        <v>134</v>
      </c>
      <c r="C195" s="31">
        <v>2</v>
      </c>
      <c r="D195" s="31">
        <v>48</v>
      </c>
      <c r="E195" s="22" t="s">
        <v>135</v>
      </c>
      <c r="F195" s="22"/>
      <c r="G195" s="35">
        <v>53</v>
      </c>
      <c r="H195" s="40">
        <v>24.76</v>
      </c>
      <c r="I195" s="24">
        <v>8.72</v>
      </c>
      <c r="J195" s="24">
        <v>-8.297538808966072</v>
      </c>
      <c r="K195" s="8"/>
      <c r="L195" s="8">
        <v>0.00388072</v>
      </c>
      <c r="M195" s="159">
        <f>((0.009939*H195^2+1.878*H195+54.8)-(0.03997*H195^2+3.217*H195+164.5)*((L195^0.5)/(1+(4*L195^0.5))))*M127</f>
      </c>
      <c r="N195" s="59">
        <f>((0.00818*H195^2+1.939*H195+53.26)-(0.0292*H195^2+6.745*H195+151.5)*((L195^0.5)/(1+(8*L195^0.5))))*N127</f>
      </c>
      <c r="O195" s="24">
        <f>((0.01249*H195^2+1.912*H195+48.2)-(0.08284*H195^2+5.188*H195+75.73)*((L195^0.5)/(1+(7*L195^0.5))))*O127</f>
      </c>
      <c r="P195" s="24">
        <f>((0.02376*H195^2+3.227*H195+90.24)-(0.06484*H195^2+5.149*H195+76.79)*((L195^0.5)/(1+(3*L195^0.5))))*P127</f>
      </c>
      <c r="Q195" s="24">
        <f>((0.01275*H127^2+2.109*H127+46.19)-(0.1071*H127^2+9.023*H127+135.4)*((L195^0.5)/(1+(7.6*L195^0.5))))*Q127</f>
      </c>
      <c r="R195" s="59">
        <f>((0.0091*H127^2+2.16*H127+54)-(0.1*H127^2+5*H127+145)*((L195^0.5)/(1+(2.04*L195^0.5))))*R127</f>
      </c>
      <c r="S195" s="59">
        <f>((0.008978*H127^2+3*H127+80)-(0.005*H127^2+0.5*H127-20)*((L195^0.5)/(1+(2.6*L195^0.5))))*S127</f>
      </c>
      <c r="T195" s="24">
        <f>((0.003763*H127^2+0.877*H127+26.23)-(0.00027*H127^2+1.141*H127+32.07)*((L195^0.5)/(1+(1.7*L195^0.5))))*T127</f>
      </c>
      <c r="U195" s="24">
        <f>((0.003046*H127^2+1.261*H127+40.7)-(0.00535*H127^2+0.9316*H127+22.59)*((L195^0.5)/(1+(1.5*L195^0.5))))*U127</f>
      </c>
      <c r="V195" s="24">
        <f>((0.01068*H127^2+1.695*H127+57.16)-(0.02453*H127^2+1.915*H127+80.5)*((L195^0.5)/(1+(2.1*L195^0.5))))*V127</f>
      </c>
      <c r="W195" s="60">
        <f>((0.007647*H127^2+2.204*H127+59.11)-(0.03174*H127^2+2.334*H127+132.3)*((L195^0.5)/(1+(2.8*L195^0.5))))*W127</f>
      </c>
      <c r="X195" s="61">
        <f>((0.009088*H127^2+2.16*H127+53.901)-(0.1*H127^2-25*H127+120)*((L195^0.5)/(1+(2.23*L195^0.5))))*X127</f>
      </c>
      <c r="Y195" s="62">
        <f>((0.008973*H195^2+2*H195+40)-(-0.835*H195^2+5*H195+80)*((L195^0.5)/(1+(4*L195^0.5))))*Y127</f>
      </c>
      <c r="Z195" s="60">
        <f>((0.003817*H127^2+1.337*H127+40.99)-(0.00613*H127^2+0.9469*H127+22.01)*((L195^0.5)/(1+(1.5*L195^0.5))))*Z127</f>
      </c>
      <c r="AA195" s="60">
        <f>((0.01037*H127^2+2.838*H127+82.37)-(0.03324*H127^2+5.889*H127+193.5)*((L195^0.5)/(1+(2.6*L195^0.5))))*AA127</f>
      </c>
      <c r="AB195" s="60">
        <f>((0.001925*H127^2+1.214*H127+39.9)-(0.00118*H127^2+0.5045*H127+23.31)*((L195^0.5)/(1+(0.1*L195^0.5))))*AB127</f>
      </c>
      <c r="AC195" s="60">
        <f>((0.01*$H127^2+2.75*$H127+79)-(0.2*$H127^2+6*$H127+150)*(($L195^0.5)/(1+(2.6*$L195^0.5))))*$AC127</f>
      </c>
      <c r="AD195" s="60">
        <f>((0.000614*H195^2+0.9048*H195+21.14)-(-0.005*H195^2+0.8957*H195+10.97)*((L195^0.5)/(1+(0.1*L195^0.5))))*AD127</f>
      </c>
      <c r="AE195" s="60"/>
      <c r="AF195" s="60">
        <f>((-0.01414*H127^2+5.355*H127+224.2)-(-0.00918*H127^2+1.842*H127+39.23)*((L195^0.5)/(1+(0.3*L195^0.5))))*AF127</f>
      </c>
      <c r="AG195" s="85">
        <f>((0.003396*H127^2+2.925*H127+121.3)-(0.00933*H127^2+0.1086*H127+35.9)*((L195^0.5)/(1+(0.01*L195^0.5))))*AG127</f>
      </c>
      <c r="AH195" s="85">
        <f>((0.01*$H127^2+2.75*$H127+79)-(0.2*$H127^2+6*$H127+150)*(($L195^0.5)/(1+(2.6*$L195^0.5))))*AH127</f>
      </c>
      <c r="AI195" s="376">
        <f>((0.01*$H127^2+2.75*$H127+79)-(0.2*$H127^2+6*$H127+150)*(($L195^0.5)/(1+(2.6*$L195^0.5))))*AI127</f>
      </c>
      <c r="AJ195" s="376">
        <f>((0.01*$H127^2+2.75*$H127+79)-(0.2*$H127^2+6*$H127+150)*(($L195^0.5)/(1+(2.6*$L195^0.5))))*AJ127</f>
      </c>
      <c r="AK195" s="377">
        <f>((0.01*$H127^2+2.75*$H127+79)-(0.2*$H127^2+6*$H127+150)*(($L195^0.5)/(1+(2.6*$L195^0.5))))*AK127</f>
      </c>
      <c r="AL195" s="377">
        <f>((0.01*$H127^2+2.75*$H127+79)-(0.2*$H127^2+6*$H127+150)*(($L195^0.5)/(1+(2.6*$L195^0.5))))*AL127</f>
      </c>
      <c r="AM195" s="378">
        <f>((0.01*$H127^2+2.75*$H127+79)-(0.2*$H127^2+6*$H127+150)*(($L195^0.5)/(1+(2.6*$L195^0.5))))*AM127</f>
      </c>
      <c r="AN195" s="378">
        <f>((0.01*$H127^2+2.75*$H127+79)-(0.2*$H127^2+6*$H127+150)*(($L195^0.5)/(1+(2.6*$L195^0.5))))*AN127</f>
      </c>
      <c r="AO195" s="379">
        <f>($M195+$N195+$O195+$P195+$Q195+$R195+$S195+$T195+$U195+$V195+$W195+$X195+$Y195+$Z195+$AA195+$AB195+$AD195+$AF195+$AG195+$AH195)*1000</f>
      </c>
      <c r="AP195" s="380">
        <f>(M195+N195+O195+P195+Q195+R195+S195+T195+U195+V195+W195+X195+Y195+Z195+AA195+AB195+AC195+AD195+AF195+AG195)*1000</f>
      </c>
      <c r="AQ195" s="186">
        <v>290.277</v>
      </c>
      <c r="AR195" s="329">
        <f>($M195+$N195+$O195+$P195+$Q195+$R195+$S195+$T195+$U195+$V195+$W195+$X195+$Y195+$Z195+$AA195+$AB195+$AD195+$AF195+$AG195+AI195+AJ195)*1000</f>
      </c>
      <c r="AS195" s="381">
        <f>($M195+$N195+$O195+$P195+$Q195+$R195+$S195+$T195+$U195+$V195+$W195+$X195+$Y195+$Z195+$AA195+$AB195+$AD195+$AF195+AG195+$AK195+AL195)*1000</f>
      </c>
      <c r="AT195" s="382">
        <f>($M195+$N195+$O195+$P195+$Q195+$R195+$S195+$T195+$U195+$V195+$W195+$X195+$Y195+$Z195+$AA195+$AB195+$AD195+$AF195+AG195+AM195+AN195)*1000</f>
      </c>
      <c r="AU195" s="35">
        <v>53</v>
      </c>
      <c r="AV195" s="390">
        <v>290.277</v>
      </c>
      <c r="AW195" s="28">
        <v>290.277</v>
      </c>
      <c r="AX195" s="384">
        <v>198.9</v>
      </c>
      <c r="AY195" s="31">
        <v>48</v>
      </c>
      <c r="AZ195" s="52"/>
      <c r="BA195" s="29"/>
    </row>
    <row x14ac:dyDescent="0.25" r="196" customHeight="1" ht="18.75">
      <c r="A196" s="53">
        <v>25569.041962604166</v>
      </c>
      <c r="B196" s="54" t="s">
        <v>136</v>
      </c>
      <c r="C196" s="31">
        <v>2</v>
      </c>
      <c r="D196" s="31">
        <v>45</v>
      </c>
      <c r="E196" s="22" t="s">
        <v>137</v>
      </c>
      <c r="F196" s="22"/>
      <c r="G196" s="35">
        <v>54</v>
      </c>
      <c r="H196" s="40">
        <v>21.169</v>
      </c>
      <c r="I196" s="24">
        <v>8.22</v>
      </c>
      <c r="J196" s="50">
        <v>-7.768116898863063</v>
      </c>
      <c r="K196" s="50"/>
      <c r="L196" s="24">
        <v>0.00101598</v>
      </c>
      <c r="M196" s="159">
        <f>((0.009939*H196^2+1.878*H196+54.8)-(0.03997*H196^2+3.217*H196+164.5)*((L196^0.5)/(1+(4*L196^0.5))))*M128</f>
      </c>
      <c r="N196" s="24">
        <f>((0.00818*H196^2+1.939*H196+53.26)-(0.0292*H196^2+6.745*H196+151.5)*((L196^0.5)/(1+(8*L196^0.5))))*N128</f>
      </c>
      <c r="O196" s="24">
        <f>((0.01249*H196^2+1.912*H196+48.2)-(0.08284*H196^2+5.188*H196+75.73)*((L196^0.5)/(1+(7*L196^0.5))))*O128</f>
      </c>
      <c r="P196" s="24">
        <f>((0.02376*H196^2+3.227*H196+90.24)-(0.06484*H196^2+5.149*H196+76.79)*((L196^0.5)/(1+(3*L196^0.5))))*P128</f>
      </c>
      <c r="Q196" s="24">
        <f>((0.01275*H128^2+2.109*H128+46.19)-(0.1071*H128^2+9.023*H128+135.4)*((L196^0.5)/(1+(7.6*L196^0.5))))*Q128</f>
      </c>
      <c r="R196" s="24">
        <f>((0.0091*H128^2+2.16*H128+54)-(0.1*H128^2+5*H128+145)*((L196^0.5)/(1+(2.04*L196^0.5))))*R128</f>
      </c>
      <c r="S196" s="24">
        <f>((0.008978*H128^2+3*H128+80)-(0.005*H128^2+0.5*H128-20)*((L196^0.5)/(1+(2.6*L196^0.5))))*S128</f>
      </c>
      <c r="T196" s="24">
        <f>((0.003763*H128^2+0.877*H128+26.23)-(0.00027*H128^2+1.141*H128+32.07)*((L196^0.5)/(1+(1.7*L196^0.5))))*T128</f>
      </c>
      <c r="U196" s="24">
        <f>((0.003046*H128^2+1.261*H128+40.7)-(0.00535*H128^2+0.9316*H128+22.59)*((L196^0.5)/(1+(1.5*L196^0.5))))*U128</f>
      </c>
      <c r="V196" s="24">
        <f>((0.01068*H128^2+1.695*H128+57.16)-(0.02453*H128^2+1.915*H128+80.5)*((L196^0.5)/(1+(2.1*L196^0.5))))*V128</f>
      </c>
      <c r="W196" s="60">
        <f>((0.007647*H128^2+2.204*H128+59.11)-(0.03174*H128^2+2.334*H128+132.3)*((L196^0.5)/(1+(2.8*L196^0.5))))*W128</f>
      </c>
      <c r="X196" s="61">
        <f>((0.009088*H128^2+2.16*H128+53.901)-(0.1*H128^2-25*H128+120)*((L196^0.5)/(1+(2.23*L196^0.5))))*X128</f>
      </c>
      <c r="Y196" s="62">
        <f>((0.008973*H196^2+2*H196+40)-(-0.835*H196^2+5*H196+80)*((L196^0.5)/(1+(4*L196^0.5))))*Y128</f>
      </c>
      <c r="Z196" s="60">
        <f>((0.003817*H128^2+1.337*H128+40.99)-(0.00613*H128^2+0.9469*H128+22.01)*((L196^0.5)/(1+(1.5*L196^0.5))))*Z128</f>
      </c>
      <c r="AA196" s="60">
        <f>((0.01037*H128^2+2.838*H128+82.37)-(0.03324*H128^2+5.889*H128+193.5)*((L196^0.5)/(1+(2.6*L196^0.5))))*AA128</f>
      </c>
      <c r="AB196" s="60">
        <f>((0.001925*H128^2+1.214*H128+39.9)-(0.00118*H128^2+0.5045*H128+23.31)*((L196^0.5)/(1+(0.1*L196^0.5))))*AB128</f>
      </c>
      <c r="AC196" s="60">
        <f>((0.01*$H128^2+2.75*$H128+79)-(0.2*$H128^2+6*$H128+150)*(($L196^0.5)/(1+(2.6*$L196^0.5))))*$AC128</f>
      </c>
      <c r="AD196" s="60">
        <f>((0.000614*H196^2+0.9048*H196+21.14)-(-0.005*H196^2+0.8957*H196+10.97)*((L196^0.5)/(1+(0.1*L196^0.5))))*AD128</f>
      </c>
      <c r="AE196" s="60"/>
      <c r="AF196" s="60">
        <f>((-0.01414*H128^2+5.355*H128+224.2)-(-0.00918*H128^2+1.842*H128+39.23)*((L196^0.5)/(1+(0.3*L196^0.5))))*AF128</f>
      </c>
      <c r="AG196" s="85">
        <f>((0.003396*H128^2+2.925*H128+121.3)-(0.00933*H128^2+0.1086*H128+35.9)*((L196^0.5)/(1+(0.01*L196^0.5))))*AG128</f>
      </c>
      <c r="AH196" s="85">
        <f>((0.01*$H128^2+2.75*$H128+79)-(0.2*$H128^2+6*$H128+150)*(($L196^0.5)/(1+(2.6*$L196^0.5))))*AH128</f>
      </c>
      <c r="AI196" s="376">
        <f>((0.01*$H128^2+2.75*$H128+79)-(0.2*$H128^2+6*$H128+150)*(($L196^0.5)/(1+(2.6*$L196^0.5))))*AI128</f>
      </c>
      <c r="AJ196" s="376">
        <f>((0.01*$H128^2+2.75*$H128+79)-(0.2*$H128^2+6*$H128+150)*(($L196^0.5)/(1+(2.6*$L196^0.5))))*AJ128</f>
      </c>
      <c r="AK196" s="377">
        <f>((0.01*$H128^2+2.75*$H128+79)-(0.2*$H128^2+6*$H128+150)*(($L196^0.5)/(1+(2.6*$L196^0.5))))*AK128</f>
      </c>
      <c r="AL196" s="377">
        <f>((0.01*$H128^2+2.75*$H128+79)-(0.2*$H128^2+6*$H128+150)*(($L196^0.5)/(1+(2.6*$L196^0.5))))*AL128</f>
      </c>
      <c r="AM196" s="378">
        <f>((0.01*$H128^2+2.75*$H128+79)-(0.2*$H128^2+6*$H128+150)*(($L196^0.5)/(1+(2.6*$L196^0.5))))*AM128</f>
      </c>
      <c r="AN196" s="378">
        <f>((0.01*$H128^2+2.75*$H128+79)-(0.2*$H128^2+6*$H128+150)*(($L196^0.5)/(1+(2.6*$L196^0.5))))*AN128</f>
      </c>
      <c r="AO196" s="379">
        <f>($M196+$N196+$O196+$P196+$Q196+$R196+$S196+$T196+$U196+$V196+$W196+$X196+$Y196+$Z196+$AA196+$AB196+$AD196+$AF196+$AG196+$AH196)*1000</f>
      </c>
      <c r="AP196" s="380">
        <f>(M196+N196+O196+P196+Q196+R196+S196+T196+U196+V196+W196+X196+Y196+Z196+AA196+AB196+AC196+AD196+AF196+AG196)*1000</f>
      </c>
      <c r="AQ196" s="51">
        <v>63.512</v>
      </c>
      <c r="AR196" s="329">
        <f>($M196+$N196+$O196+$P196+$Q196+$R196+$S196+$T196+$U196+$V196+$W196+$X196+$Y196+$Z196+$AA196+$AB196+$AD196+$AF196+$AG196+AI196+AJ196)*1000</f>
      </c>
      <c r="AS196" s="381">
        <f>($M196+$N196+$O196+$P196+$Q196+$R196+$S196+$T196+$U196+$V196+$W196+$X196+$Y196+$Z196+$AA196+$AB196+$AD196+$AF196+AG196+$AK196+AL196)*1000</f>
      </c>
      <c r="AT196" s="382">
        <f>($M196+$N196+$O196+$P196+$Q196+$R196+$S196+$T196+$U196+$V196+$W196+$X196+$Y196+$Z196+$AA196+$AB196+$AD196+$AF196+AG196+AM196+AN196)*1000</f>
      </c>
      <c r="AU196" s="35">
        <v>54</v>
      </c>
      <c r="AV196" s="383">
        <v>63.512</v>
      </c>
      <c r="AW196" s="28">
        <v>63.512</v>
      </c>
      <c r="AX196" s="384">
        <v>80.512</v>
      </c>
      <c r="AY196" s="31">
        <v>45</v>
      </c>
      <c r="AZ196" s="52"/>
      <c r="BA196" s="29"/>
    </row>
    <row x14ac:dyDescent="0.25" r="197" customHeight="1" ht="18.75">
      <c r="A197" s="1"/>
      <c r="B197" s="289"/>
      <c r="C197" s="31">
        <v>2</v>
      </c>
      <c r="D197" s="31">
        <v>31</v>
      </c>
      <c r="E197" s="22" t="s">
        <v>137</v>
      </c>
      <c r="F197" s="22"/>
      <c r="G197" s="35">
        <v>55</v>
      </c>
      <c r="H197" s="40">
        <v>20.8</v>
      </c>
      <c r="I197" s="24">
        <v>8.6</v>
      </c>
      <c r="J197" s="290">
        <v>-5</v>
      </c>
      <c r="K197" s="290"/>
      <c r="L197" s="60">
        <v>0.00119426</v>
      </c>
      <c r="M197" s="159">
        <f>((0.009939*H197^2+1.878*H197+54.8)-(0.03997*H197^2+3.217*H197+164.5)*((L197^0.5)/(1+(4*L197^0.5))))*M129</f>
      </c>
      <c r="N197" s="24">
        <f>((0.00818*H197^2+1.939*H197+53.26)-(0.0292*H197^2+6.745*H197+151.5)*((L197^0.5)/(1+(8*L197^0.5))))*N129</f>
      </c>
      <c r="O197" s="24">
        <f>((0.01249*H197^2+1.912*H197+48.2)-(0.08284*H197^2+5.188*H197+75.73)*((L197^0.5)/(1+(7*L197^0.5))))*O129</f>
      </c>
      <c r="P197" s="24">
        <f>((0.02376*H197^2+3.227*H197+90.24)-(0.06484*H197^2+5.149*H197+76.79)*((L197^0.5)/(1+(3*L197^0.5))))*P129</f>
      </c>
      <c r="Q197" s="59">
        <f>((0.01275*H129^2+2.109*H129+46.19)-(0.1071*H129^2+9.023*H129+135.4)*((L197^0.5)/(1+(7.6*L197^0.5))))*Q129</f>
      </c>
      <c r="R197" s="59">
        <f>((0.0091*H129^2+2.16*H129+54)-(0.1*H129^2+5*H129+145)*((L197^0.5)/(1+(2.04*L197^0.5))))*R129</f>
      </c>
      <c r="S197" s="59">
        <f>((0.008978*H129^2+3*H129+80)-(0.005*H129^2+0.5*H129-20)*((L197^0.5)/(1+(2.6*L197^0.5))))*S129</f>
      </c>
      <c r="T197" s="24">
        <f>((0.003763*H129^2+0.877*H129+26.23)-(0.00027*H129^2+1.141*H129+32.07)*((L197^0.5)/(1+(1.7*L197^0.5))))*T129</f>
      </c>
      <c r="U197" s="24">
        <f>((0.003046*H129^2+1.261*H129+40.7)-(0.00535*H129^2+0.9316*H129+22.59)*((L197^0.5)/(1+(1.5*L197^0.5))))*U129</f>
      </c>
      <c r="V197" s="24">
        <f>((0.01068*H129^2+1.695*H129+57.16)-(0.02453*H129^2+1.915*H129+80.5)*((L197^0.5)/(1+(2.1*L197^0.5))))*V129</f>
      </c>
      <c r="W197" s="60">
        <f>((0.007647*H129^2+2.204*H129+59.11)-(0.03174*H129^2+2.334*H129+132.3)*((L197^0.5)/(1+(2.8*L197^0.5))))*W129</f>
      </c>
      <c r="X197" s="61">
        <f>((0.009088*H129^2+2.16*H129+53.901)-(0.1*H129^2-25*H129+120)*((L197^0.5)/(1+(2.23*L197^0.5))))*X129</f>
      </c>
      <c r="Y197" s="62">
        <f>((0.008973*H197^2+2*H197+40)-(-0.835*H197^2+5*H197+80)*((L197^0.5)/(1+(4*L197^0.5))))*Y129</f>
      </c>
      <c r="Z197" s="60">
        <f>((0.003817*H129^2+1.337*H129+40.99)-(0.00613*H129^2+0.9469*H129+22.01)*((L197^0.5)/(1+(1.5*L197^0.5))))*Z129</f>
      </c>
      <c r="AA197" s="60">
        <f>((0.01037*H129^2+2.838*H129+82.37)-(0.03324*H129^2+5.889*H129+193.5)*((L197^0.5)/(1+(2.6*L197^0.5))))*AA129</f>
      </c>
      <c r="AB197" s="60">
        <f>((0.001925*H129^2+1.214*H129+39.9)-(0.00118*H129^2+0.5045*H129+23.31)*((L197^0.5)/(1+(0.1*L197^0.5))))*AB129</f>
      </c>
      <c r="AC197" s="60">
        <f>((0.01*$H129^2+2.75*$H129+79)-(0.2*$H129^2+6*$H129+150)*(($L197^0.5)/(1+(2.6*$L197^0.5))))*$AC129</f>
      </c>
      <c r="AD197" s="60">
        <f>((0.000614*H197^2+0.9048*H197+21.14)-(-0.005*H197^2+0.8957*H197+10.97)*((L197^0.5)/(1+(0.1*L197^0.5))))*AD129</f>
      </c>
      <c r="AE197" s="60"/>
      <c r="AF197" s="60">
        <f>((-0.01414*H129^2+5.355*H129+224.2)-(-0.00918*H129^2+1.842*H129+39.23)*((L197^0.5)/(1+(0.3*L197^0.5))))*AF129</f>
      </c>
      <c r="AG197" s="85">
        <f>((0.003396*H129^2+2.925*H129+121.3)-(0.00933*H129^2+0.1086*H129+35.9)*((L197^0.5)/(1+(0.01*L197^0.5))))*AG129</f>
      </c>
      <c r="AH197" s="85">
        <f>((0.01*$H129^2+2.75*$H129+79)-(0.2*$H129^2+6*$H129+150)*(($L197^0.5)/(1+(2.6*$L197^0.5))))*AH129</f>
      </c>
      <c r="AI197" s="376">
        <f>((0.01*$H129^2+2.75*$H129+79)-(0.2*$H129^2+6*$H129+150)*(($L197^0.5)/(1+(2.6*$L197^0.5))))*AI129</f>
      </c>
      <c r="AJ197" s="376">
        <f>((0.01*$H129^2+2.75*$H129+79)-(0.2*$H129^2+6*$H129+150)*(($L197^0.5)/(1+(2.6*$L197^0.5))))*AJ129</f>
      </c>
      <c r="AK197" s="377">
        <f>((0.01*$H129^2+2.75*$H129+79)-(0.2*$H129^2+6*$H129+150)*(($L197^0.5)/(1+(2.6*$L197^0.5))))*AK129</f>
      </c>
      <c r="AL197" s="377">
        <f>((0.01*$H129^2+2.75*$H129+79)-(0.2*$H129^2+6*$H129+150)*(($L197^0.5)/(1+(2.6*$L197^0.5))))*AL129</f>
      </c>
      <c r="AM197" s="378">
        <f>((0.01*$H129^2+2.75*$H129+79)-(0.2*$H129^2+6*$H129+150)*(($L197^0.5)/(1+(2.6*$L197^0.5))))*AM129</f>
      </c>
      <c r="AN197" s="378">
        <f>((0.01*$H129^2+2.75*$H129+79)-(0.2*$H129^2+6*$H129+150)*(($L197^0.5)/(1+(2.6*$L197^0.5))))*AN129</f>
      </c>
      <c r="AO197" s="379">
        <f>($M197+$N197+$O197+$P197+$Q197+$R197+$S197+$T197+$U197+$V197+$W197+$X197+$Y197+$Z197+$AA197+$AB197+$AD197+$AF197+$AG197+$AH197)*1000</f>
      </c>
      <c r="AP197" s="380">
        <f>(M197+N197+O197+P197+Q197+R197+S197+T197+U197+V197+W197+X197+Y197+Z197+AA197+AB197+AC197+AD197+AF197+AG197)*1000</f>
      </c>
      <c r="AQ197" s="135" t="s">
        <v>48</v>
      </c>
      <c r="AR197" s="329">
        <f>($M197+$N197+$O197+$P197+$Q197+$R197+$S197+$T197+$U197+$V197+$W197+$X197+$Y197+$Z197+$AA197+$AB197+$AD197+$AF197+$AG197+AI197+AJ197)*1000</f>
      </c>
      <c r="AS197" s="381">
        <f>($M197+$N197+$O197+$P197+$Q197+$R197+$S197+$T197+$U197+$V197+$W197+$X197+$Y197+$Z197+$AA197+$AB197+$AD197+$AF197+AG197+$AK197+AL197)*1000</f>
      </c>
      <c r="AT197" s="382">
        <f>($M197+$N197+$O197+$P197+$Q197+$R197+$S197+$T197+$U197+$V197+$W197+$X197+$Y197+$Z197+$AA197+$AB197+$AD197+$AF197+AG197+AM197+AN197)*1000</f>
      </c>
      <c r="AU197" s="35">
        <v>55</v>
      </c>
      <c r="AV197" s="385">
        <v>279.58</v>
      </c>
      <c r="AW197" s="329">
        <f>(AX197+37.74)/0.7147</f>
      </c>
      <c r="AX197" s="384">
        <v>124.15</v>
      </c>
      <c r="AY197" s="31">
        <v>31</v>
      </c>
      <c r="AZ197" s="52"/>
      <c r="BA197" s="29"/>
    </row>
    <row x14ac:dyDescent="0.25" r="198" customHeight="1" ht="18.75">
      <c r="A198" s="251">
        <v>25569.041962604166</v>
      </c>
      <c r="B198" s="252" t="s">
        <v>55</v>
      </c>
      <c r="C198" s="3"/>
      <c r="D198" s="3"/>
      <c r="E198" s="171" t="s">
        <v>139</v>
      </c>
      <c r="F198" s="180"/>
      <c r="G198" s="292">
        <v>56</v>
      </c>
      <c r="H198" s="275">
        <v>20</v>
      </c>
      <c r="I198" s="288">
        <v>8.5</v>
      </c>
      <c r="J198" s="275">
        <v>-5</v>
      </c>
      <c r="K198" s="275"/>
      <c r="L198" s="60">
        <v>0.000939502</v>
      </c>
      <c r="M198" s="159">
        <f>((0.009939*H198^2+1.878*H198+54.8)-(0.03997*H198^2+3.217*H198+164.5)*((L198^0.5)/(1+(4*L198^0.5))))*M130</f>
      </c>
      <c r="N198" s="24">
        <f>((0.00818*H198^2+1.939*H198+53.26)-(0.0292*H198^2+6.745*H198+151.5)*((L198^0.5)/(1+(8*L198^0.5))))*N130</f>
      </c>
      <c r="O198" s="24">
        <f>((0.01249*H198^2+1.912*H198+48.2)-(0.08284*H198^2+5.188*H198+75.73)*((L198^0.5)/(1+(7*L198^0.5))))*O130</f>
      </c>
      <c r="P198" s="24">
        <f>((0.02376*H198^2+3.227*H198+90.24)-(0.06484*H198^2+5.149*H198+76.79)*((L198^0.5)/(1+(3*L198^0.5))))*P130</f>
      </c>
      <c r="Q198" s="24">
        <f>((0.01275*H130^2+2.109*H130+46.19)-(0.1071*H130^2+9.023*H130+135.4)*((L198^0.5)/(1+(7.6*L198^0.5))))*Q130</f>
      </c>
      <c r="R198" s="24">
        <f>((0.0091*H130^2+2.16*H130+54)-(0.1*H130^2+5*H130+145)*((L198^0.5)/(1+(2.04*L198^0.5))))*R130</f>
      </c>
      <c r="S198" s="59">
        <f>((0.008978*H130^2+3*H130+80)-(0.005*H130^2+0.5*H130-20)*((L198^0.5)/(1+(2.6*L198^0.5))))*S130</f>
      </c>
      <c r="T198" s="24">
        <f>((0.003763*H130^2+0.877*H130+26.23)-(0.00027*H130^2+1.141*H130+32.07)*((L198^0.5)/(1+(1.7*L198^0.5))))*T130</f>
      </c>
      <c r="U198" s="24">
        <f>((0.003046*H130^2+1.261*H130+40.7)-(0.00535*H130^2+0.9316*H130+22.59)*((L198^0.5)/(1+(1.5*L198^0.5))))*U130</f>
      </c>
      <c r="V198" s="24">
        <f>((0.01068*H130^2+1.695*H130+57.16)-(0.02453*H130^2+1.915*H130+80.5)*((L198^0.5)/(1+(2.1*L198^0.5))))*V130</f>
      </c>
      <c r="W198" s="60">
        <f>((0.007647*H130^2+2.204*H130+59.11)-(0.03174*H130^2+2.334*H130+132.3)*((L198^0.5)/(1+(2.8*L198^0.5))))*W130</f>
      </c>
      <c r="X198" s="61">
        <f>((0.009088*H130^2+2.16*H130+53.901)-(0.1*H130^2-25*H130+120)*((L198^0.5)/(1+(2.23*L198^0.5))))*X130</f>
      </c>
      <c r="Y198" s="62">
        <f>((0.008973*H198^2+2*H198+40)-(-0.835*H198^2+5*H198+80)*((L198^0.5)/(1+(4*L198^0.5))))*Y130</f>
      </c>
      <c r="Z198" s="60">
        <f>((0.003817*H130^2+1.337*H130+40.99)-(0.00613*H130^2+0.9469*H130+22.01)*((L198^0.5)/(1+(1.5*L198^0.5))))*Z130</f>
      </c>
      <c r="AA198" s="60">
        <f>((0.01037*H130^2+2.838*H130+82.37)-(0.03324*H130^2+5.889*H130+193.5)*((L198^0.5)/(1+(2.6*L198^0.5))))*AA130</f>
      </c>
      <c r="AB198" s="60">
        <f>((0.001925*H130^2+1.214*H130+39.9)-(0.00118*H130^2+0.5045*H130+23.31)*((L198^0.5)/(1+(0.1*L198^0.5))))*AB130</f>
      </c>
      <c r="AC198" s="60">
        <f>((0.01*$H130^2+2.75*$H130+79)-(0.2*$H130^2+6*$H130+150)*(($L198^0.5)/(1+(2.6*$L198^0.5))))*$AC130</f>
      </c>
      <c r="AD198" s="60">
        <f>((0.000614*H198^2+0.9048*H198+21.14)-(-0.005*H198^2+0.8957*H198+10.97)*((L198^0.5)/(1+(0.1*L198^0.5))))*AD130</f>
      </c>
      <c r="AE198" s="60"/>
      <c r="AF198" s="60">
        <f>((-0.01414*H130^2+5.355*H130+224.2)-(-0.00918*H130^2+1.842*H130+39.23)*((L198^0.5)/(1+(0.3*L198^0.5))))*AF130</f>
      </c>
      <c r="AG198" s="85">
        <f>((0.003396*H130^2+2.925*H130+121.3)-(0.00933*H130^2+0.1086*H130+35.9)*((L198^0.5)/(1+(0.01*L198^0.5))))*AG130</f>
      </c>
      <c r="AH198" s="85">
        <f>((0.01*$H130^2+2.75*$H130+79)-(0.2*$H130^2+6*$H130+150)*(($L198^0.5)/(1+(2.6*$L198^0.5))))*AH130</f>
      </c>
      <c r="AI198" s="376">
        <f>((0.01*$H130^2+2.75*$H130+79)-(0.2*$H130^2+6*$H130+150)*(($L198^0.5)/(1+(2.6*$L198^0.5))))*AI130</f>
      </c>
      <c r="AJ198" s="376">
        <f>((0.01*$H130^2+2.75*$H130+79)-(0.2*$H130^2+6*$H130+150)*(($L198^0.5)/(1+(2.6*$L198^0.5))))*AJ130</f>
      </c>
      <c r="AK198" s="377">
        <f>((0.01*$H130^2+2.75*$H130+79)-(0.2*$H130^2+6*$H130+150)*(($L198^0.5)/(1+(2.6*$L198^0.5))))*AK130</f>
      </c>
      <c r="AL198" s="377">
        <f>((0.01*$H130^2+2.75*$H130+79)-(0.2*$H130^2+6*$H130+150)*(($L198^0.5)/(1+(2.6*$L198^0.5))))*AL130</f>
      </c>
      <c r="AM198" s="378">
        <f>((0.01*$H130^2+2.75*$H130+79)-(0.2*$H130^2+6*$H130+150)*(($L198^0.5)/(1+(2.6*$L198^0.5))))*AM130</f>
      </c>
      <c r="AN198" s="378">
        <f>((0.01*$H130^2+2.75*$H130+79)-(0.2*$H130^2+6*$H130+150)*(($L198^0.5)/(1+(2.6*$L198^0.5))))*AN130</f>
      </c>
      <c r="AO198" s="379">
        <f>($M198+$N198+$O198+$P198+$Q198+$R198+$S198+$T198+$U198+$V198+$W198+$X198+$Y198+$Z198+$AA198+$AB198+$AD198+$AF198+$AG198+$AH198)*1000</f>
      </c>
      <c r="AP198" s="380">
        <f>(M198+N198+O198+P198+Q198+R198+S198+T198+U198+V198+W198+X198+Y198+Z198+AA198+AB198+AC198+AD198+AF198+AG198)*1000</f>
      </c>
      <c r="AQ198" s="135" t="s">
        <v>48</v>
      </c>
      <c r="AR198" s="329">
        <f>($M198+$N198+$O198+$P198+$Q198+$R198+$S198+$T198+$U198+$V198+$W198+$X198+$Y198+$Z198+$AA198+$AB198+$AD198+$AF198+$AG198+AI198+AJ198)*1000</f>
      </c>
      <c r="AS198" s="381">
        <f>($M198+$N198+$O198+$P198+$Q198+$R198+$S198+$T198+$U198+$V198+$W198+$X198+$Y198+$Z198+$AA198+$AB198+$AD198+$AF198+AG198+$AK198+AL198)*1000</f>
      </c>
      <c r="AT198" s="382">
        <f>($M198+$N198+$O198+$P198+$Q198+$R198+$S198+$T198+$U198+$V198+$W198+$X198+$Y198+$Z198+$AA198+$AB198+$AD198+$AF198+AG198+AM198+AN198)*1000</f>
      </c>
      <c r="AU198" s="35">
        <v>56</v>
      </c>
      <c r="AV198" s="385">
        <v>240.85</v>
      </c>
      <c r="AW198" s="329">
        <f>(AX198+37.74)/0.7147</f>
      </c>
      <c r="AX198" s="384">
        <v>81.202</v>
      </c>
      <c r="AY198" s="397"/>
      <c r="AZ198" s="52"/>
      <c r="BA198" s="29"/>
    </row>
    <row x14ac:dyDescent="0.25" r="199" customHeight="1" ht="18.75">
      <c r="A199" s="251">
        <v>25569.041962604166</v>
      </c>
      <c r="B199" s="252" t="s">
        <v>140</v>
      </c>
      <c r="C199" s="31">
        <v>2</v>
      </c>
      <c r="D199" s="333">
        <v>54</v>
      </c>
      <c r="E199" s="180" t="s">
        <v>141</v>
      </c>
      <c r="F199" s="180"/>
      <c r="G199" s="35">
        <v>57</v>
      </c>
      <c r="H199" s="60">
        <v>20.5</v>
      </c>
      <c r="I199" s="24">
        <v>8.9</v>
      </c>
      <c r="J199" s="50">
        <v>-5</v>
      </c>
      <c r="K199" s="50"/>
      <c r="L199" s="60">
        <v>0.00096987</v>
      </c>
      <c r="M199" s="159">
        <f>((0.009939*H199^2+1.878*H199+54.8)-(0.03997*H199^2+3.217*H199+164.5)*((L199^0.5)/(1+(4*L199^0.5))))*M131</f>
      </c>
      <c r="N199" s="24">
        <f>((0.00818*H199^2+1.939*H199+53.26)-(0.0292*H199^2+6.745*H199+151.5)*((L199^0.5)/(1+(8*L199^0.5))))*N131</f>
      </c>
      <c r="O199" s="24">
        <f>((0.01249*H199^2+1.912*H199+48.2)-(0.08284*H199^2+5.188*H199+75.73)*((L199^0.5)/(1+(7*L199^0.5))))*O131</f>
      </c>
      <c r="P199" s="24">
        <f>((0.02376*H199^2+3.227*H199+90.24)-(0.06484*H199^2+5.149*H199+76.79)*((L199^0.5)/(1+(3*L199^0.5))))*P131</f>
      </c>
      <c r="Q199" s="24">
        <f>((0.01275*H131^2+2.109*H131+46.19)-(0.1071*H131^2+9.023*H131+135.4)*((L199^0.5)/(1+(7.6*L199^0.5))))*Q131</f>
      </c>
      <c r="R199" s="59">
        <f>((0.0091*H131^2+2.16*H131+54)-(0.1*H131^2+5*H131+145)*((L199^0.5)/(1+(2.04*L199^0.5))))*R131</f>
      </c>
      <c r="S199" s="59">
        <f>((0.008978*H131^2+3*H131+80)-(0.005*H131^2+0.5*H131-20)*((L199^0.5)/(1+(2.6*L199^0.5))))*S131</f>
      </c>
      <c r="T199" s="24">
        <f>((0.003763*H131^2+0.877*H131+26.23)-(0.00027*H131^2+1.141*H131+32.07)*((L199^0.5)/(1+(1.7*L199^0.5))))*T131</f>
      </c>
      <c r="U199" s="24">
        <f>((0.003046*H131^2+1.261*H131+40.7)-(0.00535*H131^2+0.9316*H131+22.59)*((L199^0.5)/(1+(1.5*L199^0.5))))*U131</f>
      </c>
      <c r="V199" s="24">
        <f>((0.01068*H131^2+1.695*H131+57.16)-(0.02453*H131^2+1.915*H131+80.5)*((L199^0.5)/(1+(2.1*L199^0.5))))*V131</f>
      </c>
      <c r="W199" s="60">
        <f>((0.007647*H131^2+2.204*H131+59.11)-(0.03174*H131^2+2.334*H131+132.3)*((L199^0.5)/(1+(2.8*L199^0.5))))*W131</f>
      </c>
      <c r="X199" s="94">
        <f>((0.009088*H131^2+2.16*H131+53.901)-(0.1*H131^2-25*H131+120)*((L199^0.5)/(1+(2.23*L199^0.5))))*X131</f>
      </c>
      <c r="Y199" s="62">
        <f>((0.008973*H199^2+2*H199+40)-(-0.835*H199^2+5*H199+80)*((L199^0.5)/(1+(4*L199^0.5))))*Y131</f>
      </c>
      <c r="Z199" s="60">
        <f>((0.003817*H131^2+1.337*H131+40.99)-(0.00613*H131^2+0.9469*H131+22.01)*((L199^0.5)/(1+(1.5*L199^0.5))))*Z131</f>
      </c>
      <c r="AA199" s="60">
        <f>((0.01037*H131^2+2.838*H131+82.37)-(0.03324*H131^2+5.889*H131+193.5)*((L199^0.5)/(1+(2.6*L199^0.5))))*AA131</f>
      </c>
      <c r="AB199" s="60">
        <f>((0.001925*H131^2+1.214*H131+39.9)-(0.00118*H131^2+0.5045*H131+23.31)*((L199^0.5)/(1+(0.1*L199^0.5))))*AB131</f>
      </c>
      <c r="AC199" s="60">
        <f>((0.01*$H131^2+2.75*$H131+79)-(0.2*$H131^2+6*$H131+150)*(($L199^0.5)/(1+(2.6*$L199^0.5))))*$AC131</f>
      </c>
      <c r="AD199" s="60">
        <f>((0.000614*H199^2+0.9048*H199+21.14)-(-0.005*H199^2+0.8957*H199+10.97)*((L199^0.5)/(1+(0.1*L199^0.5))))*AD131</f>
      </c>
      <c r="AE199" s="60"/>
      <c r="AF199" s="60">
        <f>((-0.01414*H131^2+5.355*H131+224.2)-(-0.00918*H131^2+1.842*H131+39.23)*((L199^0.5)/(1+(0.3*L199^0.5))))*AF131</f>
      </c>
      <c r="AG199" s="85">
        <f>((0.003396*H131^2+2.925*H131+121.3)-(0.00933*H131^2+0.1086*H131+35.9)*((L199^0.5)/(1+(0.01*L199^0.5))))*AG131</f>
      </c>
      <c r="AH199" s="85">
        <f>((0.01*$H131^2+2.75*$H131+79)-(0.2*$H131^2+6*$H131+150)*(($L199^0.5)/(1+(2.6*$L199^0.5))))*AH131</f>
      </c>
      <c r="AI199" s="376">
        <f>((0.01*$H131^2+2.75*$H131+79)-(0.2*$H131^2+6*$H131+150)*(($L199^0.5)/(1+(2.6*$L199^0.5))))*AI131</f>
      </c>
      <c r="AJ199" s="376">
        <f>((0.01*$H131^2+2.75*$H131+79)-(0.2*$H131^2+6*$H131+150)*(($L199^0.5)/(1+(2.6*$L199^0.5))))*AJ131</f>
      </c>
      <c r="AK199" s="377">
        <f>((0.01*$H131^2+2.75*$H131+79)-(0.2*$H131^2+6*$H131+150)*(($L199^0.5)/(1+(2.6*$L199^0.5))))*AK131</f>
      </c>
      <c r="AL199" s="377">
        <f>((0.01*$H131^2+2.75*$H131+79)-(0.2*$H131^2+6*$H131+150)*(($L199^0.5)/(1+(2.6*$L199^0.5))))*AL131</f>
      </c>
      <c r="AM199" s="378">
        <f>((0.01*$H131^2+2.75*$H131+79)-(0.2*$H131^2+6*$H131+150)*(($L199^0.5)/(1+(2.6*$L199^0.5))))*AM131</f>
      </c>
      <c r="AN199" s="378">
        <f>((0.01*$H131^2+2.75*$H131+79)-(0.2*$H131^2+6*$H131+150)*(($L199^0.5)/(1+(2.6*$L199^0.5))))*AN131</f>
      </c>
      <c r="AO199" s="379">
        <f>($M199+$N199+$O199+$P199+$Q199+$R199+$S199+$T199+$U199+$V199+$W199+$X199+$Y199+$Z199+$AA199+$AB199+$AD199+$AF199+$AG199+$AH199)*1000</f>
      </c>
      <c r="AP199" s="380">
        <f>(M199+N199+O199+P199+Q199+R199+S199+T199+U199+V199+W199+X199+Y199+Z199+AA199+AB199+AC199+AD199+AF199+AG199)*1000</f>
      </c>
      <c r="AQ199" s="135" t="s">
        <v>48</v>
      </c>
      <c r="AR199" s="329">
        <f>($M199+$N199+$O199+$P199+$Q199+$R199+$S199+$T199+$U199+$V199+$W199+$X199+$Y199+$Z199+$AA199+$AB199+$AD199+$AF199+$AG199+AI199+AJ199)*1000</f>
      </c>
      <c r="AS199" s="381">
        <f>($M199+$N199+$O199+$P199+$Q199+$R199+$S199+$T199+$U199+$V199+$W199+$X199+$Y199+$Z199+$AA199+$AB199+$AD199+$AF199+AG199+$AK199+AL199)*1000</f>
      </c>
      <c r="AT199" s="382">
        <f>($M199+$N199+$O199+$P199+$Q199+$R199+$S199+$T199+$U199+$V199+$W199+$X199+$Y199+$Z199+$AA199+$AB199+$AD199+$AF199+AG199+AM199+AN199)*1000</f>
      </c>
      <c r="AU199" s="35">
        <v>57</v>
      </c>
      <c r="AV199" s="385">
        <v>227.99</v>
      </c>
      <c r="AW199" s="329">
        <f>(AX199+37.74)/0.7147</f>
      </c>
      <c r="AX199" s="384">
        <v>82.718</v>
      </c>
      <c r="AY199" s="333">
        <v>54</v>
      </c>
      <c r="AZ199" s="52"/>
      <c r="BA199" s="29"/>
    </row>
    <row x14ac:dyDescent="0.25" r="200" customHeight="1" ht="18.75">
      <c r="A200" s="251">
        <v>25569.041962604166</v>
      </c>
      <c r="B200" s="252" t="s">
        <v>142</v>
      </c>
      <c r="C200" s="64">
        <v>3</v>
      </c>
      <c r="D200" s="352">
        <v>55</v>
      </c>
      <c r="E200" s="180" t="s">
        <v>143</v>
      </c>
      <c r="F200" s="180"/>
      <c r="G200" s="104">
        <v>58</v>
      </c>
      <c r="H200" s="94">
        <v>20.6</v>
      </c>
      <c r="I200" s="106">
        <v>8.7</v>
      </c>
      <c r="J200" s="158">
        <v>-5</v>
      </c>
      <c r="K200" s="158"/>
      <c r="L200" s="60">
        <v>0.00137863</v>
      </c>
      <c r="M200" s="159">
        <f>((0.009939*H200^2+1.878*H200+54.8)-(0.03997*H200^2+3.217*H200+164.5)*((L200^0.5)/(1+(4*L200^0.5))))*M132</f>
      </c>
      <c r="N200" s="24">
        <f>((0.00818*H200^2+1.939*H200+53.26)-(0.0292*H200^2+6.745*H200+151.5)*((L200^0.5)/(1+(8*L200^0.5))))*N132</f>
      </c>
      <c r="O200" s="24">
        <f>((0.01249*H200^2+1.912*H200+48.2)-(0.08284*H200^2+5.188*H200+75.73)*((L200^0.5)/(1+(7*L200^0.5))))*O132</f>
      </c>
      <c r="P200" s="24">
        <f>((0.02376*H200^2+3.227*H200+90.24)-(0.06484*H200^2+5.149*H200+76.79)*((L200^0.5)/(1+(3*L200^0.5))))*P132</f>
      </c>
      <c r="Q200" s="24">
        <f>((0.01275*H132^2+2.109*H132+46.19)-(0.1071*H132^2+9.023*H132+135.4)*((L200^0.5)/(1+(7.6*L200^0.5))))*Q132</f>
      </c>
      <c r="R200" s="59">
        <f>((0.0091*H132^2+2.16*H132+54)-(0.1*H132^2+5*H132+145)*((L200^0.5)/(1+(2.04*L200^0.5))))*R132</f>
      </c>
      <c r="S200" s="59">
        <f>((0.008978*H132^2+3*H132+80)-(0.005*H132^2+0.5*H132-20)*((L200^0.5)/(1+(2.6*L200^0.5))))*S132</f>
      </c>
      <c r="T200" s="24">
        <f>((0.003763*H132^2+0.877*H132+26.23)-(0.00027*H132^2+1.141*H132+32.07)*((L200^0.5)/(1+(1.7*L200^0.5))))*T132</f>
      </c>
      <c r="U200" s="24">
        <f>((0.003046*H132^2+1.261*H132+40.7)-(0.00535*H132^2+0.9316*H132+22.59)*((L200^0.5)/(1+(1.5*L200^0.5))))*U132</f>
      </c>
      <c r="V200" s="24">
        <f>((0.01068*H132^2+1.695*H132+57.16)-(0.02453*H132^2+1.915*H132+80.5)*((L200^0.5)/(1+(2.1*L200^0.5))))*V132</f>
      </c>
      <c r="W200" s="60">
        <f>((0.007647*H132^2+2.204*H132+59.11)-(0.03174*H132^2+2.334*H132+132.3)*((L200^0.5)/(1+(2.8*L200^0.5))))*W132</f>
      </c>
      <c r="X200" s="61">
        <f>((0.009088*H132^2+2.16*H132+53.901)-(0.1*H132^2-25*H132+120)*((L200^0.5)/(1+(2.23*L200^0.5))))*X132</f>
      </c>
      <c r="Y200" s="62">
        <f>((0.008973*H200^2+2*H200+40)-(-0.835*H200^2+5*H200+80)*((L200^0.5)/(1+(4*L200^0.5))))*Y132</f>
      </c>
      <c r="Z200" s="60">
        <f>((0.003817*H132^2+1.337*H132+40.99)-(0.00613*H132^2+0.9469*H132+22.01)*((L200^0.5)/(1+(1.5*L200^0.5))))*Z132</f>
      </c>
      <c r="AA200" s="60">
        <f>((0.01037*H132^2+2.838*H132+82.37)-(0.03324*H132^2+5.889*H132+193.5)*((L200^0.5)/(1+(2.6*L200^0.5))))*AA132</f>
      </c>
      <c r="AB200" s="60">
        <f>((0.001925*H132^2+1.214*H132+39.9)-(0.00118*H132^2+0.5045*H132+23.31)*((L200^0.5)/(1+(0.1*L200^0.5))))*AB132</f>
      </c>
      <c r="AC200" s="60">
        <f>((0.01*$H132^2+2.75*$H132+79)-(0.2*$H132^2+6*$H132+150)*(($L200^0.5)/(1+(2.6*$L200^0.5))))*$AC132</f>
      </c>
      <c r="AD200" s="60">
        <f>((0.000614*H200^2+0.9048*H200+21.14)-(-0.005*H200^2+0.8957*H200+10.97)*((L200^0.5)/(1+(0.1*L200^0.5))))*AD132</f>
      </c>
      <c r="AE200" s="60"/>
      <c r="AF200" s="60">
        <f>((-0.01414*H132^2+5.355*H132+224.2)-(-0.00918*H132^2+1.842*H132+39.23)*((L200^0.5)/(1+(0.3*L200^0.5))))*AF132</f>
      </c>
      <c r="AG200" s="85">
        <f>((0.003396*H132^2+2.925*H132+121.3)-(0.00933*H132^2+0.1086*H132+35.9)*((L200^0.5)/(1+(0.01*L200^0.5))))*AG132</f>
      </c>
      <c r="AH200" s="85">
        <f>((0.01*$H132^2+2.75*$H132+79)-(0.2*$H132^2+6*$H132+150)*(($L200^0.5)/(1+(2.6*$L200^0.5))))*AH132</f>
      </c>
      <c r="AI200" s="376">
        <f>((0.01*$H132^2+2.75*$H132+79)-(0.2*$H132^2+6*$H132+150)*(($L200^0.5)/(1+(2.6*$L200^0.5))))*AI132</f>
      </c>
      <c r="AJ200" s="376">
        <f>((0.01*$H132^2+2.75*$H132+79)-(0.2*$H132^2+6*$H132+150)*(($L200^0.5)/(1+(2.6*$L200^0.5))))*AJ132</f>
      </c>
      <c r="AK200" s="377">
        <f>((0.01*$H132^2+2.75*$H132+79)-(0.2*$H132^2+6*$H132+150)*(($L200^0.5)/(1+(2.6*$L200^0.5))))*AK132</f>
      </c>
      <c r="AL200" s="377">
        <f>((0.01*$H132^2+2.75*$H132+79)-(0.2*$H132^2+6*$H132+150)*(($L200^0.5)/(1+(2.6*$L200^0.5))))*AL132</f>
      </c>
      <c r="AM200" s="378">
        <f>((0.01*$H132^2+2.75*$H132+79)-(0.2*$H132^2+6*$H132+150)*(($L200^0.5)/(1+(2.6*$L200^0.5))))*AM132</f>
      </c>
      <c r="AN200" s="378">
        <f>((0.01*$H132^2+2.75*$H132+79)-(0.2*$H132^2+6*$H132+150)*(($L200^0.5)/(1+(2.6*$L200^0.5))))*AN132</f>
      </c>
      <c r="AO200" s="379">
        <f>($M200+$N200+$O200+$P200+$Q200+$R200+$S200+$T200+$U200+$V200+$W200+$X200+$Y200+$Z200+$AA200+$AB200+$AD200+$AF200+$AG200+$AH200)*1000</f>
      </c>
      <c r="AP200" s="380">
        <f>(M200+N200+O200+P200+Q200+R200+S200+T200+U200+V200+W200+X200+Y200+Z200+AA200+AB200+AC200+AD200+AF200+AG200)*1000</f>
      </c>
      <c r="AQ200" s="135" t="s">
        <v>48</v>
      </c>
      <c r="AR200" s="329">
        <f>($M200+$N200+$O200+$P200+$Q200+$R200+$S200+$T200+$U200+$V200+$W200+$X200+$Y200+$Z200+$AA200+$AB200+$AD200+$AF200+$AG200+AI200+AJ200)*1000</f>
      </c>
      <c r="AS200" s="381">
        <f>($M200+$N200+$O200+$P200+$Q200+$R200+$S200+$T200+$U200+$V200+$W200+$X200+$Y200+$Z200+$AA200+$AB200+$AD200+$AF200+AG200+$AK200+AL200)*1000</f>
      </c>
      <c r="AT200" s="382">
        <f>($M200+$N200+$O200+$P200+$Q200+$R200+$S200+$T200+$U200+$V200+$W200+$X200+$Y200+$Z200+$AA200+$AB200+$AD200+$AF200+AG200+AM200+AN200)*1000</f>
      </c>
      <c r="AU200" s="104">
        <v>58</v>
      </c>
      <c r="AV200" s="385">
        <v>259.94</v>
      </c>
      <c r="AW200" s="329">
        <f>(AX200+37.74)/0.7147</f>
      </c>
      <c r="AX200" s="384">
        <v>100.37</v>
      </c>
      <c r="AY200" s="352">
        <v>55</v>
      </c>
      <c r="AZ200" s="52"/>
      <c r="BA200" s="29"/>
    </row>
    <row x14ac:dyDescent="0.25" r="201" customHeight="1" ht="18.75">
      <c r="A201" s="102">
        <v>25569.041962604166</v>
      </c>
      <c r="B201" s="103" t="s">
        <v>144</v>
      </c>
      <c r="C201" s="64">
        <v>3</v>
      </c>
      <c r="D201" s="64">
        <v>56</v>
      </c>
      <c r="E201" s="180" t="s">
        <v>145</v>
      </c>
      <c r="F201" s="180"/>
      <c r="G201" s="104">
        <v>59</v>
      </c>
      <c r="H201" s="60">
        <v>15</v>
      </c>
      <c r="I201" s="24">
        <v>8.687</v>
      </c>
      <c r="J201" s="50">
        <v>-7.19215424684243</v>
      </c>
      <c r="K201" s="50"/>
      <c r="L201" s="24">
        <v>0.00147463</v>
      </c>
      <c r="M201" s="159">
        <f>((0.009939*H201^2+1.878*H201+54.8)-(0.03997*H201^2+3.217*H201+164.5)*((L201^0.5)/(1+(4*L201^0.5))))*M133</f>
      </c>
      <c r="N201" s="24">
        <f>((0.00818*H201^2+1.939*H201+53.26)-(0.0292*H201^2+6.745*H201+151.5)*((L201^0.5)/(1+(8*L201^0.5))))*N133</f>
      </c>
      <c r="O201" s="24">
        <f>((0.01249*H201^2+1.912*H201+48.2)-(0.08284*H201^2+5.188*H201+75.73)*((L201^0.5)/(1+(7*L201^0.5))))*O133</f>
      </c>
      <c r="P201" s="24">
        <f>((0.02376*H201^2+3.227*H201+90.24)-(0.06484*H201^2+5.149*H201+76.79)*((L201^0.5)/(1+(3*L201^0.5))))*P133</f>
      </c>
      <c r="Q201" s="24">
        <f>((0.01275*H133^2+2.109*H133+46.19)-(0.1071*H133^2+9.023*H133+135.4)*((L201^0.5)/(1+(7.6*L201^0.5))))*Q133</f>
      </c>
      <c r="R201" s="24">
        <f>((0.0091*H133^2+2.16*H133+54)-(0.1*H133^2+5*H133+145)*((L201^0.5)/(1+(2.04*L201^0.5))))*R133</f>
      </c>
      <c r="S201" s="24">
        <f>((0.008978*H133^2+3*H133+80)-(0.005*H133^2+0.5*H133-20)*((L201^0.5)/(1+(2.6*L201^0.5))))*S133</f>
      </c>
      <c r="T201" s="24">
        <f>((0.003763*H133^2+0.877*H133+26.23)-(0.00027*H133^2+1.141*H133+32.07)*((L201^0.5)/(1+(1.7*L201^0.5))))*T133</f>
      </c>
      <c r="U201" s="24">
        <f>((0.003046*H133^2+1.261*H133+40.7)-(0.00535*H133^2+0.9316*H133+22.59)*((L201^0.5)/(1+(1.5*L201^0.5))))*U133</f>
      </c>
      <c r="V201" s="24">
        <f>((0.01068*H133^2+1.695*H133+57.16)-(0.02453*H133^2+1.915*H133+80.5)*((L201^0.5)/(1+(2.1*L201^0.5))))*V133</f>
      </c>
      <c r="W201" s="60">
        <f>((0.007647*H133^2+2.204*H133+59.11)-(0.03174*H133^2+2.334*H133+132.3)*((L201^0.5)/(1+(2.8*L201^0.5))))*W133</f>
      </c>
      <c r="X201" s="61">
        <f>((0.009088*H133^2+2.16*H133+53.901)-(0.1*H133^2-25*H133+120)*((L201^0.5)/(1+(2.23*L201^0.5))))*X133</f>
      </c>
      <c r="Y201" s="60">
        <f>((0.008973*H201^2+2*H201+40)-(-0.835*H201^2+5*H201+80)*((L201^0.5)/(1+(4*L201^0.5))))*Y133</f>
      </c>
      <c r="Z201" s="60">
        <f>((0.003817*H133^2+1.337*H133+40.99)-(0.00613*H133^2+0.9469*H133+22.01)*((L201^0.5)/(1+(1.5*L201^0.5))))*Z133</f>
      </c>
      <c r="AA201" s="60">
        <f>((0.01037*H133^2+2.838*H133+82.37)-(0.03324*H133^2+5.889*H133+193.5)*((L201^0.5)/(1+(2.6*L201^0.5))))*AA133</f>
      </c>
      <c r="AB201" s="60">
        <f>((0.001925*H133^2+1.214*H133+39.9)-(0.00118*H133^2+0.5045*H133+23.31)*((L201^0.5)/(1+(0.1*L201^0.5))))*AB133</f>
      </c>
      <c r="AC201" s="60">
        <f>((0.01*$H133^2+2.75*$H133+79)-(0.2*$H133^2+6*$H133+150)*(($L201^0.5)/(1+(2.6*$L201^0.5))))*$AC133</f>
      </c>
      <c r="AD201" s="60">
        <f>((0.000614*H201^2+0.9048*H201+21.14)-(-0.005*H201^2+0.8957*H201+10.97)*((L201^0.5)/(1+(0.1*L201^0.5))))*AD133</f>
      </c>
      <c r="AE201" s="60"/>
      <c r="AF201" s="60">
        <f>((-0.01414*H133^2+5.355*H133+224.2)-(-0.00918*H133^2+1.842*H133+39.23)*((L201^0.5)/(1+(0.3*L201^0.5))))*AF133</f>
      </c>
      <c r="AG201" s="85">
        <f>((0.003396*H133^2+2.925*H133+121.3)-(0.00933*H133^2+0.1086*H133+35.9)*((L201^0.5)/(1+(0.01*L201^0.5))))*AG133</f>
      </c>
      <c r="AH201" s="85">
        <f>((0.01*$H133^2+2.75*$H133+79)-(0.2*$H133^2+6*$H133+150)*(($L201^0.5)/(1+(2.6*$L201^0.5))))*AH133</f>
      </c>
      <c r="AI201" s="376">
        <f>((0.01*$H133^2+2.75*$H133+79)-(0.2*$H133^2+6*$H133+150)*(($L201^0.5)/(1+(2.6*$L201^0.5))))*AI133</f>
      </c>
      <c r="AJ201" s="376">
        <f>((0.01*$H133^2+2.75*$H133+79)-(0.2*$H133^2+6*$H133+150)*(($L201^0.5)/(1+(2.6*$L201^0.5))))*AJ133</f>
      </c>
      <c r="AK201" s="377">
        <f>((0.01*$H133^2+2.75*$H133+79)-(0.2*$H133^2+6*$H133+150)*(($L201^0.5)/(1+(2.6*$L201^0.5))))*AK133</f>
      </c>
      <c r="AL201" s="377">
        <f>((0.01*$H133^2+2.75*$H133+79)-(0.2*$H133^2+6*$H133+150)*(($L201^0.5)/(1+(2.6*$L201^0.5))))*AL133</f>
      </c>
      <c r="AM201" s="378">
        <f>((0.01*$H133^2+2.75*$H133+79)-(0.2*$H133^2+6*$H133+150)*(($L201^0.5)/(1+(2.6*$L201^0.5))))*AM133</f>
      </c>
      <c r="AN201" s="378">
        <f>((0.01*$H133^2+2.75*$H133+79)-(0.2*$H133^2+6*$H133+150)*(($L201^0.5)/(1+(2.6*$L201^0.5))))*AN133</f>
      </c>
      <c r="AO201" s="379">
        <f>($M201+$N201+$O201+$P201+$Q201+$R201+$S201+$T201+$U201+$V201+$W201+$X201+$Y201+$Z201+$AA201+$AB201+$AD201+$AF201+$AG201+$AH201)*1000</f>
      </c>
      <c r="AP201" s="380">
        <f>(M201+N201+O201+P201+Q201+R201+S201+T201+U201+V201+W201+X201+Y201+Z201+AA201+AB201+AC201+AD201+AF201+AG201)*1000</f>
      </c>
      <c r="AQ201" s="51">
        <v>192.152</v>
      </c>
      <c r="AR201" s="329">
        <f>($M201+$N201+$O201+$P201+$Q201+$R201+$S201+$T201+$U201+$V201+$W201+$X201+$Y201+$Z201+$AA201+$AB201+$AD201+$AF201+$AG201+AI201+AJ201)*1000</f>
      </c>
      <c r="AS201" s="381">
        <f>($M201+$N201+$O201+$P201+$Q201+$R201+$S201+$T201+$U201+$V201+$W201+$X201+$Y201+$Z201+$AA201+$AB201+$AD201+$AF201+AG201+$AK201+AL201)*1000</f>
      </c>
      <c r="AT201" s="382">
        <f>($M201+$N201+$O201+$P201+$Q201+$R201+$S201+$T201+$U201+$V201+$W201+$X201+$Y201+$Z201+$AA201+$AB201+$AD201+$AF201+AG201+AM201+AN201)*1000</f>
      </c>
      <c r="AU201" s="104">
        <v>59</v>
      </c>
      <c r="AV201" s="383">
        <v>192.152</v>
      </c>
      <c r="AW201" s="28">
        <v>192.152</v>
      </c>
      <c r="AX201" s="384">
        <v>99.293</v>
      </c>
      <c r="AY201" s="64">
        <v>56</v>
      </c>
      <c r="AZ201" s="52"/>
      <c r="BA201" s="29"/>
    </row>
    <row x14ac:dyDescent="0.25" r="202" customHeight="1" ht="18.75">
      <c r="A202" s="53">
        <v>25569.041962604166</v>
      </c>
      <c r="B202" s="54" t="s">
        <v>146</v>
      </c>
      <c r="C202" s="78">
        <v>1</v>
      </c>
      <c r="D202" s="78">
        <v>58</v>
      </c>
      <c r="E202" s="295" t="s">
        <v>147</v>
      </c>
      <c r="F202" s="295"/>
      <c r="G202" s="80">
        <v>60</v>
      </c>
      <c r="H202" s="40">
        <v>57.79</v>
      </c>
      <c r="I202" s="24">
        <v>10.1</v>
      </c>
      <c r="J202" s="50">
        <v>1.486363127063126</v>
      </c>
      <c r="K202" s="50"/>
      <c r="L202" s="24">
        <v>0.00506571</v>
      </c>
      <c r="M202" s="58">
        <f>((0.009939*H202^2+1.878*H202+54.8)-(0.03997*H202^2+3.217*H202+164.5)*((L202^0.5)/(1+(4*L202^0.5))))*M134</f>
      </c>
      <c r="N202" s="24">
        <f>((0.00818*H202^2+1.939*H202+53.26)-(0.0292*H202^2+6.745*H202+151.5)*((L202^0.5)/(1+(8*L202^0.5))))*N134</f>
      </c>
      <c r="O202" s="59">
        <f>((0.01249*H202^2+1.912*H202+48.2)-(0.08284*H202^2+5.188*H202+75.73)*((L202^0.5)/(1+(7*L202^0.5))))*O134</f>
      </c>
      <c r="P202" s="59">
        <f>((0.02376*H202^2+3.227*H202+90.24)-(0.06484*H202^2+5.149*H202+76.79)*((L202^0.5)/(1+(3*L202^0.5))))*P134</f>
      </c>
      <c r="Q202" s="24">
        <f>((0.01275*H134^2+2.109*H134+46.19)-(0.1071*H134^2+9.023*H134+135.4)*((L202^0.5)/(1+(7.6*L202^0.5))))*Q134</f>
      </c>
      <c r="R202" s="24">
        <f>((0.0091*H134^2+2.16*H134+54)-(0.1*H134^2+5*H134+145)*((L202^0.5)/(1+(2.04*L202^0.5))))*R134</f>
      </c>
      <c r="S202" s="24">
        <f>((0.008978*H134^2+3*H134+80)-(0.005*H134^2+0.5*H134-20)*((L202^0.5)/(1+(2.6*L202^0.5))))*S134</f>
      </c>
      <c r="T202" s="24">
        <f>((0.003763*H134^2+0.877*H134+26.23)-(0.00027*H134^2+1.141*H134+32.07)*((L202^0.5)/(1+(1.7*L202^0.5))))*T134</f>
      </c>
      <c r="U202" s="24">
        <f>((0.003046*H134^2+1.261*H134+40.7)-(0.00535*H134^2+0.9316*H134+22.59)*((L202^0.5)/(1+(1.5*L202^0.5))))*U134</f>
      </c>
      <c r="V202" s="24">
        <f>((0.01068*H134^2+1.695*H134+57.16)-(0.02453*H134^2+1.915*H134+80.5)*((L202^0.5)/(1+(2.1*L202^0.5))))*V134</f>
      </c>
      <c r="W202" s="60">
        <f>((0.007647*H134^2+2.204*H134+59.11)-(0.03174*H134^2+2.334*H134+132.3)*((L202^0.5)/(1+(2.8*L202^0.5))))*W134</f>
      </c>
      <c r="X202" s="61">
        <f>((0.009088*H134^2+2.16*H134+53.901)-(0.1*H134^2-25*H134+120)*((L202^0.5)/(1+(2.23*L202^0.5))))*X134</f>
      </c>
      <c r="Y202" s="60">
        <f>((0.008973*H202^2+2*H202+40)-(-0.835*H202^2+5*H202+80)*((L202^0.5)/(1+(4*L202^0.5))))*Y134</f>
      </c>
      <c r="Z202" s="60">
        <f>((0.003817*H134^2+1.337*H134+40.99)-(0.00613*H134^2+0.9469*H134+22.01)*((L202^0.5)/(1+(1.5*L202^0.5))))*Z134</f>
      </c>
      <c r="AA202" s="60">
        <f>((0.01037*H134^2+2.838*H134+82.37)-(0.03324*H134^2+5.889*H134+193.5)*((L202^0.5)/(1+(2.6*L202^0.5))))*AA134</f>
      </c>
      <c r="AB202" s="62">
        <f>((0.001925*H134^2+1.214*H134+39.9)-(0.00118*H134^2+0.5045*H134+23.31)*((L202^0.5)/(1+(0.1*L202^0.5))))*AB134</f>
      </c>
      <c r="AC202" s="60">
        <f>((0.01*$H134^2+2.75*$H134+79)-(0.2*$H134^2+6*$H134+150)*(($L202^0.5)/(1+(2.6*$L202^0.5))))*$AC134</f>
      </c>
      <c r="AD202" s="60">
        <f>((0.000614*H202^2+0.9048*H202+21.14)-(-0.005*H202^2+0.8957*H202+10.97)*((L202^0.5)/(1+(0.1*L202^0.5))))*AD134</f>
      </c>
      <c r="AE202" s="60"/>
      <c r="AF202" s="60">
        <f>((-0.01414*H134^2+5.355*H134+224.2)-(-0.00918*H134^2+1.842*H134+39.23)*((L202^0.5)/(1+(0.3*L202^0.5))))*AF134</f>
      </c>
      <c r="AG202" s="85">
        <f>((0.003396*H134^2+2.925*H134+121.3)-(0.00933*H134^2+0.1086*H134+35.9)*((L202^0.5)/(1+(0.01*L202^0.5))))*AG134</f>
      </c>
      <c r="AH202" s="85">
        <f>((0.01*$H134^2+2.75*$H134+79)-(0.2*$H134^2+6*$H134+150)*(($L202^0.5)/(1+(2.6*$L202^0.5))))*AH134</f>
      </c>
      <c r="AI202" s="376">
        <f>((0.01*$H134^2+2.75*$H134+79)-(0.2*$H134^2+6*$H134+150)*(($L202^0.5)/(1+(2.6*$L202^0.5))))*AI134</f>
      </c>
      <c r="AJ202" s="376">
        <f>((0.01*$H134^2+2.75*$H134+79)-(0.2*$H134^2+6*$H134+150)*(($L202^0.5)/(1+(2.6*$L202^0.5))))*AJ134</f>
      </c>
      <c r="AK202" s="377">
        <f>((0.01*$H134^2+2.75*$H134+79)-(0.2*$H134^2+6*$H134+150)*(($L202^0.5)/(1+(2.6*$L202^0.5))))*AK134</f>
      </c>
      <c r="AL202" s="377">
        <f>((0.01*$H134^2+2.75*$H134+79)-(0.2*$H134^2+6*$H134+150)*(($L202^0.5)/(1+(2.6*$L202^0.5))))*AL134</f>
      </c>
      <c r="AM202" s="378">
        <f>((0.01*$H134^2+2.75*$H134+79)-(0.2*$H134^2+6*$H134+150)*(($L202^0.5)/(1+(2.6*$L202^0.5))))*AM134</f>
      </c>
      <c r="AN202" s="378">
        <f>((0.01*$H134^2+2.75*$H134+79)-(0.2*$H134^2+6*$H134+150)*(($L202^0.5)/(1+(2.6*$L202^0.5))))*AN134</f>
      </c>
      <c r="AO202" s="379">
        <f>($M202+$N202+$O202+$P202+$Q202+$R202+$S202+$T202+$U202+$V202+$W202+$X202+$Y202+$Z202+$AA202+$AB202+$AD202+$AF202+$AG202+$AH202)*1000</f>
      </c>
      <c r="AP202" s="380">
        <f>(M202+N202+O202+P202+Q202+R202+S202+T202+U202+V202+W202+X202+Y202+Z202+AA202+AB202+AC202+AD202+AF202+AG202)*1000</f>
      </c>
      <c r="AQ202" s="51">
        <v>187.07</v>
      </c>
      <c r="AR202" s="329">
        <f>($M202+$N202+$O202+$P202+$Q202+$R202+$S202+$T202+$U202+$V202+$W202+$X202+$Y202+$Z202+$AA202+$AB202+$AD202+$AF202+$AG202+AI202+AJ202)*1000</f>
      </c>
      <c r="AS202" s="381">
        <f>($M202+$N202+$O202+$P202+$Q202+$R202+$S202+$T202+$U202+$V202+$W202+$X202+$Y202+$Z202+$AA202+$AB202+$AD202+$AF202+AG202+$AK202+AL202)*1000</f>
      </c>
      <c r="AT202" s="382">
        <f>($M202+$N202+$O202+$P202+$Q202+$R202+$S202+$T202+$U202+$V202+$W202+$X202+$Y202+$Z202+$AA202+$AB202+$AD202+$AF202+AG202+AM202+AN202)*1000</f>
      </c>
      <c r="AU202" s="80">
        <v>60</v>
      </c>
      <c r="AV202" s="383">
        <v>187.07</v>
      </c>
      <c r="AW202" s="28">
        <v>187.07</v>
      </c>
      <c r="AX202" s="384">
        <v>435.35</v>
      </c>
      <c r="AY202" s="78">
        <v>58</v>
      </c>
      <c r="AZ202" s="52"/>
      <c r="BA202" s="29"/>
    </row>
    <row x14ac:dyDescent="0.25" r="203" customHeight="1" ht="18.75">
      <c r="A203" s="53">
        <v>25569.041962604166</v>
      </c>
      <c r="B203" s="54" t="s">
        <v>148</v>
      </c>
      <c r="C203" s="31">
        <v>2</v>
      </c>
      <c r="D203" s="31">
        <v>61</v>
      </c>
      <c r="E203" s="295" t="s">
        <v>149</v>
      </c>
      <c r="F203" s="295"/>
      <c r="G203" s="35">
        <v>61</v>
      </c>
      <c r="H203" s="60">
        <v>9.49</v>
      </c>
      <c r="I203" s="24">
        <v>9.86</v>
      </c>
      <c r="J203" s="50">
        <v>5.443297244197994</v>
      </c>
      <c r="K203" s="50"/>
      <c r="L203" s="24">
        <v>0.00506571</v>
      </c>
      <c r="M203" s="159">
        <f>((0.009939*H203^2+1.878*H203+54.8)-(0.03997*H203^2+3.217*H203+164.5)*((L203^0.5)/(1+(4*L203^0.5))))*M135</f>
      </c>
      <c r="N203" s="24">
        <f>((0.00818*H203^2+1.939*H203+53.26)-(0.0292*H203^2+6.745*H203+151.5)*((L203^0.5)/(1+(8*L203^0.5))))*N135</f>
      </c>
      <c r="O203" s="24">
        <f>((0.01249*H203^2+1.912*H203+48.2)-(0.08284*H203^2+5.188*H203+75.73)*((L203^0.5)/(1+(7*L203^0.5))))*O135</f>
      </c>
      <c r="P203" s="24">
        <f>((0.02376*H203^2+3.227*H203+90.24)-(0.06484*H203^2+5.149*H203+76.79)*((L203^0.5)/(1+(3*L203^0.5))))*P135</f>
      </c>
      <c r="Q203" s="24">
        <f>((0.01275*H135^2+2.109*H135+46.19)-(0.1071*H135^2+9.023*H135+135.4)*((L203^0.5)/(1+(7.6*L203^0.5))))*Q135</f>
      </c>
      <c r="R203" s="24">
        <f>((0.0091*H135^2+2.16*H135+54)-(0.1*H135^2+5*H135+145)*((L203^0.5)/(1+(2.04*L203^0.5))))*R135</f>
      </c>
      <c r="S203" s="24">
        <f>((0.008978*H135^2+3*H135+80)-(0.005*H135^2+0.5*H135-20)*((L203^0.5)/(1+(2.6*L203^0.5))))*S135</f>
      </c>
      <c r="T203" s="24">
        <f>((0.003763*H135^2+0.877*H135+26.23)-(0.00027*H135^2+1.141*H135+32.07)*((L203^0.5)/(1+(1.7*L203^0.5))))*T135</f>
      </c>
      <c r="U203" s="24">
        <f>((0.003046*H135^2+1.261*H135+40.7)-(0.00535*H135^2+0.9316*H135+22.59)*((L203^0.5)/(1+(1.5*L203^0.5))))*U135</f>
      </c>
      <c r="V203" s="24">
        <f>((0.01068*H135^2+1.695*H135+57.16)-(0.02453*H135^2+1.915*H135+80.5)*((L203^0.5)/(1+(2.1*L203^0.5))))*V135</f>
      </c>
      <c r="W203" s="60">
        <f>((0.007647*H135^2+2.204*H135+59.11)-(0.03174*H135^2+2.334*H135+132.3)*((L203^0.5)/(1+(2.8*L203^0.5))))*W135</f>
      </c>
      <c r="X203" s="61">
        <f>((0.009088*H135^2+2.16*H135+53.901)-(0.1*H135^2-25*H135+120)*((L203^0.5)/(1+(2.23*L203^0.5))))*X135</f>
      </c>
      <c r="Y203" s="62">
        <f>((0.008973*H203^2+2*H203+40)-(-0.835*H203^2+5*H203+80)*((L203^0.5)/(1+(4*L203^0.5))))*Y135</f>
      </c>
      <c r="Z203" s="60">
        <f>((0.003817*H135^2+1.337*H135+40.99)-(0.00613*H135^2+0.9469*H135+22.01)*((L203^0.5)/(1+(1.5*L203^0.5))))*Z135</f>
      </c>
      <c r="AA203" s="60">
        <f>((0.01037*H135^2+2.838*H135+82.37)-(0.03324*H135^2+5.889*H135+193.5)*((L203^0.5)/(1+(2.6*L203^0.5))))*AA135</f>
      </c>
      <c r="AB203" s="60">
        <f>((0.001925*H135^2+1.214*H135+39.9)-(0.00118*H135^2+0.5045*H135+23.31)*((L203^0.5)/(1+(0.1*L203^0.5))))*AB135</f>
      </c>
      <c r="AC203" s="60">
        <f>((0.01*$H135^2+2.75*$H135+79)-(0.2*$H135^2+6*$H135+150)*(($L203^0.5)/(1+(2.6*$L203^0.5))))*$AC135</f>
      </c>
      <c r="AD203" s="60">
        <f>((0.000614*H203^2+0.9048*H203+21.14)-(-0.005*H203^2+0.8957*H203+10.97)*((L203^0.5)/(1+(0.1*L203^0.5))))*AD135</f>
      </c>
      <c r="AE203" s="60"/>
      <c r="AF203" s="60">
        <f>((-0.01414*H135^2+5.355*H135+224.2)-(-0.00918*H135^2+1.842*H135+39.23)*((L203^0.5)/(1+(0.3*L203^0.5))))*AF135</f>
      </c>
      <c r="AG203" s="85">
        <f>((0.003396*H135^2+2.925*H135+121.3)-(0.00933*H135^2+0.1086*H135+35.9)*((L203^0.5)/(1+(0.01*L203^0.5))))*AG135</f>
      </c>
      <c r="AH203" s="85">
        <f>((0.01*$H135^2+2.75*$H135+79)-(0.2*$H135^2+6*$H135+150)*(($L203^0.5)/(1+(2.6*$L203^0.5))))*AH135</f>
      </c>
      <c r="AI203" s="376">
        <f>((0.01*$H135^2+2.75*$H135+79)-(0.2*$H135^2+6*$H135+150)*(($L203^0.5)/(1+(2.6*$L203^0.5))))*AI135</f>
      </c>
      <c r="AJ203" s="376">
        <f>((0.01*$H135^2+2.75*$H135+79)-(0.2*$H135^2+6*$H135+150)*(($L203^0.5)/(1+(2.6*$L203^0.5))))*AJ135</f>
      </c>
      <c r="AK203" s="377">
        <f>((0.01*$H135^2+2.75*$H135+79)-(0.2*$H135^2+6*$H135+150)*(($L203^0.5)/(1+(2.6*$L203^0.5))))*AK135</f>
      </c>
      <c r="AL203" s="377">
        <f>((0.01*$H135^2+2.75*$H135+79)-(0.2*$H135^2+6*$H135+150)*(($L203^0.5)/(1+(2.6*$L203^0.5))))*AL135</f>
      </c>
      <c r="AM203" s="378">
        <f>((0.01*$H135^2+2.75*$H135+79)-(0.2*$H135^2+6*$H135+150)*(($L203^0.5)/(1+(2.6*$L203^0.5))))*AM135</f>
      </c>
      <c r="AN203" s="378">
        <f>((0.01*$H135^2+2.75*$H135+79)-(0.2*$H135^2+6*$H135+150)*(($L203^0.5)/(1+(2.6*$L203^0.5))))*AN135</f>
      </c>
      <c r="AO203" s="379">
        <f>($M203+$N203+$O203+$P203+$Q203+$R203+$S203+$T203+$U203+$V203+$W203+$X203+$Y203+$Z203+$AA203+$AB203+$AD203+$AF203+$AG203+$AH203)*1000</f>
      </c>
      <c r="AP203" s="380">
        <f>(M203+N203+O203+P203+Q203+R203+S203+T203+U203+V203+W203+X203+Y203+Z203+AA203+AB203+AC203+AD203+AF203+AG203)*1000</f>
      </c>
      <c r="AQ203" s="51">
        <v>430.37</v>
      </c>
      <c r="AR203" s="329">
        <f>($M203+$N203+$O203+$P203+$Q203+$R203+$S203+$T203+$U203+$V203+$W203+$X203+$Y203+$Z203+$AA203+$AB203+$AD203+$AF203+$AG203+AI203+AJ203)*1000</f>
      </c>
      <c r="AS203" s="381">
        <f>($M203+$N203+$O203+$P203+$Q203+$R203+$S203+$T203+$U203+$V203+$W203+$X203+$Y203+$Z203+$AA203+$AB203+$AD203+$AF203+AG203+$AK203+AL203)*1000</f>
      </c>
      <c r="AT203" s="382">
        <f>($M203+$N203+$O203+$P203+$Q203+$R203+$S203+$T203+$U203+$V203+$W203+$X203+$Y203+$Z203+$AA203+$AB203+$AD203+$AF203+AG203+AM203+AN203)*1000</f>
      </c>
      <c r="AU203" s="35">
        <v>61</v>
      </c>
      <c r="AV203" s="383">
        <v>430.37</v>
      </c>
      <c r="AW203" s="28">
        <v>430.37</v>
      </c>
      <c r="AX203" s="384">
        <v>185.32</v>
      </c>
      <c r="AY203" s="31">
        <v>61</v>
      </c>
      <c r="AZ203" s="52"/>
      <c r="BA203" s="29"/>
    </row>
    <row x14ac:dyDescent="0.25" r="204" customHeight="1" ht="18.75">
      <c r="A204" s="53">
        <v>25569.041962604166</v>
      </c>
      <c r="B204" s="54" t="s">
        <v>150</v>
      </c>
      <c r="C204" s="31">
        <v>2</v>
      </c>
      <c r="D204" s="31">
        <v>63</v>
      </c>
      <c r="E204" s="295" t="s">
        <v>151</v>
      </c>
      <c r="F204" s="295"/>
      <c r="G204" s="35">
        <v>62</v>
      </c>
      <c r="H204" s="40">
        <v>10.58</v>
      </c>
      <c r="I204" s="24">
        <v>7.96</v>
      </c>
      <c r="J204" s="50">
        <v>-4.13093294446334</v>
      </c>
      <c r="K204" s="50"/>
      <c r="L204" s="24">
        <v>0.00506571</v>
      </c>
      <c r="M204" s="159">
        <f>((0.009939*H204^2+1.878*H204+54.8)-(0.03997*H204^2+3.217*H204+164.5)*((L204^0.5)/(1+(4*L204^0.5))))*M136</f>
      </c>
      <c r="N204" s="59">
        <f>((0.00818*H204^2+1.939*H204+53.26)-(0.0292*H204^2+6.745*H204+151.5)*((L204^0.5)/(1+(8*L204^0.5))))*N136</f>
      </c>
      <c r="O204" s="59">
        <f>((0.01249*H204^2+1.912*H204+48.2)-(0.08284*H204^2+5.188*H204+75.73)*((L204^0.5)/(1+(7*L204^0.5))))*O136</f>
      </c>
      <c r="P204" s="59">
        <f>((0.02376*H204^2+3.227*H204+90.24)-(0.06484*H204^2+5.149*H204+76.79)*((L204^0.5)/(1+(3*L204^0.5))))*P136</f>
      </c>
      <c r="Q204" s="24">
        <f>((0.01275*H136^2+2.109*H136+46.19)-(0.1071*H136^2+9.023*H136+135.4)*((L204^0.5)/(1+(7.6*L204^0.5))))*Q136</f>
      </c>
      <c r="R204" s="24">
        <f>((0.0091*H136^2+2.16*H136+54)-(0.1*H136^2+5*H136+145)*((L204^0.5)/(1+(2.04*L204^0.5))))*R136</f>
      </c>
      <c r="S204" s="24">
        <f>((0.008978*H136^2+3*H136+80)-(0.005*H136^2+0.5*H136-20)*((L204^0.5)/(1+(2.6*L204^0.5))))*S136</f>
      </c>
      <c r="T204" s="24">
        <f>((0.003763*H136^2+0.877*H136+26.23)-(0.00027*H136^2+1.141*H136+32.07)*((L204^0.5)/(1+(1.7*L204^0.5))))*T136</f>
      </c>
      <c r="U204" s="24">
        <f>((0.003046*H136^2+1.261*H136+40.7)-(0.00535*H136^2+0.9316*H136+22.59)*((L204^0.5)/(1+(1.5*L204^0.5))))*U136</f>
      </c>
      <c r="V204" s="24">
        <f>((0.01068*H136^2+1.695*H136+57.16)-(0.02453*H136^2+1.915*H136+80.5)*((L204^0.5)/(1+(2.1*L204^0.5))))*V136</f>
      </c>
      <c r="W204" s="60">
        <f>((0.007647*H136^2+2.204*H136+59.11)-(0.03174*H136^2+2.334*H136+132.3)*((L204^0.5)/(1+(2.8*L204^0.5))))*W136</f>
      </c>
      <c r="X204" s="61">
        <f>((0.009088*H136^2+2.16*H136+53.901)-(0.1*H136^2-25*H136+120)*((L204^0.5)/(1+(2.23*L204^0.5))))*X136</f>
      </c>
      <c r="Y204" s="60">
        <f>((0.008973*H204^2+2*H204+40)-(-0.835*H204^2+5*H204+80)*((L204^0.5)/(1+(4*L204^0.5))))*Y136</f>
      </c>
      <c r="Z204" s="60">
        <f>((0.003817*H136^2+1.337*H136+40.99)-(0.00613*H136^2+0.9469*H136+22.01)*((L204^0.5)/(1+(1.5*L204^0.5))))*Z136</f>
      </c>
      <c r="AA204" s="60">
        <f>((0.01037*H136^2+2.838*H136+82.37)-(0.03324*H136^2+5.889*H136+193.5)*((L204^0.5)/(1+(2.6*L204^0.5))))*AA136</f>
      </c>
      <c r="AB204" s="60">
        <f>((0.001925*H136^2+1.214*H136+39.9)-(0.00118*H136^2+0.5045*H136+23.31)*((L204^0.5)/(1+(0.1*L204^0.5))))*AB136</f>
      </c>
      <c r="AC204" s="60">
        <f>((0.01*$H136^2+2.75*$H136+79)-(0.2*$H136^2+6*$H136+150)*(($L204^0.5)/(1+(2.6*$L204^0.5))))*$AC136</f>
      </c>
      <c r="AD204" s="60">
        <f>((0.000614*H204^2+0.9048*H204+21.14)-(-0.005*H204^2+0.8957*H204+10.97)*((L204^0.5)/(1+(0.1*L204^0.5))))*AD136</f>
      </c>
      <c r="AE204" s="60"/>
      <c r="AF204" s="60">
        <f>((-0.01414*H136^2+5.355*H136+224.2)-(-0.00918*H136^2+1.842*H136+39.23)*((L204^0.5)/(1+(0.3*L204^0.5))))*AF136</f>
      </c>
      <c r="AG204" s="85">
        <f>((0.003396*H136^2+2.925*H136+121.3)-(0.00933*H136^2+0.1086*H136+35.9)*((L204^0.5)/(1+(0.01*L204^0.5))))*AG136</f>
      </c>
      <c r="AH204" s="85">
        <f>((0.01*$H136^2+2.75*$H136+79)-(0.2*$H136^2+6*$H136+150)*(($L204^0.5)/(1+(2.6*$L204^0.5))))*AH136</f>
      </c>
      <c r="AI204" s="376">
        <f>((0.01*$H136^2+2.75*$H136+79)-(0.2*$H136^2+6*$H136+150)*(($L204^0.5)/(1+(2.6*$L204^0.5))))*AI136</f>
      </c>
      <c r="AJ204" s="376">
        <f>((0.01*$H136^2+2.75*$H136+79)-(0.2*$H136^2+6*$H136+150)*(($L204^0.5)/(1+(2.6*$L204^0.5))))*AJ136</f>
      </c>
      <c r="AK204" s="377">
        <f>((0.01*$H136^2+2.75*$H136+79)-(0.2*$H136^2+6*$H136+150)*(($L204^0.5)/(1+(2.6*$L204^0.5))))*AK136</f>
      </c>
      <c r="AL204" s="377">
        <f>((0.01*$H136^2+2.75*$H136+79)-(0.2*$H136^2+6*$H136+150)*(($L204^0.5)/(1+(2.6*$L204^0.5))))*AL136</f>
      </c>
      <c r="AM204" s="378">
        <f>((0.01*$H136^2+2.75*$H136+79)-(0.2*$H136^2+6*$H136+150)*(($L204^0.5)/(1+(2.6*$L204^0.5))))*AM136</f>
      </c>
      <c r="AN204" s="378">
        <f>((0.01*$H136^2+2.75*$H136+79)-(0.2*$H136^2+6*$H136+150)*(($L204^0.5)/(1+(2.6*$L204^0.5))))*AN136</f>
      </c>
      <c r="AO204" s="379">
        <f>($M204+$N204+$O204+$P204+$Q204+$R204+$S204+$T204+$U204+$V204+$W204+$X204+$Y204+$Z204+$AA204+$AB204+$AD204+$AF204+$AG204+$AH204)*1000</f>
      </c>
      <c r="AP204" s="380">
        <f>(M204+N204+O204+P204+Q204+R204+S204+T204+U204+V204+W204+X204+Y204+Z204+AA204+AB204+AC204+AD204+AF204+AG204)*1000</f>
      </c>
      <c r="AQ204" s="51">
        <v>228.94</v>
      </c>
      <c r="AR204" s="329">
        <f>($M204+$N204+$O204+$P204+$Q204+$R204+$S204+$T204+$U204+$V204+$W204+$X204+$Y204+$Z204+$AA204+$AB204+$AD204+$AF204+$AG204+AI204+AJ204)*1000</f>
      </c>
      <c r="AS204" s="381">
        <f>($M204+$N204+$O204+$P204+$Q204+$R204+$S204+$T204+$U204+$V204+$W204+$X204+$Y204+$Z204+$AA204+$AB204+$AD204+$AF204+AG204+$AK204+AL204)*1000</f>
      </c>
      <c r="AT204" s="382">
        <f>($M204+$N204+$O204+$P204+$Q204+$R204+$S204+$T204+$U204+$V204+$W204+$X204+$Y204+$Z204+$AA204+$AB204+$AD204+$AF204+AG204+AM204+AN204)*1000</f>
      </c>
      <c r="AU204" s="35">
        <v>62</v>
      </c>
      <c r="AV204" s="383">
        <v>228.94</v>
      </c>
      <c r="AW204" s="28">
        <v>228.94</v>
      </c>
      <c r="AX204" s="384">
        <v>116.73</v>
      </c>
      <c r="AY204" s="31">
        <v>63</v>
      </c>
      <c r="AZ204" s="52"/>
      <c r="BA204" s="29"/>
    </row>
    <row x14ac:dyDescent="0.25" r="205" customHeight="1" ht="18.75">
      <c r="A205" s="296">
        <v>25569.041962604166</v>
      </c>
      <c r="B205" s="297" t="s">
        <v>152</v>
      </c>
      <c r="C205" s="31">
        <v>2</v>
      </c>
      <c r="D205" s="31">
        <v>62</v>
      </c>
      <c r="E205" s="295" t="s">
        <v>153</v>
      </c>
      <c r="F205" s="295"/>
      <c r="G205" s="35">
        <v>63</v>
      </c>
      <c r="H205" s="40">
        <v>8.42</v>
      </c>
      <c r="I205" s="24">
        <v>8.33</v>
      </c>
      <c r="J205" s="24">
        <v>-4.098535431250288</v>
      </c>
      <c r="K205" s="24"/>
      <c r="L205" s="24">
        <v>0.00506571</v>
      </c>
      <c r="M205" s="159">
        <f>((0.009939*H205^2+1.878*H205+54.8)-(0.03997*H205^2+3.217*H205+164.5)*((L205^0.5)/(1+(4*L205^0.5))))*M137</f>
      </c>
      <c r="N205" s="24">
        <f>((0.00818*H205^2+1.939*H205+53.26)-(0.0292*H205^2+6.745*H205+151.5)*((L205^0.5)/(1+(8*L205^0.5))))*N137</f>
      </c>
      <c r="O205" s="59">
        <f>((0.01249*H205^2+1.912*H205+48.2)-(0.08284*H205^2+5.188*H205+75.73)*((L205^0.5)/(1+(7*L205^0.5))))*O137</f>
      </c>
      <c r="P205" s="59">
        <f>((0.02376*H205^2+3.227*H205+90.24)-(0.06484*H205^2+5.149*H205+76.79)*((L205^0.5)/(1+(3*L205^0.5))))*P137</f>
      </c>
      <c r="Q205" s="24">
        <f>((0.01275*H137^2+2.109*H137+46.19)-(0.1071*H137^2+9.023*H137+135.4)*((L205^0.5)/(1+(7.6*L205^0.5))))*Q137</f>
      </c>
      <c r="R205" s="24">
        <f>((0.0091*H137^2+2.16*H137+54)-(0.1*H137^2+5*H137+145)*((L205^0.5)/(1+(2.04*L205^0.5))))*R137</f>
      </c>
      <c r="S205" s="24">
        <f>((0.008978*H137^2+3*H137+80)-(0.005*H137^2+0.5*H137-20)*((L205^0.5)/(1+(2.6*L205^0.5))))*S137</f>
      </c>
      <c r="T205" s="24">
        <f>((0.003763*H137^2+0.877*H137+26.23)-(0.00027*H137^2+1.141*H137+32.07)*((L205^0.5)/(1+(1.7*L205^0.5))))*T137</f>
      </c>
      <c r="U205" s="24">
        <f>((0.003046*H137^2+1.261*H137+40.7)-(0.00535*H137^2+0.9316*H137+22.59)*((L205^0.5)/(1+(1.5*L205^0.5))))*U137</f>
      </c>
      <c r="V205" s="24">
        <f>((0.01068*H137^2+1.695*H137+57.16)-(0.02453*H137^2+1.915*H137+80.5)*((L205^0.5)/(1+(2.1*L205^0.5))))*V137</f>
      </c>
      <c r="W205" s="60">
        <f>((0.007647*H137^2+2.204*H137+59.11)-(0.03174*H137^2+2.334*H137+132.3)*((L205^0.5)/(1+(2.8*L205^0.5))))*W137</f>
      </c>
      <c r="X205" s="61">
        <f>((0.009088*H137^2+2.16*H137+53.901)-(0.1*H137^2-25*H137+120)*((L205^0.5)/(1+(2.23*L205^0.5))))*X137</f>
      </c>
      <c r="Y205" s="62">
        <f>((0.008973*H205^2+2*H205+40)-(-0.835*H205^2+5*H205+80)*((L205^0.5)/(1+(4*L205^0.5))))*Y137</f>
      </c>
      <c r="Z205" s="60">
        <f>((0.003817*H137^2+1.337*H137+40.99)-(0.00613*H137^2+0.9469*H137+22.01)*((L205^0.5)/(1+(1.5*L205^0.5))))*Z137</f>
      </c>
      <c r="AA205" s="60">
        <f>((0.01037*H137^2+2.838*H137+82.37)-(0.03324*H137^2+5.889*H137+193.5)*((L205^0.5)/(1+(2.6*L205^0.5))))*AA137</f>
      </c>
      <c r="AB205" s="60">
        <f>((0.001925*H137^2+1.214*H137+39.9)-(0.00118*H137^2+0.5045*H137+23.31)*((L205^0.5)/(1+(0.1*L205^0.5))))*AB137</f>
      </c>
      <c r="AC205" s="60">
        <f>((0.01*$H137^2+2.75*$H137+79)-(0.2*$H137^2+6*$H137+150)*(($L205^0.5)/(1+(2.6*$L205^0.5))))*$AC137</f>
      </c>
      <c r="AD205" s="60">
        <f>((0.000614*H205^2+0.9048*H205+21.14)-(-0.005*H205^2+0.8957*H205+10.97)*((L205^0.5)/(1+(0.1*L205^0.5))))*AD137</f>
      </c>
      <c r="AE205" s="60"/>
      <c r="AF205" s="60">
        <f>((-0.01414*H137^2+5.355*H137+224.2)-(-0.00918*H137^2+1.842*H137+39.23)*((L205^0.5)/(1+(0.3*L205^0.5))))*AF137</f>
      </c>
      <c r="AG205" s="85">
        <f>((0.003396*H137^2+2.925*H137+121.3)-(0.00933*H137^2+0.1086*H137+35.9)*((L205^0.5)/(1+(0.01*L205^0.5))))*AG137</f>
      </c>
      <c r="AH205" s="85">
        <f>((0.01*$H137^2+2.75*$H137+79)-(0.2*$H137^2+6*$H137+150)*(($L205^0.5)/(1+(2.6*$L205^0.5))))*AH137</f>
      </c>
      <c r="AI205" s="376">
        <f>((0.01*$H137^2+2.75*$H137+79)-(0.2*$H137^2+6*$H137+150)*(($L205^0.5)/(1+(2.6*$L205^0.5))))*AI137</f>
      </c>
      <c r="AJ205" s="376">
        <f>((0.01*$H137^2+2.75*$H137+79)-(0.2*$H137^2+6*$H137+150)*(($L205^0.5)/(1+(2.6*$L205^0.5))))*AJ137</f>
      </c>
      <c r="AK205" s="377">
        <f>((0.01*$H137^2+2.75*$H137+79)-(0.2*$H137^2+6*$H137+150)*(($L205^0.5)/(1+(2.6*$L205^0.5))))*AK137</f>
      </c>
      <c r="AL205" s="377">
        <f>((0.01*$H137^2+2.75*$H137+79)-(0.2*$H137^2+6*$H137+150)*(($L205^0.5)/(1+(2.6*$L205^0.5))))*AL137</f>
      </c>
      <c r="AM205" s="378">
        <f>((0.01*$H137^2+2.75*$H137+79)-(0.2*$H137^2+6*$H137+150)*(($L205^0.5)/(1+(2.6*$L205^0.5))))*AM137</f>
      </c>
      <c r="AN205" s="378">
        <f>((0.01*$H137^2+2.75*$H137+79)-(0.2*$H137^2+6*$H137+150)*(($L205^0.5)/(1+(2.6*$L205^0.5))))*AN137</f>
      </c>
      <c r="AO205" s="379">
        <f>($M205+$N205+$O205+$P205+$Q205+$R205+$S205+$T205+$U205+$V205+$W205+$X205+$Y205+$Z205+$AA205+$AB205+$AD205+$AF205+$AG205+$AH205)*1000</f>
      </c>
      <c r="AP205" s="380">
        <f>(M205+N205+O205+P205+Q205+R205+S205+T205+U205+V205+W205+X205+Y205+Z205+AA205+AB205+AC205+AD205+AF205+AG205)*1000</f>
      </c>
      <c r="AQ205" s="51">
        <v>211.1</v>
      </c>
      <c r="AR205" s="329">
        <f>($M205+$N205+$O205+$P205+$Q205+$R205+$S205+$T205+$U205+$V205+$W205+$X205+$Y205+$Z205+$AA205+$AB205+$AD205+$AF205+$AG205+AI205+AJ205)*1000</f>
      </c>
      <c r="AS205" s="381">
        <f>($M205+$N205+$O205+$P205+$Q205+$R205+$S205+$T205+$U205+$V205+$W205+$X205+$Y205+$Z205+$AA205+$AB205+$AD205+$AF205+AG205+$AK205+AL205)*1000</f>
      </c>
      <c r="AT205" s="382">
        <f>($M205+$N205+$O205+$P205+$Q205+$R205+$S205+$T205+$U205+$V205+$W205+$X205+$Y205+$Z205+$AA205+$AB205+$AD205+$AF205+AG205+AM205+AN205)*1000</f>
      </c>
      <c r="AU205" s="35">
        <v>63</v>
      </c>
      <c r="AV205" s="383">
        <v>211.1</v>
      </c>
      <c r="AW205" s="28">
        <v>211.1</v>
      </c>
      <c r="AX205" s="384">
        <v>123.18</v>
      </c>
      <c r="AY205" s="31">
        <v>62</v>
      </c>
      <c r="AZ205" s="52"/>
      <c r="BA205" s="29"/>
    </row>
    <row x14ac:dyDescent="0.25" r="206" customHeight="1" ht="18.75">
      <c r="A206" s="53">
        <v>25569.041962604166</v>
      </c>
      <c r="B206" s="54" t="s">
        <v>154</v>
      </c>
      <c r="C206" s="78">
        <v>1</v>
      </c>
      <c r="D206" s="78">
        <v>59</v>
      </c>
      <c r="E206" s="295" t="s">
        <v>155</v>
      </c>
      <c r="F206" s="295"/>
      <c r="G206" s="80">
        <v>64</v>
      </c>
      <c r="H206" s="40">
        <v>56.27</v>
      </c>
      <c r="I206" s="24">
        <v>9.87</v>
      </c>
      <c r="J206" s="24">
        <v>0.352490774443742</v>
      </c>
      <c r="K206" s="24"/>
      <c r="L206" s="24">
        <v>0.00506571</v>
      </c>
      <c r="M206" s="58">
        <f>((0.009939*H206^2+1.878*H206+54.8)-(0.03997*H206^2+3.217*H206+164.5)*((L206^0.5)/(1+(4*L206^0.5))))*M138</f>
      </c>
      <c r="N206" s="24">
        <f>((0.00818*H206^2+1.939*H206+53.26)-(0.0292*H206^2+6.745*H206+151.5)*((L206^0.5)/(1+(8*L206^0.5))))*N138</f>
      </c>
      <c r="O206" s="24">
        <f>((0.01249*H206^2+1.912*H206+48.2)-(0.08284*H206^2+5.188*H206+75.73)*((L206^0.5)/(1+(7*L206^0.5))))*O138</f>
      </c>
      <c r="P206" s="24">
        <f>((0.02376*H206^2+3.227*H206+90.24)-(0.06484*H206^2+5.149*H206+76.79)*((L206^0.5)/(1+(3*L206^0.5))))*P138</f>
      </c>
      <c r="Q206" s="24">
        <f>((0.01275*H138^2+2.109*H138+46.19)-(0.1071*H138^2+9.023*H138+135.4)*((L206^0.5)/(1+(7.6*L206^0.5))))*Q138</f>
      </c>
      <c r="R206" s="24">
        <f>((0.0091*H138^2+2.16*H138+54)-(0.1*H138^2+5*H138+145)*((L206^0.5)/(1+(2.04*L206^0.5))))*R138</f>
      </c>
      <c r="S206" s="24">
        <f>((0.008978*H138^2+3*H138+80)-(0.005*H138^2+0.5*H138-20)*((L206^0.5)/(1+(2.6*L206^0.5))))*S138</f>
      </c>
      <c r="T206" s="24">
        <f>((0.003763*H138^2+0.877*H138+26.23)-(0.00027*H138^2+1.141*H138+32.07)*((L206^0.5)/(1+(1.7*L206^0.5))))*T138</f>
      </c>
      <c r="U206" s="24">
        <f>((0.003046*H138^2+1.261*H138+40.7)-(0.00535*H138^2+0.9316*H138+22.59)*((L206^0.5)/(1+(1.5*L206^0.5))))*U138</f>
      </c>
      <c r="V206" s="24">
        <f>((0.01068*H138^2+1.695*H138+57.16)-(0.02453*H138^2+1.915*H138+80.5)*((L206^0.5)/(1+(2.1*L206^0.5))))*V138</f>
      </c>
      <c r="W206" s="60">
        <f>((0.007647*H138^2+2.204*H138+59.11)-(0.03174*H138^2+2.334*H138+132.3)*((L206^0.5)/(1+(2.8*L206^0.5))))*W138</f>
      </c>
      <c r="X206" s="61">
        <f>((0.009088*H138^2+2.16*H138+53.901)-(0.1*H138^2-25*H138+120)*((L206^0.5)/(1+(2.23*L206^0.5))))*X138</f>
      </c>
      <c r="Y206" s="62">
        <f>((0.008973*H206^2+2*H206+40)-(-0.835*H206^2+5*H206+80)*((L206^0.5)/(1+(4*L206^0.5))))*Y138</f>
      </c>
      <c r="Z206" s="60">
        <f>((0.003817*H138^2+1.337*H138+40.99)-(0.00613*H138^2+0.9469*H138+22.01)*((L206^0.5)/(1+(1.5*L206^0.5))))*Z138</f>
      </c>
      <c r="AA206" s="60">
        <f>((0.01037*H138^2+2.838*H138+82.37)-(0.03324*H138^2+5.889*H138+193.5)*((L206^0.5)/(1+(2.6*L206^0.5))))*AA138</f>
      </c>
      <c r="AB206" s="62">
        <f>((0.001925*H138^2+1.214*H138+39.9)-(0.00118*H138^2+0.5045*H138+23.31)*((L206^0.5)/(1+(0.1*L206^0.5))))*AB138</f>
      </c>
      <c r="AC206" s="60">
        <f>((0.01*$H138^2+2.75*$H138+79)-(0.2*$H138^2+6*$H138+150)*(($L206^0.5)/(1+(2.6*$L206^0.5))))*$AC138</f>
      </c>
      <c r="AD206" s="60">
        <f>((0.000614*H206^2+0.9048*H206+21.14)-(-0.005*H206^2+0.8957*H206+10.97)*((L206^0.5)/(1+(0.1*L206^0.5))))*AD138</f>
      </c>
      <c r="AE206" s="60"/>
      <c r="AF206" s="60">
        <f>((-0.01414*H138^2+5.355*H138+224.2)-(-0.00918*H138^2+1.842*H138+39.23)*((L206^0.5)/(1+(0.3*L206^0.5))))*AF138</f>
      </c>
      <c r="AG206" s="85">
        <f>((0.003396*H138^2+2.925*H138+121.3)-(0.00933*H138^2+0.1086*H138+35.9)*((L206^0.5)/(1+(0.01*L206^0.5))))*AG138</f>
      </c>
      <c r="AH206" s="85">
        <f>((0.01*$H138^2+2.75*$H138+79)-(0.2*$H138^2+6*$H138+150)*(($L206^0.5)/(1+(2.6*$L206^0.5))))*AH138</f>
      </c>
      <c r="AI206" s="376">
        <f>((0.01*$H138^2+2.75*$H138+79)-(0.2*$H138^2+6*$H138+150)*(($L206^0.5)/(1+(2.6*$L206^0.5))))*AI138</f>
      </c>
      <c r="AJ206" s="376">
        <f>((0.01*$H138^2+2.75*$H138+79)-(0.2*$H138^2+6*$H138+150)*(($L206^0.5)/(1+(2.6*$L206^0.5))))*AJ138</f>
      </c>
      <c r="AK206" s="377">
        <f>((0.01*$H138^2+2.75*$H138+79)-(0.2*$H138^2+6*$H138+150)*(($L206^0.5)/(1+(2.6*$L206^0.5))))*AK138</f>
      </c>
      <c r="AL206" s="377">
        <f>((0.01*$H138^2+2.75*$H138+79)-(0.2*$H138^2+6*$H138+150)*(($L206^0.5)/(1+(2.6*$L206^0.5))))*AL138</f>
      </c>
      <c r="AM206" s="378">
        <f>((0.01*$H138^2+2.75*$H138+79)-(0.2*$H138^2+6*$H138+150)*(($L206^0.5)/(1+(2.6*$L206^0.5))))*AM138</f>
      </c>
      <c r="AN206" s="378">
        <f>((0.01*$H138^2+2.75*$H138+79)-(0.2*$H138^2+6*$H138+150)*(($L206^0.5)/(1+(2.6*$L206^0.5))))*AN138</f>
      </c>
      <c r="AO206" s="379">
        <f>($M206+$N206+$O206+$P206+$Q206+$R206+$S206+$T206+$U206+$V206+$W206+$X206+$Y206+$Z206+$AA206+$AB206+$AD206+$AF206+$AG206+$AH206)*1000</f>
      </c>
      <c r="AP206" s="380">
        <f>(M206+N206+O206+P206+Q206+R206+S206+T206+U206+V206+W206+X206+Y206+Z206+AA206+AB206+AC206+AD206+AF206+AG206)*1000</f>
      </c>
      <c r="AQ206" s="51">
        <v>395.25</v>
      </c>
      <c r="AR206" s="329">
        <f>($M206+$N206+$O206+$P206+$Q206+$R206+$S206+$T206+$U206+$V206+$W206+$X206+$Y206+$Z206+$AA206+$AB206+$AD206+$AF206+$AG206+AI206+AJ206)*1000</f>
      </c>
      <c r="AS206" s="381">
        <f>($M206+$N206+$O206+$P206+$Q206+$R206+$S206+$T206+$U206+$V206+$W206+$X206+$Y206+$Z206+$AA206+$AB206+$AD206+$AF206+AG206+$AK206+AL206)*1000</f>
      </c>
      <c r="AT206" s="382">
        <f>($M206+$N206+$O206+$P206+$Q206+$R206+$S206+$T206+$U206+$V206+$W206+$X206+$Y206+$Z206+$AA206+$AB206+$AD206+$AF206+AG206+AM206+AN206)*1000</f>
      </c>
      <c r="AU206" s="80">
        <v>64</v>
      </c>
      <c r="AV206" s="383">
        <v>395.25</v>
      </c>
      <c r="AW206" s="28">
        <v>395.25</v>
      </c>
      <c r="AX206" s="384">
        <v>255.37</v>
      </c>
      <c r="AY206" s="78">
        <v>59</v>
      </c>
      <c r="AZ206" s="52"/>
      <c r="BA206" s="29"/>
    </row>
    <row x14ac:dyDescent="0.25" r="207" customHeight="1" ht="18.75">
      <c r="A207" s="53">
        <v>25569.041962604166</v>
      </c>
      <c r="B207" s="54" t="s">
        <v>156</v>
      </c>
      <c r="C207" s="78">
        <v>1</v>
      </c>
      <c r="D207" s="78">
        <v>60</v>
      </c>
      <c r="E207" s="295" t="s">
        <v>157</v>
      </c>
      <c r="F207" s="295"/>
      <c r="G207" s="80">
        <v>65</v>
      </c>
      <c r="H207" s="241">
        <v>19.15</v>
      </c>
      <c r="I207" s="24">
        <v>9.09</v>
      </c>
      <c r="J207" s="24">
        <v>-1.723115369444029</v>
      </c>
      <c r="K207" s="24"/>
      <c r="L207" s="24">
        <v>0.00506571</v>
      </c>
      <c r="M207" s="159">
        <f>((0.009939*H207^2+1.878*H207+54.8)-(0.03997*H207^2+3.217*H207+164.5)*((L207^0.5)/(1+(4*L207^0.5))))*M139</f>
      </c>
      <c r="N207" s="59">
        <f>((0.00818*H207^2+1.939*H207+53.26)-(0.0292*H207^2+6.745*H207+151.5)*((L207^0.5)/(1+(8*L207^0.5))))*N139</f>
      </c>
      <c r="O207" s="59">
        <f>((0.01249*H207^2+1.912*H207+48.2)-(0.08284*H207^2+5.188*H207+75.73)*((L207^0.5)/(1+(7*L207^0.5))))*O139</f>
      </c>
      <c r="P207" s="24">
        <f>((0.02376*H207^2+3.227*H207+90.24)-(0.06484*H207^2+5.149*H207+76.79)*((L207^0.5)/(1+(3*L207^0.5))))*P139</f>
      </c>
      <c r="Q207" s="24">
        <f>((0.01275*H139^2+2.109*H139+46.19)-(0.1071*H139^2+9.023*H139+135.4)*((L207^0.5)/(1+(7.6*L207^0.5))))*Q139</f>
      </c>
      <c r="R207" s="24">
        <f>((0.0091*H139^2+2.16*H139+54)-(0.1*H139^2+5*H139+145)*((L207^0.5)/(1+(2.04*L207^0.5))))*R139</f>
      </c>
      <c r="S207" s="24">
        <f>((0.008978*H139^2+3*H139+80)-(0.005*H139^2+0.5*H139-20)*((L207^0.5)/(1+(2.6*L207^0.5))))*S139</f>
      </c>
      <c r="T207" s="24">
        <f>((0.003763*H139^2+0.877*H139+26.23)-(0.00027*H139^2+1.141*H139+32.07)*((L207^0.5)/(1+(1.7*L207^0.5))))*T139</f>
      </c>
      <c r="U207" s="24">
        <f>((0.003046*H139^2+1.261*H139+40.7)-(0.00535*H139^2+0.9316*H139+22.59)*((L207^0.5)/(1+(1.5*L207^0.5))))*U139</f>
      </c>
      <c r="V207" s="24">
        <f>((0.01068*H139^2+1.695*H139+57.16)-(0.02453*H139^2+1.915*H139+80.5)*((L207^0.5)/(1+(2.1*L207^0.5))))*V139</f>
      </c>
      <c r="W207" s="60">
        <f>((0.007647*H139^2+2.204*H139+59.11)-(0.03174*H139^2+2.334*H139+132.3)*((L207^0.5)/(1+(2.8*L207^0.5))))*W139</f>
      </c>
      <c r="X207" s="61">
        <f>((0.009088*H139^2+2.16*H139+53.901)-(0.1*H139^2-25*H139+120)*((L207^0.5)/(1+(2.23*L207^0.5))))*X139</f>
      </c>
      <c r="Y207" s="62">
        <f>((0.008973*H207^2+2*H207+40)-(-0.835*H207^2+5*H207+80)*((L207^0.5)/(1+(4*L207^0.5))))*Y139</f>
      </c>
      <c r="Z207" s="60">
        <f>((0.003817*H139^2+1.337*H139+40.99)-(0.00613*H139^2+0.9469*H139+22.01)*((L207^0.5)/(1+(1.5*L207^0.5))))*Z139</f>
      </c>
      <c r="AA207" s="62">
        <f>((0.01037*H139^2+2.838*H139+82.37)-(0.03324*H139^2+5.889*H139+193.5)*((L207^0.5)/(1+(2.6*L207^0.5))))*AA139</f>
      </c>
      <c r="AB207" s="62">
        <f>((0.001925*H139^2+1.214*H139+39.9)-(0.00118*H139^2+0.5045*H139+23.31)*((L207^0.5)/(1+(0.1*L207^0.5))))*AB139</f>
      </c>
      <c r="AC207" s="60">
        <f>((0.01*$H139^2+2.75*$H139+79)-(0.2*$H139^2+6*$H139+150)*(($L207^0.5)/(1+(2.6*$L207^0.5))))*$AC139</f>
      </c>
      <c r="AD207" s="60">
        <f>((0.000614*H207^2+0.9048*H207+21.14)-(-0.005*H207^2+0.8957*H207+10.97)*((L207^0.5)/(1+(0.1*L207^0.5))))*AD139</f>
      </c>
      <c r="AE207" s="60"/>
      <c r="AF207" s="60">
        <f>((-0.01414*H139^2+5.355*H139+224.2)-(-0.00918*H139^2+1.842*H139+39.23)*((L207^0.5)/(1+(0.3*L207^0.5))))*AF139</f>
      </c>
      <c r="AG207" s="85">
        <f>((0.003396*H139^2+2.925*H139+121.3)-(0.00933*H139^2+0.1086*H139+35.9)*((L207^0.5)/(1+(0.01*L207^0.5))))*AG139</f>
      </c>
      <c r="AH207" s="85">
        <f>((0.01*$H139^2+2.75*$H139+79)-(0.2*$H139^2+6*$H139+150)*(($L207^0.5)/(1+(2.6*$L207^0.5))))*AH139</f>
      </c>
      <c r="AI207" s="376">
        <f>((0.01*$H139^2+2.75*$H139+79)-(0.2*$H139^2+6*$H139+150)*(($L207^0.5)/(1+(2.6*$L207^0.5))))*AI139</f>
      </c>
      <c r="AJ207" s="376">
        <f>((0.01*$H139^2+2.75*$H139+79)-(0.2*$H139^2+6*$H139+150)*(($L207^0.5)/(1+(2.6*$L207^0.5))))*AJ139</f>
      </c>
      <c r="AK207" s="377">
        <f>((0.01*$H139^2+2.75*$H139+79)-(0.2*$H139^2+6*$H139+150)*(($L207^0.5)/(1+(2.6*$L207^0.5))))*AK139</f>
      </c>
      <c r="AL207" s="377">
        <f>((0.01*$H139^2+2.75*$H139+79)-(0.2*$H139^2+6*$H139+150)*(($L207^0.5)/(1+(2.6*$L207^0.5))))*AL139</f>
      </c>
      <c r="AM207" s="378">
        <f>((0.01*$H139^2+2.75*$H139+79)-(0.2*$H139^2+6*$H139+150)*(($L207^0.5)/(1+(2.6*$L207^0.5))))*AM139</f>
      </c>
      <c r="AN207" s="378">
        <f>((0.01*$H139^2+2.75*$H139+79)-(0.2*$H139^2+6*$H139+150)*(($L207^0.5)/(1+(2.6*$L207^0.5))))*AN139</f>
      </c>
      <c r="AO207" s="379">
        <f>($M207+$N207+$O207+$P207+$Q207+$R207+$S207+$T207+$U207+$V207+$W207+$X207+$Y207+$Z207+$AA207+$AB207+$AD207+$AF207+$AG207+$AH207)*1000</f>
      </c>
      <c r="AP207" s="380">
        <f>(M207+N207+O207+P207+Q207+R207+S207+T207+U207+V207+W207+X207+Y207+Z207+AA207+AB207+AC207+AD207+AF207+AG207)*1000</f>
      </c>
      <c r="AQ207" s="51">
        <v>166</v>
      </c>
      <c r="AR207" s="329">
        <f>($M207+$N207+$O207+$P207+$Q207+$R207+$S207+$T207+$U207+$V207+$W207+$X207+$Y207+$Z207+$AA207+$AB207+$AD207+$AF207+$AG207+AI207+AJ207)*1000</f>
      </c>
      <c r="AS207" s="381">
        <f>($M207+$N207+$O207+$P207+$Q207+$R207+$S207+$T207+$U207+$V207+$W207+$X207+$Y207+$Z207+$AA207+$AB207+$AD207+$AF207+AG207+$AK207+AL207)*1000</f>
      </c>
      <c r="AT207" s="382">
        <f>($M207+$N207+$O207+$P207+$Q207+$R207+$S207+$T207+$U207+$V207+$W207+$X207+$Y207+$Z207+$AA207+$AB207+$AD207+$AF207+AG207+AM207+AN207)*1000</f>
      </c>
      <c r="AU207" s="80">
        <v>65</v>
      </c>
      <c r="AV207" s="383">
        <v>166</v>
      </c>
      <c r="AW207" s="6">
        <v>166</v>
      </c>
      <c r="AX207" s="384">
        <v>102.33</v>
      </c>
      <c r="AY207" s="78">
        <v>60</v>
      </c>
      <c r="AZ207" s="52"/>
      <c r="BA207" s="29"/>
    </row>
    <row x14ac:dyDescent="0.25" r="208" customHeight="1" ht="18.75">
      <c r="A208" s="53">
        <v>25569.041962604166</v>
      </c>
      <c r="B208" s="54" t="s">
        <v>158</v>
      </c>
      <c r="C208" s="78">
        <v>1</v>
      </c>
      <c r="D208" s="78">
        <v>57</v>
      </c>
      <c r="E208" s="295" t="s">
        <v>159</v>
      </c>
      <c r="F208" s="295"/>
      <c r="G208" s="80">
        <v>66</v>
      </c>
      <c r="H208" s="242">
        <v>32.69</v>
      </c>
      <c r="I208" s="8">
        <v>8.96</v>
      </c>
      <c r="J208" s="8">
        <v>0.7498005905627378</v>
      </c>
      <c r="K208" s="8"/>
      <c r="L208" s="8">
        <v>0.00506571</v>
      </c>
      <c r="M208" s="58">
        <f>((0.009939*H208^2+1.878*H208+54.8)-(0.03997*H208^2+3.217*H208+164.5)*((L208^0.5)/(1+(4*L208^0.5))))*M140</f>
      </c>
      <c r="N208" s="59">
        <f>((0.00818*H208^2+1.939*H208+53.26)-(0.0292*H208^2+6.745*H208+151.5)*((L208^0.5)/(1+(8*L208^0.5))))*N140</f>
      </c>
      <c r="O208" s="59">
        <f>((0.01249*H208^2+1.912*H208+48.2)-(0.08284*H208^2+5.188*H208+75.73)*((L208^0.5)/(1+(7*L208^0.5))))*O140</f>
      </c>
      <c r="P208" s="24">
        <f>((0.02376*H208^2+3.227*H208+90.24)-(0.06484*H208^2+5.149*H208+76.79)*((L208^0.5)/(1+(3*L208^0.5))))*P140</f>
      </c>
      <c r="Q208" s="24">
        <f>((0.01275*H140^2+2.109*H140+46.19)-(0.1071*H140^2+9.023*H140+135.4)*((L208^0.5)/(1+(7.6*L208^0.5))))*Q140</f>
      </c>
      <c r="R208" s="24">
        <f>((0.0091*H140^2+2.16*H140+54)-(0.1*H140^2+5*H140+145)*((L208^0.5)/(1+(2.04*L208^0.5))))*R140</f>
      </c>
      <c r="S208" s="24">
        <f>((0.008978*H140^2+3*H140+80)-(0.005*H140^2+0.5*H140-20)*((L208^0.5)/(1+(2.6*L208^0.5))))*S140</f>
      </c>
      <c r="T208" s="24">
        <f>((0.003763*H140^2+0.877*H140+26.23)-(0.00027*H140^2+1.141*H140+32.07)*((L208^0.5)/(1+(1.7*L208^0.5))))*T140</f>
      </c>
      <c r="U208" s="24">
        <f>((0.003046*H140^2+1.261*H140+40.7)-(0.00535*H140^2+0.9316*H140+22.59)*((L208^0.5)/(1+(1.5*L208^0.5))))*U140</f>
      </c>
      <c r="V208" s="24">
        <f>((0.01068*H140^2+1.695*H140+57.16)-(0.02453*H140^2+1.915*H140+80.5)*((L208^0.5)/(1+(2.1*L208^0.5))))*V140</f>
      </c>
      <c r="W208" s="60">
        <f>((0.007647*H140^2+2.204*H140+59.11)-(0.03174*H140^2+2.334*H140+132.3)*((L208^0.5)/(1+(2.8*L208^0.5))))*W140</f>
      </c>
      <c r="X208" s="61">
        <f>((0.009088*H140^2+2.16*H140+53.901)-(0.1*H140^2-25*H140+120)*((L208^0.5)/(1+(2.23*L208^0.5))))*X140</f>
      </c>
      <c r="Y208" s="60">
        <f>((0.008973*H208^2+2*H208+40)-(-0.835*H208^2+5*H208+80)*((L208^0.5)/(1+(4*L208^0.5))))*Y140</f>
      </c>
      <c r="Z208" s="60">
        <f>((0.003817*H140^2+1.337*H140+40.99)-(0.00613*H140^2+0.9469*H140+22.01)*((L208^0.5)/(1+(1.5*L208^0.5))))*Z140</f>
      </c>
      <c r="AA208" s="62">
        <f>((0.01037*H140^2+2.838*H140+82.37)-(0.03324*H140^2+5.889*H140+193.5)*((L208^0.5)/(1+(2.6*L208^0.5))))*AA140</f>
      </c>
      <c r="AB208" s="62">
        <f>((0.001925*H140^2+1.214*H140+39.9)-(0.00118*H140^2+0.5045*H140+23.31)*((L208^0.5)/(1+(0.1*L208^0.5))))*AB140</f>
      </c>
      <c r="AC208" s="60">
        <f>((0.01*$H140^2+2.75*$H140+79)-(0.2*$H140^2+6*$H140+150)*(($L208^0.5)/(1+(2.6*$L208^0.5))))*$AC140</f>
      </c>
      <c r="AD208" s="60">
        <f>((0.000614*H208^2+0.9048*H208+21.14)-(-0.005*H208^2+0.8957*H208+10.97)*((L208^0.5)/(1+(0.1*L208^0.5))))*AD140</f>
      </c>
      <c r="AE208" s="60"/>
      <c r="AF208" s="60">
        <f>((-0.01414*H140^2+5.355*H140+224.2)-(-0.00918*H140^2+1.842*H140+39.23)*((L208^0.5)/(1+(0.3*L208^0.5))))*AF140</f>
      </c>
      <c r="AG208" s="85">
        <f>((0.003396*H140^2+2.925*H140+121.3)-(0.00933*H140^2+0.1086*H140+35.9)*((L208^0.5)/(1+(0.01*L208^0.5))))*AG140</f>
      </c>
      <c r="AH208" s="85">
        <f>((0.01*$H140^2+2.75*$H140+79)-(0.2*$H140^2+6*$H140+150)*(($L208^0.5)/(1+(2.6*$L208^0.5))))*AH140</f>
      </c>
      <c r="AI208" s="376">
        <f>((0.01*$H140^2+2.75*$H140+79)-(0.2*$H140^2+6*$H140+150)*(($L208^0.5)/(1+(2.6*$L208^0.5))))*AI140</f>
      </c>
      <c r="AJ208" s="376">
        <f>((0.01*$H140^2+2.75*$H140+79)-(0.2*$H140^2+6*$H140+150)*(($L208^0.5)/(1+(2.6*$L208^0.5))))*AJ140</f>
      </c>
      <c r="AK208" s="377">
        <f>((0.01*$H140^2+2.75*$H140+79)-(0.2*$H140^2+6*$H140+150)*(($L208^0.5)/(1+(2.6*$L208^0.5))))*AK140</f>
      </c>
      <c r="AL208" s="377">
        <f>((0.01*$H140^2+2.75*$H140+79)-(0.2*$H140^2+6*$H140+150)*(($L208^0.5)/(1+(2.6*$L208^0.5))))*AL140</f>
      </c>
      <c r="AM208" s="378">
        <f>((0.01*$H140^2+2.75*$H140+79)-(0.2*$H140^2+6*$H140+150)*(($L208^0.5)/(1+(2.6*$L208^0.5))))*AM140</f>
      </c>
      <c r="AN208" s="378">
        <f>((0.01*$H140^2+2.75*$H140+79)-(0.2*$H140^2+6*$H140+150)*(($L208^0.5)/(1+(2.6*$L208^0.5))))*AN140</f>
      </c>
      <c r="AO208" s="379">
        <f>($M208+$N208+$O208+$P208+$Q208+$R208+$S208+$T208+$U208+$V208+$W208+$X208+$Y208+$Z208+$AA208+$AB208+$AD208+$AF208+$AG208+$AH208)*1000</f>
      </c>
      <c r="AP208" s="380">
        <f>(M208+N208+O208+P208+Q208+R208+S208+T208+U208+V208+W208+X208+Y208+Z208+AA208+AB208+AC208+AD208+AF208+AG208)*1000</f>
      </c>
      <c r="AQ208" s="186">
        <v>226.27</v>
      </c>
      <c r="AR208" s="329">
        <f>($M208+$N208+$O208+$P208+$Q208+$R208+$S208+$T208+$U208+$V208+$W208+$X208+$Y208+$Z208+$AA208+$AB208+$AD208+$AF208+$AG208+AI208+AJ208)*1000</f>
      </c>
      <c r="AS208" s="381">
        <f>($M208+$N208+$O208+$P208+$Q208+$R208+$S208+$T208+$U208+$V208+$W208+$X208+$Y208+$Z208+$AA208+$AB208+$AD208+$AF208+AG208+$AK208+AL208)*1000</f>
      </c>
      <c r="AT208" s="382">
        <f>($M208+$N208+$O208+$P208+$Q208+$R208+$S208+$T208+$U208+$V208+$W208+$X208+$Y208+$Z208+$AA208+$AB208+$AD208+$AF208+AG208+AM208+AN208)*1000</f>
      </c>
      <c r="AU208" s="80">
        <v>66</v>
      </c>
      <c r="AV208" s="383">
        <v>226.27</v>
      </c>
      <c r="AW208" s="28">
        <v>226.27</v>
      </c>
      <c r="AX208" s="52">
        <v>138.26</v>
      </c>
      <c r="AY208" s="78">
        <v>57</v>
      </c>
      <c r="AZ208" s="29"/>
      <c r="BA20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67"/>
  <sheetViews>
    <sheetView workbookViewId="0"/>
  </sheetViews>
  <sheetFormatPr defaultRowHeight="15" x14ac:dyDescent="0.25"/>
  <cols>
    <col min="1" max="1" style="426" width="12.43357142857143" customWidth="1" bestFit="1"/>
    <col min="2" max="2" style="402" width="12.43357142857143" customWidth="1" bestFit="1"/>
    <col min="3" max="3" style="402" width="12.43357142857143" customWidth="1" bestFit="1"/>
    <col min="4" max="4" style="402" width="12.43357142857143" customWidth="1" bestFit="1"/>
    <col min="5" max="5" style="401" width="12.43357142857143" customWidth="1" bestFit="1"/>
    <col min="6" max="6" style="401" width="12.43357142857143" customWidth="1" bestFit="1"/>
    <col min="7" max="7" style="401" width="12.43357142857143" customWidth="1" bestFit="1"/>
    <col min="8" max="8" style="402" width="12.43357142857143" customWidth="1" bestFit="1"/>
    <col min="9" max="9" style="402" width="12.43357142857143" customWidth="1" bestFit="1"/>
    <col min="10" max="10" style="402" width="12.43357142857143" customWidth="1" bestFit="1"/>
    <col min="11" max="11" style="402" width="12.43357142857143" customWidth="1" bestFit="1"/>
    <col min="12" max="12" style="402" width="12.43357142857143" customWidth="1" bestFit="1"/>
    <col min="13" max="13" style="402" width="12.43357142857143" customWidth="1" bestFit="1"/>
    <col min="14" max="14" style="402" width="12.43357142857143" customWidth="1" bestFit="1"/>
    <col min="15" max="15" style="402" width="12.43357142857143" customWidth="1" bestFit="1"/>
    <col min="16" max="16" style="401" width="12.43357142857143" customWidth="1" bestFit="1"/>
    <col min="17" max="17" style="402" width="12.43357142857143" customWidth="1" bestFit="1"/>
    <col min="18" max="18" style="402" width="12.43357142857143" customWidth="1" bestFit="1"/>
    <col min="19" max="19" style="401" width="12.43357142857143" customWidth="1" bestFit="1"/>
    <col min="20" max="20" style="401" width="12.43357142857143" customWidth="1" bestFit="1"/>
    <col min="21" max="21" style="402" width="12.43357142857143" customWidth="1" bestFit="1"/>
    <col min="22" max="22" style="402" width="12.43357142857143" customWidth="1" bestFit="1"/>
    <col min="23" max="23" style="402" width="12.43357142857143" customWidth="1" bestFit="1"/>
    <col min="24" max="24" style="401" width="12.43357142857143" customWidth="1" bestFit="1"/>
    <col min="25" max="25" style="402" width="12.43357142857143" customWidth="1" bestFit="1"/>
    <col min="26" max="26" style="401" width="12.43357142857143" customWidth="1" bestFit="1"/>
    <col min="27" max="27" style="401" width="12.43357142857143" customWidth="1" bestFit="1"/>
    <col min="28" max="28" style="401" width="12.43357142857143" customWidth="1" bestFit="1"/>
    <col min="29" max="29" style="401" width="12.43357142857143" customWidth="1" bestFit="1"/>
    <col min="30" max="30" style="401" width="12.43357142857143" customWidth="1" bestFit="1"/>
    <col min="31" max="31" style="406" width="12.43357142857143" customWidth="1" bestFit="1"/>
    <col min="32" max="32" style="402" width="12.43357142857143" customWidth="1" bestFit="1"/>
    <col min="33" max="33" style="402" width="12.43357142857143" customWidth="1" bestFit="1"/>
    <col min="34" max="34" style="401" width="12.43357142857143" customWidth="1" bestFit="1"/>
    <col min="35" max="35" style="401" width="12.43357142857143" customWidth="1" bestFit="1"/>
    <col min="36" max="36" style="401" width="12.43357142857143" customWidth="1" bestFit="1"/>
    <col min="37" max="37" style="401" width="12.43357142857143" customWidth="1" bestFit="1"/>
    <col min="38" max="38" style="401" width="12.43357142857143" customWidth="1" bestFit="1"/>
    <col min="39" max="39" style="401" width="12.43357142857143" customWidth="1" bestFit="1"/>
    <col min="40" max="40" style="401" width="12.43357142857143" customWidth="1" bestFit="1"/>
    <col min="41" max="41" style="401" width="12.43357142857143" customWidth="1" bestFit="1"/>
    <col min="42" max="42" style="401" width="12.43357142857143" customWidth="1" bestFit="1"/>
    <col min="43" max="43" style="401" width="12.43357142857143" customWidth="1" bestFit="1"/>
    <col min="44" max="44" style="401" width="12.43357142857143" customWidth="1" bestFit="1"/>
    <col min="45" max="45" style="401" width="12.43357142857143" customWidth="1" bestFit="1"/>
    <col min="46" max="46" style="401" width="12.43357142857143" customWidth="1" bestFit="1"/>
    <col min="47" max="47" style="401" width="12.43357142857143" customWidth="1" bestFit="1"/>
    <col min="48" max="48" style="401" width="12.43357142857143" customWidth="1" bestFit="1"/>
    <col min="49" max="49" style="401" width="12.43357142857143" customWidth="1" bestFit="1"/>
    <col min="50" max="50" style="401" width="12.43357142857143" customWidth="1" bestFit="1"/>
    <col min="51" max="51" style="401" width="12.43357142857143" customWidth="1" bestFit="1"/>
    <col min="52" max="52" style="402" width="12.43357142857143" customWidth="1" bestFit="1"/>
    <col min="53" max="53" style="402" width="12.43357142857143" customWidth="1" bestFit="1"/>
    <col min="54" max="54" style="402" width="12.43357142857143" customWidth="1" bestFit="1"/>
    <col min="55" max="55" style="402" width="12.43357142857143" customWidth="1" bestFit="1"/>
    <col min="56" max="56" style="402" width="12.43357142857143" customWidth="1" bestFit="1"/>
    <col min="57" max="57" style="402" width="12.43357142857143" customWidth="1" bestFit="1"/>
    <col min="58" max="58" style="402" width="12.43357142857143" customWidth="1" bestFit="1"/>
    <col min="59" max="59" style="402" width="12.43357142857143" customWidth="1" bestFit="1"/>
    <col min="60" max="60" style="406" width="12.43357142857143" customWidth="1" bestFit="1"/>
    <col min="61" max="61" style="406" width="12.43357142857143" customWidth="1" bestFit="1"/>
    <col min="62" max="62" style="402" width="12.43357142857143" customWidth="1" bestFit="1"/>
    <col min="63" max="63" style="402" width="12.43357142857143" customWidth="1" bestFit="1"/>
    <col min="64" max="64" style="402" width="12.43357142857143" customWidth="1" bestFit="1"/>
    <col min="65" max="65" style="402" width="12.43357142857143" customWidth="1" bestFit="1"/>
    <col min="66" max="66" style="402" width="12.43357142857143" customWidth="1" bestFit="1"/>
    <col min="67" max="67" style="402" width="12.43357142857143" customWidth="1" bestFit="1"/>
    <col min="68" max="68" style="402" width="12.43357142857143" customWidth="1" bestFit="1"/>
    <col min="69" max="69" style="402" width="12.43357142857143" customWidth="1" bestFit="1"/>
    <col min="70" max="70" style="402" width="12.43357142857143" customWidth="1" bestFit="1"/>
  </cols>
  <sheetData>
    <row x14ac:dyDescent="0.25" r="1" customHeight="1" ht="17.25">
      <c r="A1" s="420" t="s">
        <v>205</v>
      </c>
      <c r="B1" s="419" t="s">
        <v>7</v>
      </c>
      <c r="C1" s="419" t="s">
        <v>9</v>
      </c>
      <c r="D1" s="419" t="s">
        <v>10</v>
      </c>
      <c r="E1" s="418" t="s">
        <v>206</v>
      </c>
      <c r="F1" s="418" t="s">
        <v>207</v>
      </c>
      <c r="G1" s="418" t="s">
        <v>208</v>
      </c>
      <c r="H1" s="419" t="s">
        <v>209</v>
      </c>
      <c r="I1" s="419" t="s">
        <v>210</v>
      </c>
      <c r="J1" s="419" t="s">
        <v>211</v>
      </c>
      <c r="K1" s="419" t="s">
        <v>172</v>
      </c>
      <c r="L1" s="419" t="s">
        <v>212</v>
      </c>
      <c r="M1" s="419" t="s">
        <v>213</v>
      </c>
      <c r="N1" s="419" t="s">
        <v>214</v>
      </c>
      <c r="O1" s="419" t="s">
        <v>215</v>
      </c>
      <c r="P1" s="418" t="s">
        <v>173</v>
      </c>
      <c r="Q1" s="419" t="s">
        <v>174</v>
      </c>
      <c r="R1" s="419" t="s">
        <v>216</v>
      </c>
      <c r="S1" s="418" t="s">
        <v>217</v>
      </c>
      <c r="T1" s="418" t="s">
        <v>26</v>
      </c>
      <c r="U1" s="419" t="s">
        <v>176</v>
      </c>
      <c r="V1" s="419" t="s">
        <v>29</v>
      </c>
      <c r="W1" s="419" t="s">
        <v>218</v>
      </c>
      <c r="X1" s="418" t="s">
        <v>219</v>
      </c>
      <c r="Y1" s="419" t="s">
        <v>6</v>
      </c>
      <c r="Z1" s="418" t="s">
        <v>220</v>
      </c>
      <c r="AA1" s="418" t="s">
        <v>221</v>
      </c>
      <c r="AB1" s="418" t="s">
        <v>222</v>
      </c>
      <c r="AC1" s="418" t="s">
        <v>2</v>
      </c>
      <c r="AD1" s="418" t="s">
        <v>223</v>
      </c>
      <c r="AE1" s="420" t="s">
        <v>224</v>
      </c>
      <c r="AF1" s="419" t="s">
        <v>230</v>
      </c>
      <c r="AG1" s="419" t="s">
        <v>171</v>
      </c>
      <c r="AH1" s="418" t="s">
        <v>231</v>
      </c>
      <c r="AI1" s="418" t="s">
        <v>232</v>
      </c>
      <c r="AJ1" s="418" t="s">
        <v>233</v>
      </c>
      <c r="AK1" s="418" t="s">
        <v>198</v>
      </c>
      <c r="AL1" s="418" t="s">
        <v>203</v>
      </c>
      <c r="AM1" s="418" t="s">
        <v>199</v>
      </c>
      <c r="AN1" s="418" t="s">
        <v>234</v>
      </c>
      <c r="AO1" s="418" t="s">
        <v>235</v>
      </c>
      <c r="AP1" s="418" t="s">
        <v>236</v>
      </c>
      <c r="AQ1" s="418" t="s">
        <v>237</v>
      </c>
      <c r="AR1" s="418" t="s">
        <v>238</v>
      </c>
      <c r="AS1" s="418" t="s">
        <v>239</v>
      </c>
      <c r="AT1" s="418" t="s">
        <v>240</v>
      </c>
      <c r="AU1" s="418" t="s">
        <v>241</v>
      </c>
      <c r="AV1" s="418" t="s">
        <v>242</v>
      </c>
      <c r="AW1" s="418" t="s">
        <v>196</v>
      </c>
      <c r="AX1" s="418" t="s">
        <v>197</v>
      </c>
      <c r="AY1" s="418" t="s">
        <v>204</v>
      </c>
      <c r="AZ1" s="419" t="s">
        <v>243</v>
      </c>
      <c r="BA1" s="419" t="s">
        <v>244</v>
      </c>
      <c r="BB1" s="419" t="s">
        <v>245</v>
      </c>
      <c r="BC1" s="419" t="s">
        <v>246</v>
      </c>
      <c r="BD1" s="419" t="s">
        <v>247</v>
      </c>
      <c r="BE1" s="419" t="s">
        <v>248</v>
      </c>
      <c r="BF1" s="419" t="s">
        <v>249</v>
      </c>
      <c r="BG1" s="419" t="s">
        <v>250</v>
      </c>
      <c r="BH1" s="420" t="s">
        <v>251</v>
      </c>
      <c r="BI1" s="420" t="s">
        <v>252</v>
      </c>
      <c r="BJ1" s="419" t="s">
        <v>253</v>
      </c>
      <c r="BK1" s="419" t="s">
        <v>254</v>
      </c>
      <c r="BL1" s="419" t="s">
        <v>255</v>
      </c>
      <c r="BM1" s="419" t="s">
        <v>256</v>
      </c>
      <c r="BN1" s="419" t="s">
        <v>257</v>
      </c>
      <c r="BO1" s="419" t="s">
        <v>258</v>
      </c>
      <c r="BP1" s="419" t="s">
        <v>259</v>
      </c>
      <c r="BQ1" s="419" t="s">
        <v>260</v>
      </c>
      <c r="BR1" s="419" t="s">
        <v>261</v>
      </c>
    </row>
    <row x14ac:dyDescent="0.25" r="2" customHeight="1" ht="17.25">
      <c r="A2" s="420" t="s">
        <v>262</v>
      </c>
      <c r="B2" s="421">
        <v>8.3</v>
      </c>
      <c r="C2" s="421">
        <v>-0.22</v>
      </c>
      <c r="D2" s="421">
        <v>690.4</v>
      </c>
      <c r="E2" s="421">
        <v>0.0000499597</v>
      </c>
      <c r="F2" s="421">
        <v>0.0000258081</v>
      </c>
      <c r="G2" s="421">
        <v>0.000003212</v>
      </c>
      <c r="H2" s="421">
        <v>4.077e-7</v>
      </c>
      <c r="I2" s="421">
        <v>0.0000059103</v>
      </c>
      <c r="J2" s="421">
        <v>1.109e-7</v>
      </c>
      <c r="K2" s="421">
        <v>2.11e-8</v>
      </c>
      <c r="L2" s="421">
        <v>0.0020792553</v>
      </c>
      <c r="M2" s="421">
        <v>0.0001104916</v>
      </c>
      <c r="N2" s="421">
        <v>0.0003678256</v>
      </c>
      <c r="O2" s="421">
        <v>0.0006981386</v>
      </c>
      <c r="P2" s="414">
        <v>0</v>
      </c>
      <c r="Q2" s="414">
        <v>0</v>
      </c>
      <c r="R2" s="421">
        <v>0.0019747271</v>
      </c>
      <c r="S2" s="421">
        <v>0.0004791797</v>
      </c>
      <c r="T2" s="421">
        <v>0.000003871</v>
      </c>
      <c r="U2" s="421">
        <v>0.0003605564</v>
      </c>
      <c r="V2" s="421">
        <v>4.375e-7</v>
      </c>
      <c r="W2" s="414">
        <v>0</v>
      </c>
      <c r="X2" s="421">
        <v>0.00017503</v>
      </c>
      <c r="Y2" s="414">
        <v>23</v>
      </c>
      <c r="Z2" s="414">
        <v>0</v>
      </c>
      <c r="AA2" s="414">
        <v>1</v>
      </c>
      <c r="AB2" s="414">
        <v>0</v>
      </c>
      <c r="AC2" s="414">
        <v>2</v>
      </c>
      <c r="AD2" s="414">
        <v>0</v>
      </c>
      <c r="AE2" s="29" t="s">
        <v>225</v>
      </c>
      <c r="AF2" s="421">
        <v>386.06</v>
      </c>
      <c r="AG2" s="421">
        <v>0.00523732</v>
      </c>
      <c r="AH2" s="414">
        <v>0</v>
      </c>
      <c r="AI2" s="414">
        <v>0</v>
      </c>
      <c r="AJ2" s="414">
        <v>1</v>
      </c>
      <c r="AK2" s="414">
        <v>0</v>
      </c>
      <c r="AL2" s="414">
        <v>0</v>
      </c>
      <c r="AM2" s="414">
        <v>0</v>
      </c>
      <c r="AN2" s="414">
        <v>0</v>
      </c>
      <c r="AO2" s="414">
        <v>0</v>
      </c>
      <c r="AP2" s="414">
        <v>0</v>
      </c>
      <c r="AQ2" s="414">
        <v>0</v>
      </c>
      <c r="AR2" s="414">
        <v>0</v>
      </c>
      <c r="AS2" s="414">
        <v>0</v>
      </c>
      <c r="AT2" s="414">
        <v>0</v>
      </c>
      <c r="AU2" s="414">
        <v>0</v>
      </c>
      <c r="AV2" s="414">
        <v>1</v>
      </c>
      <c r="AW2" s="414">
        <v>0</v>
      </c>
      <c r="AX2" s="414">
        <v>0</v>
      </c>
      <c r="AY2" s="414">
        <v>0</v>
      </c>
      <c r="AZ2" s="421">
        <v>232.3208314332</v>
      </c>
      <c r="BA2" s="421">
        <v>-0.3456461142047278</v>
      </c>
      <c r="BB2" s="421">
        <v>8.991292228409456</v>
      </c>
      <c r="BC2" s="421">
        <v>0.00561413235</v>
      </c>
      <c r="BD2" s="421">
        <v>6.805888898380392</v>
      </c>
      <c r="BE2" s="421">
        <v>2.351604390950919</v>
      </c>
      <c r="BF2" s="421">
        <v>0.0000542893</v>
      </c>
      <c r="BG2" s="421">
        <v>0.0000790907</v>
      </c>
      <c r="BH2" s="29" t="s">
        <v>242</v>
      </c>
      <c r="BI2" s="29" t="s">
        <v>221</v>
      </c>
      <c r="BJ2" s="421">
        <v>3.401776923840102</v>
      </c>
      <c r="BK2" s="421">
        <v>-1.514129732636321</v>
      </c>
      <c r="BL2" s="421">
        <v>0.00218975</v>
      </c>
      <c r="BM2" s="421">
        <v>-15.20394784657564</v>
      </c>
      <c r="BN2" s="421">
        <v>-12.4621386354356</v>
      </c>
      <c r="BO2" s="414">
        <v>0</v>
      </c>
      <c r="BP2" s="421">
        <v>-19.01401745715959</v>
      </c>
      <c r="BQ2" s="421">
        <v>-22.58142026943488</v>
      </c>
      <c r="BR2" s="421">
        <v>-27.63102111592855</v>
      </c>
    </row>
    <row x14ac:dyDescent="0.25" r="3" customHeight="1" ht="17.25">
      <c r="A3" s="420" t="s">
        <v>263</v>
      </c>
      <c r="B3" s="421">
        <v>9.56</v>
      </c>
      <c r="C3" s="421">
        <v>-0.04</v>
      </c>
      <c r="D3" s="421">
        <v>477.35</v>
      </c>
      <c r="E3" s="414">
        <v>0</v>
      </c>
      <c r="F3" s="421">
        <v>7.525e-7</v>
      </c>
      <c r="G3" s="414">
        <v>0</v>
      </c>
      <c r="H3" s="421">
        <v>4.77e-8</v>
      </c>
      <c r="I3" s="421">
        <v>1.269e-7</v>
      </c>
      <c r="J3" s="421">
        <v>5.38e-8</v>
      </c>
      <c r="K3" s="414">
        <v>0</v>
      </c>
      <c r="L3" s="421">
        <v>0.0023415547</v>
      </c>
      <c r="M3" s="421">
        <v>0.0001084454</v>
      </c>
      <c r="N3" s="421">
        <v>0.0001987245</v>
      </c>
      <c r="O3" s="421">
        <v>0.0000591347</v>
      </c>
      <c r="P3" s="414">
        <v>0</v>
      </c>
      <c r="Q3" s="414">
        <v>0</v>
      </c>
      <c r="R3" s="421">
        <v>0.00328322</v>
      </c>
      <c r="S3" s="421">
        <v>0.0000062461</v>
      </c>
      <c r="T3" s="421">
        <v>0.0000080645</v>
      </c>
      <c r="U3" s="421">
        <v>0.0002497673</v>
      </c>
      <c r="V3" s="421">
        <v>8.562e-7</v>
      </c>
      <c r="W3" s="414">
        <v>0</v>
      </c>
      <c r="X3" s="421">
        <v>0.00025342</v>
      </c>
      <c r="Y3" s="421">
        <v>22.81</v>
      </c>
      <c r="Z3" s="414">
        <v>0</v>
      </c>
      <c r="AA3" s="414">
        <v>1</v>
      </c>
      <c r="AB3" s="414">
        <v>0</v>
      </c>
      <c r="AC3" s="414">
        <v>2</v>
      </c>
      <c r="AD3" s="414">
        <v>0</v>
      </c>
      <c r="AE3" s="29" t="s">
        <v>225</v>
      </c>
      <c r="AF3" s="421">
        <v>410.76</v>
      </c>
      <c r="AG3" s="421">
        <v>0.00373114</v>
      </c>
      <c r="AH3" s="414">
        <v>0</v>
      </c>
      <c r="AI3" s="414">
        <v>0</v>
      </c>
      <c r="AJ3" s="414">
        <v>1</v>
      </c>
      <c r="AK3" s="414">
        <v>0</v>
      </c>
      <c r="AL3" s="414">
        <v>0</v>
      </c>
      <c r="AM3" s="414">
        <v>0</v>
      </c>
      <c r="AN3" s="414">
        <v>0</v>
      </c>
      <c r="AO3" s="414">
        <v>0</v>
      </c>
      <c r="AP3" s="414">
        <v>0</v>
      </c>
      <c r="AQ3" s="414">
        <v>0</v>
      </c>
      <c r="AR3" s="414">
        <v>0</v>
      </c>
      <c r="AS3" s="414">
        <v>0</v>
      </c>
      <c r="AT3" s="414">
        <v>0</v>
      </c>
      <c r="AU3" s="414">
        <v>0</v>
      </c>
      <c r="AV3" s="414">
        <v>1</v>
      </c>
      <c r="AW3" s="414">
        <v>0</v>
      </c>
      <c r="AX3" s="414">
        <v>0</v>
      </c>
      <c r="AY3" s="414">
        <v>0</v>
      </c>
      <c r="AZ3" s="421">
        <v>198.09906228945</v>
      </c>
      <c r="BA3" s="421">
        <v>-0.3139192078888371</v>
      </c>
      <c r="BB3" s="421">
        <v>10.18783841577767</v>
      </c>
      <c r="BC3" s="421">
        <v>0.0036525276</v>
      </c>
      <c r="BD3" s="421">
        <v>13.1701231506286</v>
      </c>
      <c r="BE3" s="421">
        <v>12.82440684745408</v>
      </c>
      <c r="BF3" s="421">
        <v>0.0000089207</v>
      </c>
      <c r="BG3" s="421">
        <v>8.063e-7</v>
      </c>
      <c r="BH3" s="29" t="s">
        <v>242</v>
      </c>
      <c r="BI3" s="29" t="s">
        <v>221</v>
      </c>
      <c r="BJ3" s="421">
        <v>3.041050938147793</v>
      </c>
      <c r="BK3" s="421">
        <v>-3.218897325124329</v>
      </c>
      <c r="BL3" s="421">
        <v>0.00245</v>
      </c>
      <c r="BM3" s="421">
        <v>-17.56222466594448</v>
      </c>
      <c r="BN3" s="421">
        <v>-11.72859686146426</v>
      </c>
      <c r="BO3" s="414">
        <v>0</v>
      </c>
      <c r="BP3" s="421">
        <v>-27.63102111592855</v>
      </c>
      <c r="BQ3" s="421">
        <v>-27.53208116807365</v>
      </c>
      <c r="BR3" s="421">
        <v>-27.63102111592855</v>
      </c>
    </row>
    <row x14ac:dyDescent="0.25" r="4" customHeight="1" ht="17.25">
      <c r="A4" s="420" t="s">
        <v>264</v>
      </c>
      <c r="B4" s="421">
        <v>7.91</v>
      </c>
      <c r="C4" s="421">
        <v>-0.05</v>
      </c>
      <c r="D4" s="414">
        <v>651</v>
      </c>
      <c r="E4" s="421">
        <v>0.0000222043</v>
      </c>
      <c r="F4" s="421">
        <v>0.0000136909</v>
      </c>
      <c r="G4" s="421">
        <v>0.0000408382</v>
      </c>
      <c r="H4" s="421">
        <v>0.0000062268</v>
      </c>
      <c r="I4" s="421">
        <v>0.0000122738</v>
      </c>
      <c r="J4" s="421">
        <v>7.79e-7</v>
      </c>
      <c r="K4" s="421">
        <v>2.561e-7</v>
      </c>
      <c r="L4" s="421">
        <v>0.0020227065</v>
      </c>
      <c r="M4" s="421">
        <v>0.0001051205</v>
      </c>
      <c r="N4" s="421">
        <v>0.000381403</v>
      </c>
      <c r="O4" s="421">
        <v>0.0008318778</v>
      </c>
      <c r="P4" s="414">
        <v>0</v>
      </c>
      <c r="Q4" s="414">
        <v>0</v>
      </c>
      <c r="R4" s="421">
        <v>0.0019719065</v>
      </c>
      <c r="S4" s="421">
        <v>0.0004790756</v>
      </c>
      <c r="T4" s="421">
        <v>0.0000033871</v>
      </c>
      <c r="U4" s="421">
        <v>0.0004398789</v>
      </c>
      <c r="V4" s="421">
        <v>0.0000103438</v>
      </c>
      <c r="W4" s="414">
        <v>0</v>
      </c>
      <c r="X4" s="421">
        <v>0.00024935</v>
      </c>
      <c r="Y4" s="421">
        <v>18.8</v>
      </c>
      <c r="Z4" s="414">
        <v>0</v>
      </c>
      <c r="AA4" s="414">
        <v>1</v>
      </c>
      <c r="AB4" s="414">
        <v>0</v>
      </c>
      <c r="AC4" s="414">
        <v>3</v>
      </c>
      <c r="AD4" s="414">
        <v>2</v>
      </c>
      <c r="AE4" s="29" t="s">
        <v>225</v>
      </c>
      <c r="AF4" s="421">
        <v>402.01</v>
      </c>
      <c r="AG4" s="421">
        <v>0.00553758</v>
      </c>
      <c r="AH4" s="414">
        <v>0</v>
      </c>
      <c r="AI4" s="414">
        <v>0</v>
      </c>
      <c r="AJ4" s="414">
        <v>1</v>
      </c>
      <c r="AK4" s="414">
        <v>0</v>
      </c>
      <c r="AL4" s="414">
        <v>0</v>
      </c>
      <c r="AM4" s="414">
        <v>0</v>
      </c>
      <c r="AN4" s="414">
        <v>0</v>
      </c>
      <c r="AO4" s="414">
        <v>0</v>
      </c>
      <c r="AP4" s="414">
        <v>0</v>
      </c>
      <c r="AQ4" s="414">
        <v>0</v>
      </c>
      <c r="AR4" s="414">
        <v>0</v>
      </c>
      <c r="AS4" s="414">
        <v>0</v>
      </c>
      <c r="AT4" s="414">
        <v>0</v>
      </c>
      <c r="AU4" s="414">
        <v>0</v>
      </c>
      <c r="AV4" s="414">
        <v>1</v>
      </c>
      <c r="AW4" s="414">
        <v>0</v>
      </c>
      <c r="AX4" s="414">
        <v>0</v>
      </c>
      <c r="AY4" s="414">
        <v>0</v>
      </c>
      <c r="AZ4" s="421">
        <v>242.23087621589</v>
      </c>
      <c r="BA4" s="421">
        <v>-0.6563691804927938</v>
      </c>
      <c r="BB4" s="421">
        <v>9.222738360985588</v>
      </c>
      <c r="BC4" s="421">
        <v>0.00598899275</v>
      </c>
      <c r="BD4" s="421">
        <v>5.571947415527319</v>
      </c>
      <c r="BE4" s="421">
        <v>2.145815162774653</v>
      </c>
      <c r="BF4" s="421">
        <v>0.0000361913</v>
      </c>
      <c r="BG4" s="421">
        <v>0.0000775124</v>
      </c>
      <c r="BH4" s="29" t="s">
        <v>242</v>
      </c>
      <c r="BI4" s="29" t="s">
        <v>221</v>
      </c>
      <c r="BJ4" s="421">
        <v>3.544652772372694</v>
      </c>
      <c r="BK4" s="421">
        <v>-2.995939094960063</v>
      </c>
      <c r="BL4" s="421">
        <v>0.00212783</v>
      </c>
      <c r="BM4" s="421">
        <v>-14.67198434148256</v>
      </c>
      <c r="BN4" s="421">
        <v>-12.59454684371075</v>
      </c>
      <c r="BO4" s="414">
        <v>0</v>
      </c>
      <c r="BP4" s="421">
        <v>-19.57850073824534</v>
      </c>
      <c r="BQ4" s="421">
        <v>-22.12805660683747</v>
      </c>
      <c r="BR4" s="421">
        <v>-27.63102111592855</v>
      </c>
    </row>
    <row x14ac:dyDescent="0.25" r="5" customHeight="1" ht="17.25">
      <c r="A5" s="420" t="s">
        <v>265</v>
      </c>
      <c r="B5" s="421">
        <v>8.6</v>
      </c>
      <c r="C5" s="421">
        <v>-0.03</v>
      </c>
      <c r="D5" s="421">
        <v>270.98</v>
      </c>
      <c r="E5" s="421">
        <v>0.0000322321</v>
      </c>
      <c r="F5" s="421">
        <v>0.000004721</v>
      </c>
      <c r="G5" s="421">
        <v>0.0000107066</v>
      </c>
      <c r="H5" s="421">
        <v>0.0000037064</v>
      </c>
      <c r="I5" s="421">
        <v>0.0000014562</v>
      </c>
      <c r="J5" s="421">
        <v>0.0000010223</v>
      </c>
      <c r="K5" s="421">
        <v>1.03e-7</v>
      </c>
      <c r="L5" s="421">
        <v>0.0009569794</v>
      </c>
      <c r="M5" s="421">
        <v>0.0000741726</v>
      </c>
      <c r="N5" s="421">
        <v>0.0002633203</v>
      </c>
      <c r="O5" s="421">
        <v>0.0008483457</v>
      </c>
      <c r="P5" s="414">
        <v>0</v>
      </c>
      <c r="Q5" s="421">
        <v>1.56e-8</v>
      </c>
      <c r="R5" s="421">
        <v>0.0002820636</v>
      </c>
      <c r="S5" s="421">
        <v>0.0000104102</v>
      </c>
      <c r="T5" s="421">
        <v>1.61e-8</v>
      </c>
      <c r="U5" s="421">
        <v>0.0000819446</v>
      </c>
      <c r="V5" s="421">
        <v>0.00000125</v>
      </c>
      <c r="W5" s="414">
        <v>0</v>
      </c>
      <c r="X5" s="421">
        <v>0.00022509</v>
      </c>
      <c r="Y5" s="421">
        <v>13.7</v>
      </c>
      <c r="Z5" s="414">
        <v>0</v>
      </c>
      <c r="AA5" s="414">
        <v>0</v>
      </c>
      <c r="AB5" s="414">
        <v>1</v>
      </c>
      <c r="AC5" s="414">
        <v>1</v>
      </c>
      <c r="AD5" s="414">
        <v>0</v>
      </c>
      <c r="AE5" s="29" t="s">
        <v>226</v>
      </c>
      <c r="AF5" s="421">
        <v>200.97</v>
      </c>
      <c r="AG5" s="421">
        <v>0.00349981</v>
      </c>
      <c r="AH5" s="414">
        <v>0</v>
      </c>
      <c r="AI5" s="414">
        <v>1</v>
      </c>
      <c r="AJ5" s="414">
        <v>0</v>
      </c>
      <c r="AK5" s="414">
        <v>0</v>
      </c>
      <c r="AL5" s="414">
        <v>0</v>
      </c>
      <c r="AM5" s="414">
        <v>0</v>
      </c>
      <c r="AN5" s="414">
        <v>0</v>
      </c>
      <c r="AO5" s="414">
        <v>1</v>
      </c>
      <c r="AP5" s="414">
        <v>0</v>
      </c>
      <c r="AQ5" s="414">
        <v>0</v>
      </c>
      <c r="AR5" s="414">
        <v>0</v>
      </c>
      <c r="AS5" s="414">
        <v>0</v>
      </c>
      <c r="AT5" s="414">
        <v>0</v>
      </c>
      <c r="AU5" s="414">
        <v>0</v>
      </c>
      <c r="AV5" s="414">
        <v>0</v>
      </c>
      <c r="AW5" s="414">
        <v>0</v>
      </c>
      <c r="AX5" s="414">
        <v>0</v>
      </c>
      <c r="AY5" s="414">
        <v>0</v>
      </c>
      <c r="AZ5" s="421">
        <v>84.39542586199003</v>
      </c>
      <c r="BA5" s="421">
        <v>-0.7422931486556639</v>
      </c>
      <c r="BB5" s="421">
        <v>10.08458629731133</v>
      </c>
      <c r="BC5" s="421">
        <v>0.00317147795</v>
      </c>
      <c r="BD5" s="421">
        <v>3.569165021246061</v>
      </c>
      <c r="BE5" s="421">
        <v>3.054130375465054</v>
      </c>
      <c r="BF5" s="421">
        <v>0.0000336012</v>
      </c>
      <c r="BG5" s="421">
        <v>0.000048682</v>
      </c>
      <c r="BH5" s="29" t="s">
        <v>235</v>
      </c>
      <c r="BI5" s="29" t="s">
        <v>222</v>
      </c>
      <c r="BJ5" s="421">
        <v>2.984649184584256</v>
      </c>
      <c r="BK5" s="421">
        <v>-3.506599564888063</v>
      </c>
      <c r="BL5" s="421">
        <v>0.00103115</v>
      </c>
      <c r="BM5" s="421">
        <v>-17.48737612185176</v>
      </c>
      <c r="BN5" s="421">
        <v>-17.72748203640464</v>
      </c>
      <c r="BO5" s="421">
        <v>2.704164413196322e-10</v>
      </c>
      <c r="BP5" s="421">
        <v>-19.53627591002399</v>
      </c>
      <c r="BQ5" s="421">
        <v>-25.0426707864395</v>
      </c>
      <c r="BR5" s="421">
        <v>-27.63102111592855</v>
      </c>
    </row>
    <row x14ac:dyDescent="0.25" r="6" customHeight="1" ht="17.25">
      <c r="A6" s="420" t="s">
        <v>266</v>
      </c>
      <c r="B6" s="421">
        <v>9.27</v>
      </c>
      <c r="C6" s="421">
        <v>-0.28</v>
      </c>
      <c r="D6" s="421">
        <v>282.45</v>
      </c>
      <c r="E6" s="421">
        <v>0.0000016116</v>
      </c>
      <c r="F6" s="414">
        <v>0</v>
      </c>
      <c r="G6" s="414">
        <v>0</v>
      </c>
      <c r="H6" s="414">
        <v>0</v>
      </c>
      <c r="I6" s="421">
        <v>1.82e-7</v>
      </c>
      <c r="J6" s="421">
        <v>5.111e-7</v>
      </c>
      <c r="K6" s="421">
        <v>5.15e-8</v>
      </c>
      <c r="L6" s="421">
        <v>0.0007829832</v>
      </c>
      <c r="M6" s="421">
        <v>0.000039644</v>
      </c>
      <c r="N6" s="421">
        <v>0.0002003703</v>
      </c>
      <c r="O6" s="421">
        <v>0.000370278</v>
      </c>
      <c r="P6" s="414">
        <v>0</v>
      </c>
      <c r="Q6" s="421">
        <v>1.04e-8</v>
      </c>
      <c r="R6" s="421">
        <v>0.0003455279</v>
      </c>
      <c r="S6" s="421">
        <v>0.0000045909</v>
      </c>
      <c r="T6" s="421">
        <v>1.61e-8</v>
      </c>
      <c r="U6" s="421">
        <v>0.0001032503</v>
      </c>
      <c r="V6" s="421">
        <v>6.875e-7</v>
      </c>
      <c r="W6" s="414">
        <v>0</v>
      </c>
      <c r="X6" s="421">
        <v>0.00023851</v>
      </c>
      <c r="Y6" s="421">
        <v>18.81</v>
      </c>
      <c r="Z6" s="414">
        <v>0</v>
      </c>
      <c r="AA6" s="414">
        <v>0</v>
      </c>
      <c r="AB6" s="414">
        <v>1</v>
      </c>
      <c r="AC6" s="414">
        <v>2</v>
      </c>
      <c r="AD6" s="414">
        <v>0</v>
      </c>
      <c r="AE6" s="29" t="s">
        <v>226</v>
      </c>
      <c r="AF6" s="421">
        <v>141.3</v>
      </c>
      <c r="AG6" s="421">
        <v>0.00183727</v>
      </c>
      <c r="AH6" s="414">
        <v>0</v>
      </c>
      <c r="AI6" s="414">
        <v>1</v>
      </c>
      <c r="AJ6" s="414">
        <v>0</v>
      </c>
      <c r="AK6" s="414">
        <v>0</v>
      </c>
      <c r="AL6" s="414">
        <v>0</v>
      </c>
      <c r="AM6" s="414">
        <v>0</v>
      </c>
      <c r="AN6" s="414">
        <v>0</v>
      </c>
      <c r="AO6" s="414">
        <v>1</v>
      </c>
      <c r="AP6" s="414">
        <v>0</v>
      </c>
      <c r="AQ6" s="414">
        <v>0</v>
      </c>
      <c r="AR6" s="414">
        <v>0</v>
      </c>
      <c r="AS6" s="414">
        <v>0</v>
      </c>
      <c r="AT6" s="414">
        <v>0</v>
      </c>
      <c r="AU6" s="414">
        <v>0</v>
      </c>
      <c r="AV6" s="414">
        <v>0</v>
      </c>
      <c r="AW6" s="414">
        <v>0</v>
      </c>
      <c r="AX6" s="414">
        <v>0</v>
      </c>
      <c r="AY6" s="414">
        <v>0</v>
      </c>
      <c r="AZ6" s="421">
        <v>58.41177972409</v>
      </c>
      <c r="BA6" s="421">
        <v>-0.2153745426893963</v>
      </c>
      <c r="BB6" s="421">
        <v>9.700749085378792</v>
      </c>
      <c r="BC6" s="421">
        <v>0.00191017735</v>
      </c>
      <c r="BD6" s="421">
        <v>3.390971261100452</v>
      </c>
      <c r="BE6" s="421">
        <v>3.204043538091193</v>
      </c>
      <c r="BF6" s="421">
        <v>0.0000023667</v>
      </c>
      <c r="BG6" s="421">
        <v>0.0000021227</v>
      </c>
      <c r="BH6" s="29" t="s">
        <v>235</v>
      </c>
      <c r="BI6" s="29" t="s">
        <v>222</v>
      </c>
      <c r="BJ6" s="421">
        <v>2.709112900458399</v>
      </c>
      <c r="BK6" s="421">
        <v>-1.27296814010521</v>
      </c>
      <c r="BL6" s="421">
        <v>0.0008226199999999999</v>
      </c>
      <c r="BM6" s="421">
        <v>-17.51681543250892</v>
      </c>
      <c r="BN6" s="421">
        <v>-17.72748320067761</v>
      </c>
      <c r="BO6" s="421">
        <v>1.163698653251549e-10</v>
      </c>
      <c r="BP6" s="421">
        <v>-22.07242254109882</v>
      </c>
      <c r="BQ6" s="421">
        <v>-27.63102111592855</v>
      </c>
      <c r="BR6" s="421">
        <v>-27.63102111592855</v>
      </c>
    </row>
    <row x14ac:dyDescent="0.25" r="7" customHeight="1" ht="17.25">
      <c r="A7" s="420" t="s">
        <v>267</v>
      </c>
      <c r="B7" s="421">
        <v>8.7</v>
      </c>
      <c r="C7" s="421">
        <v>-0.17</v>
      </c>
      <c r="D7" s="421">
        <v>198.56</v>
      </c>
      <c r="E7" s="421">
        <v>0.0000161692</v>
      </c>
      <c r="F7" s="421">
        <v>1.423e-7</v>
      </c>
      <c r="G7" s="421">
        <v>0.0000021383</v>
      </c>
      <c r="H7" s="421">
        <v>0.0000025814</v>
      </c>
      <c r="I7" s="421">
        <v>0.0000016639</v>
      </c>
      <c r="J7" s="421">
        <v>7.134e-7</v>
      </c>
      <c r="K7" s="421">
        <v>5.85e-8</v>
      </c>
      <c r="L7" s="421">
        <v>0.0006678498</v>
      </c>
      <c r="M7" s="421">
        <v>0.0000796025</v>
      </c>
      <c r="N7" s="421">
        <v>0.0001554042</v>
      </c>
      <c r="O7" s="421">
        <v>0.0004770231</v>
      </c>
      <c r="P7" s="414">
        <v>0</v>
      </c>
      <c r="Q7" s="414">
        <v>0</v>
      </c>
      <c r="R7" s="421">
        <v>0.0002820636</v>
      </c>
      <c r="S7" s="421">
        <v>0.0000104102</v>
      </c>
      <c r="T7" s="421">
        <v>8.1e-9</v>
      </c>
      <c r="U7" s="421">
        <v>0.0000819446</v>
      </c>
      <c r="V7" s="421">
        <v>6.25e-7</v>
      </c>
      <c r="W7" s="414">
        <v>0</v>
      </c>
      <c r="X7" s="421">
        <v>0.00023851</v>
      </c>
      <c r="Y7" s="421">
        <v>12.9</v>
      </c>
      <c r="Z7" s="414">
        <v>0</v>
      </c>
      <c r="AA7" s="414">
        <v>0</v>
      </c>
      <c r="AB7" s="414">
        <v>1</v>
      </c>
      <c r="AC7" s="414">
        <v>1</v>
      </c>
      <c r="AD7" s="414">
        <v>0</v>
      </c>
      <c r="AE7" s="29" t="s">
        <v>226</v>
      </c>
      <c r="AF7" s="421">
        <v>141.3</v>
      </c>
      <c r="AG7" s="421">
        <v>0.0022966</v>
      </c>
      <c r="AH7" s="414">
        <v>0</v>
      </c>
      <c r="AI7" s="414">
        <v>1</v>
      </c>
      <c r="AJ7" s="414">
        <v>0</v>
      </c>
      <c r="AK7" s="414">
        <v>0</v>
      </c>
      <c r="AL7" s="414">
        <v>0</v>
      </c>
      <c r="AM7" s="414">
        <v>0</v>
      </c>
      <c r="AN7" s="414">
        <v>0</v>
      </c>
      <c r="AO7" s="414">
        <v>1</v>
      </c>
      <c r="AP7" s="414">
        <v>0</v>
      </c>
      <c r="AQ7" s="414">
        <v>0</v>
      </c>
      <c r="AR7" s="414">
        <v>0</v>
      </c>
      <c r="AS7" s="414">
        <v>0</v>
      </c>
      <c r="AT7" s="414">
        <v>0</v>
      </c>
      <c r="AU7" s="414">
        <v>0</v>
      </c>
      <c r="AV7" s="414">
        <v>0</v>
      </c>
      <c r="AW7" s="414">
        <v>0</v>
      </c>
      <c r="AX7" s="414">
        <v>0</v>
      </c>
      <c r="AY7" s="414">
        <v>0</v>
      </c>
      <c r="AZ7" s="421">
        <v>58.64345073349</v>
      </c>
      <c r="BA7" s="421">
        <v>-0.892429937747055</v>
      </c>
      <c r="BB7" s="421">
        <v>10.48485987549411</v>
      </c>
      <c r="BC7" s="421">
        <v>0.0020140518</v>
      </c>
      <c r="BD7" s="421">
        <v>3.569165021246061</v>
      </c>
      <c r="BE7" s="421">
        <v>3.054130375465054</v>
      </c>
      <c r="BF7" s="421">
        <v>0.0000168608</v>
      </c>
      <c r="BG7" s="421">
        <v>0.0000191632</v>
      </c>
      <c r="BH7" s="29" t="s">
        <v>235</v>
      </c>
      <c r="BI7" s="29" t="s">
        <v>222</v>
      </c>
      <c r="BJ7" s="421">
        <v>2.733864010088736</v>
      </c>
      <c r="BK7" s="421">
        <v>-1.771960547826977</v>
      </c>
      <c r="BL7" s="421">
        <v>0.00074745</v>
      </c>
      <c r="BM7" s="421">
        <v>-17.42576433561711</v>
      </c>
      <c r="BN7" s="421">
        <v>-18.42057769263171</v>
      </c>
      <c r="BO7" s="414">
        <v>0</v>
      </c>
      <c r="BP7" s="421">
        <v>-20.25640838401786</v>
      </c>
      <c r="BQ7" s="421">
        <v>-25.92351319914809</v>
      </c>
      <c r="BR7" s="421">
        <v>-27.63102111592855</v>
      </c>
    </row>
    <row x14ac:dyDescent="0.25" r="8" customHeight="1" ht="17.25">
      <c r="A8" s="420" t="s">
        <v>268</v>
      </c>
      <c r="B8" s="421">
        <v>9.3</v>
      </c>
      <c r="C8" s="421">
        <v>0.16</v>
      </c>
      <c r="D8" s="421">
        <v>112.5</v>
      </c>
      <c r="E8" s="421">
        <v>0.0000017907</v>
      </c>
      <c r="F8" s="421">
        <v>0.0000031473</v>
      </c>
      <c r="G8" s="421">
        <v>0.000003059</v>
      </c>
      <c r="H8" s="421">
        <v>0.0000037064</v>
      </c>
      <c r="I8" s="421">
        <v>1.8e-9</v>
      </c>
      <c r="J8" s="421">
        <v>1.7e-9</v>
      </c>
      <c r="K8" s="414">
        <v>0</v>
      </c>
      <c r="L8" s="421">
        <v>0.0004784897</v>
      </c>
      <c r="M8" s="421">
        <v>0.0000460382</v>
      </c>
      <c r="N8" s="421">
        <v>0.0000781732</v>
      </c>
      <c r="O8" s="421">
        <v>0.0001796497</v>
      </c>
      <c r="P8" s="414">
        <v>0</v>
      </c>
      <c r="Q8" s="421">
        <v>1.04e-8</v>
      </c>
      <c r="R8" s="421">
        <v>0.0002820636</v>
      </c>
      <c r="S8" s="421">
        <v>0.000002082</v>
      </c>
      <c r="T8" s="414">
        <v>0</v>
      </c>
      <c r="U8" s="421">
        <v>0.0000327779</v>
      </c>
      <c r="V8" s="421">
        <v>0.0000125</v>
      </c>
      <c r="W8" s="421">
        <v>0.000092784</v>
      </c>
      <c r="X8" s="414">
        <v>0</v>
      </c>
      <c r="Y8" s="421">
        <v>24.6</v>
      </c>
      <c r="Z8" s="414">
        <v>0</v>
      </c>
      <c r="AA8" s="414">
        <v>0</v>
      </c>
      <c r="AB8" s="414">
        <v>1</v>
      </c>
      <c r="AC8" s="414">
        <v>1</v>
      </c>
      <c r="AD8" s="414">
        <v>2</v>
      </c>
      <c r="AE8" s="29" t="s">
        <v>226</v>
      </c>
      <c r="AF8" s="421">
        <v>91.957</v>
      </c>
      <c r="AG8" s="421">
        <v>0.00108281</v>
      </c>
      <c r="AH8" s="414">
        <v>0</v>
      </c>
      <c r="AI8" s="414">
        <v>1</v>
      </c>
      <c r="AJ8" s="414">
        <v>0</v>
      </c>
      <c r="AK8" s="414">
        <v>0</v>
      </c>
      <c r="AL8" s="414">
        <v>0</v>
      </c>
      <c r="AM8" s="414">
        <v>0</v>
      </c>
      <c r="AN8" s="414">
        <v>0</v>
      </c>
      <c r="AO8" s="414">
        <v>1</v>
      </c>
      <c r="AP8" s="414">
        <v>0</v>
      </c>
      <c r="AQ8" s="414">
        <v>0</v>
      </c>
      <c r="AR8" s="414">
        <v>0</v>
      </c>
      <c r="AS8" s="414">
        <v>0</v>
      </c>
      <c r="AT8" s="414">
        <v>0</v>
      </c>
      <c r="AU8" s="414">
        <v>0</v>
      </c>
      <c r="AV8" s="414">
        <v>0</v>
      </c>
      <c r="AW8" s="414">
        <v>0</v>
      </c>
      <c r="AX8" s="414">
        <v>0</v>
      </c>
      <c r="AY8" s="414">
        <v>0</v>
      </c>
      <c r="AZ8" s="421">
        <v>43.2684421205</v>
      </c>
      <c r="BA8" s="421">
        <v>-0.8728604268118829</v>
      </c>
      <c r="BB8" s="421">
        <v>11.04572085362377</v>
      </c>
      <c r="BC8" s="421">
        <v>0.0011577631</v>
      </c>
      <c r="BD8" s="421">
        <v>8.668816489158853</v>
      </c>
      <c r="BE8" s="421">
        <v>8.091348512187356</v>
      </c>
      <c r="BF8" s="421">
        <v>0.0000142907</v>
      </c>
      <c r="BG8" s="421">
        <v>0.0000079987</v>
      </c>
      <c r="BH8" s="29" t="s">
        <v>235</v>
      </c>
      <c r="BI8" s="29" t="s">
        <v>222</v>
      </c>
      <c r="BJ8" s="421">
        <v>1.520206778706376</v>
      </c>
      <c r="BK8" s="421">
        <v>-1.832503341793659</v>
      </c>
      <c r="BL8" s="421">
        <v>0.0005245299999999999</v>
      </c>
      <c r="BM8" s="421">
        <v>-17.9978926570304</v>
      </c>
      <c r="BN8" s="421">
        <v>-27.62980155551076</v>
      </c>
      <c r="BO8" s="421">
        <v>1.156203029251937e-10</v>
      </c>
      <c r="BP8" s="421">
        <v>-22.15971592834321</v>
      </c>
      <c r="BQ8" s="421">
        <v>-27.63102111592855</v>
      </c>
      <c r="BR8" s="421">
        <v>-27.63102111592855</v>
      </c>
    </row>
    <row x14ac:dyDescent="0.25" r="9" customHeight="1" ht="17.25">
      <c r="A9" s="420" t="s">
        <v>269</v>
      </c>
      <c r="B9" s="421">
        <v>9.14</v>
      </c>
      <c r="C9" s="421">
        <v>0.09</v>
      </c>
      <c r="D9" s="421">
        <v>202.02</v>
      </c>
      <c r="E9" s="414">
        <v>0</v>
      </c>
      <c r="F9" s="414">
        <v>0</v>
      </c>
      <c r="G9" s="414">
        <v>0</v>
      </c>
      <c r="H9" s="414">
        <v>0</v>
      </c>
      <c r="I9" s="414">
        <v>0</v>
      </c>
      <c r="J9" s="414">
        <v>0</v>
      </c>
      <c r="K9" s="414">
        <v>0</v>
      </c>
      <c r="L9" s="421">
        <v>0.0003392927</v>
      </c>
      <c r="M9" s="421">
        <v>0.0000184153</v>
      </c>
      <c r="N9" s="421">
        <v>0.0000592471</v>
      </c>
      <c r="O9" s="421">
        <v>0.000370278</v>
      </c>
      <c r="P9" s="414">
        <v>0</v>
      </c>
      <c r="Q9" s="414">
        <v>0</v>
      </c>
      <c r="R9" s="421">
        <v>0.000023778</v>
      </c>
      <c r="S9" s="414">
        <v>0</v>
      </c>
      <c r="T9" s="414">
        <v>0</v>
      </c>
      <c r="U9" s="421">
        <v>0.0000721113</v>
      </c>
      <c r="V9" s="421">
        <v>5.312e-7</v>
      </c>
      <c r="W9" s="414">
        <v>0</v>
      </c>
      <c r="X9" s="421">
        <v>0.00019409</v>
      </c>
      <c r="Y9" s="421">
        <v>48.3</v>
      </c>
      <c r="Z9" s="414">
        <v>0</v>
      </c>
      <c r="AA9" s="414">
        <v>0</v>
      </c>
      <c r="AB9" s="414">
        <v>1</v>
      </c>
      <c r="AC9" s="414">
        <v>1</v>
      </c>
      <c r="AD9" s="414">
        <v>2</v>
      </c>
      <c r="AE9" s="29" t="s">
        <v>226</v>
      </c>
      <c r="AF9" s="421">
        <v>95.202</v>
      </c>
      <c r="AG9" s="421">
        <v>0.00120666</v>
      </c>
      <c r="AH9" s="414">
        <v>0</v>
      </c>
      <c r="AI9" s="414">
        <v>1</v>
      </c>
      <c r="AJ9" s="414">
        <v>0</v>
      </c>
      <c r="AK9" s="414">
        <v>0</v>
      </c>
      <c r="AL9" s="414">
        <v>0</v>
      </c>
      <c r="AM9" s="414">
        <v>0</v>
      </c>
      <c r="AN9" s="414">
        <v>0</v>
      </c>
      <c r="AO9" s="414">
        <v>1</v>
      </c>
      <c r="AP9" s="414">
        <v>0</v>
      </c>
      <c r="AQ9" s="414">
        <v>0</v>
      </c>
      <c r="AR9" s="414">
        <v>0</v>
      </c>
      <c r="AS9" s="414">
        <v>0</v>
      </c>
      <c r="AT9" s="414">
        <v>0</v>
      </c>
      <c r="AU9" s="414">
        <v>0</v>
      </c>
      <c r="AV9" s="414">
        <v>0</v>
      </c>
      <c r="AW9" s="414">
        <v>0</v>
      </c>
      <c r="AX9" s="414">
        <v>0</v>
      </c>
      <c r="AY9" s="414">
        <v>0</v>
      </c>
      <c r="AZ9" s="421">
        <v>30.060358048</v>
      </c>
      <c r="BA9" s="421">
        <v>0.07587387459321349</v>
      </c>
      <c r="BB9" s="421">
        <v>8.988252250813574</v>
      </c>
      <c r="BC9" s="421">
        <v>0.00118289385</v>
      </c>
      <c r="BD9" s="421">
        <v>0.3297402764892604</v>
      </c>
      <c r="BE9" s="421">
        <v>0.3297402764892604</v>
      </c>
      <c r="BF9" s="421">
        <v>5.312e-7</v>
      </c>
      <c r="BG9" s="414">
        <v>0</v>
      </c>
      <c r="BH9" s="29" t="s">
        <v>235</v>
      </c>
      <c r="BI9" s="29" t="s">
        <v>222</v>
      </c>
      <c r="BJ9" s="421">
        <v>1.43093514174275</v>
      </c>
      <c r="BK9" s="421">
        <v>-2.407939719769212</v>
      </c>
      <c r="BL9" s="421">
        <v>0.00035771</v>
      </c>
      <c r="BM9" s="421">
        <v>-16.8238447090209</v>
      </c>
      <c r="BN9" s="421">
        <v>-27.63102111592855</v>
      </c>
      <c r="BO9" s="414">
        <v>0</v>
      </c>
      <c r="BP9" s="421">
        <v>-27.63102111592855</v>
      </c>
      <c r="BQ9" s="421">
        <v>-27.63102111592855</v>
      </c>
      <c r="BR9" s="421">
        <v>-27.63102111592855</v>
      </c>
    </row>
    <row x14ac:dyDescent="0.25" r="10" customHeight="1" ht="17.25">
      <c r="A10" s="420" t="s">
        <v>270</v>
      </c>
      <c r="B10" s="421">
        <v>9.3</v>
      </c>
      <c r="C10" s="421">
        <v>0.12</v>
      </c>
      <c r="D10" s="414">
        <v>150</v>
      </c>
      <c r="E10" s="421">
        <v>0.000001613</v>
      </c>
      <c r="F10" s="421">
        <v>1.46e-7</v>
      </c>
      <c r="G10" s="421">
        <v>6.418e-7</v>
      </c>
      <c r="H10" s="421">
        <v>0.0000036203</v>
      </c>
      <c r="I10" s="421">
        <v>1.702e-7</v>
      </c>
      <c r="J10" s="421">
        <v>7.652e-7</v>
      </c>
      <c r="K10" s="421">
        <v>6.67e-8</v>
      </c>
      <c r="L10" s="421">
        <v>0.0003471247</v>
      </c>
      <c r="M10" s="421">
        <v>0.0000262763</v>
      </c>
      <c r="N10" s="421">
        <v>0.0000472058</v>
      </c>
      <c r="O10" s="421">
        <v>0.0001385049</v>
      </c>
      <c r="P10" s="414">
        <v>0</v>
      </c>
      <c r="Q10" s="414">
        <v>0</v>
      </c>
      <c r="R10" s="421">
        <v>0.0002820636</v>
      </c>
      <c r="S10" s="421">
        <v>0.000001041</v>
      </c>
      <c r="T10" s="421">
        <v>1.61e-8</v>
      </c>
      <c r="U10" s="421">
        <v>0.0000163889</v>
      </c>
      <c r="V10" s="421">
        <v>3.125e-7</v>
      </c>
      <c r="W10" s="421">
        <v>0.000062362</v>
      </c>
      <c r="X10" s="414">
        <v>0</v>
      </c>
      <c r="Y10" s="421">
        <v>30.9</v>
      </c>
      <c r="Z10" s="414">
        <v>0</v>
      </c>
      <c r="AA10" s="414">
        <v>0</v>
      </c>
      <c r="AB10" s="414">
        <v>1</v>
      </c>
      <c r="AC10" s="414">
        <v>1</v>
      </c>
      <c r="AD10" s="414">
        <v>2</v>
      </c>
      <c r="AE10" s="29" t="s">
        <v>226</v>
      </c>
      <c r="AF10" s="421">
        <v>75.679</v>
      </c>
      <c r="AG10" s="421">
        <v>0.000821195</v>
      </c>
      <c r="AH10" s="414">
        <v>0</v>
      </c>
      <c r="AI10" s="414">
        <v>1</v>
      </c>
      <c r="AJ10" s="414">
        <v>0</v>
      </c>
      <c r="AK10" s="414">
        <v>0</v>
      </c>
      <c r="AL10" s="414">
        <v>0</v>
      </c>
      <c r="AM10" s="414">
        <v>0</v>
      </c>
      <c r="AN10" s="414">
        <v>0</v>
      </c>
      <c r="AO10" s="414">
        <v>1</v>
      </c>
      <c r="AP10" s="414">
        <v>0</v>
      </c>
      <c r="AQ10" s="414">
        <v>0</v>
      </c>
      <c r="AR10" s="414">
        <v>0</v>
      </c>
      <c r="AS10" s="414">
        <v>0</v>
      </c>
      <c r="AT10" s="414">
        <v>0</v>
      </c>
      <c r="AU10" s="414">
        <v>0</v>
      </c>
      <c r="AV10" s="414">
        <v>0</v>
      </c>
      <c r="AW10" s="414">
        <v>0</v>
      </c>
      <c r="AX10" s="414">
        <v>0</v>
      </c>
      <c r="AY10" s="414">
        <v>0</v>
      </c>
      <c r="AZ10" s="421">
        <v>32.60712297138999</v>
      </c>
      <c r="BA10" s="421">
        <v>-1.155263950715337</v>
      </c>
      <c r="BB10" s="421">
        <v>11.61052790143068</v>
      </c>
      <c r="BC10" s="421">
        <v>0.0008572593500000001</v>
      </c>
      <c r="BD10" s="421">
        <v>17.274167271751</v>
      </c>
      <c r="BE10" s="421">
        <v>16.18274344660612</v>
      </c>
      <c r="BF10" s="421">
        <v>0.0000020083</v>
      </c>
      <c r="BG10" s="421">
        <v>0.000003166</v>
      </c>
      <c r="BH10" s="29" t="s">
        <v>235</v>
      </c>
      <c r="BI10" s="29" t="s">
        <v>222</v>
      </c>
      <c r="BJ10" s="421">
        <v>1.579879110192762</v>
      </c>
      <c r="BK10" s="421">
        <v>-2.120260952861761</v>
      </c>
      <c r="BL10" s="421">
        <v>0.0003734</v>
      </c>
      <c r="BM10" s="421">
        <v>-17.63358619209265</v>
      </c>
      <c r="BN10" s="421">
        <v>-17.72748354938934</v>
      </c>
      <c r="BO10" s="414">
        <v>0</v>
      </c>
      <c r="BP10" s="421">
        <v>-22.87737252077126</v>
      </c>
      <c r="BQ10" s="421">
        <v>-27.13577624412958</v>
      </c>
      <c r="BR10" s="421">
        <v>-27.63102111592855</v>
      </c>
    </row>
    <row x14ac:dyDescent="0.25" r="11" customHeight="1" ht="17.25">
      <c r="A11" s="420" t="s">
        <v>271</v>
      </c>
      <c r="B11" s="421">
        <v>7.33</v>
      </c>
      <c r="C11" s="421">
        <v>0.06</v>
      </c>
      <c r="D11" s="421">
        <v>3286.16</v>
      </c>
      <c r="E11" s="421">
        <v>0.0000171904</v>
      </c>
      <c r="F11" s="421">
        <v>0.0000325748</v>
      </c>
      <c r="G11" s="421">
        <v>6.118e-7</v>
      </c>
      <c r="H11" s="421">
        <v>0.0000852483</v>
      </c>
      <c r="I11" s="421">
        <v>3.775e-7</v>
      </c>
      <c r="J11" s="421">
        <v>5.75e-8</v>
      </c>
      <c r="K11" s="421">
        <v>1.1e-8</v>
      </c>
      <c r="L11" s="421">
        <v>0.006698856</v>
      </c>
      <c r="M11" s="421">
        <v>0.0002910635</v>
      </c>
      <c r="N11" s="421">
        <v>0.0003702942</v>
      </c>
      <c r="O11" s="421">
        <v>0.0024951345</v>
      </c>
      <c r="P11" s="421">
        <v>0.0007702506</v>
      </c>
      <c r="Q11" s="421">
        <v>0.0001025221</v>
      </c>
      <c r="R11" s="421">
        <v>0.0000282064</v>
      </c>
      <c r="S11" s="421">
        <v>0.000001041</v>
      </c>
      <c r="T11" s="421">
        <v>0.0000016129</v>
      </c>
      <c r="U11" s="421">
        <v>0.0025107839</v>
      </c>
      <c r="V11" s="421">
        <v>9.65e-7</v>
      </c>
      <c r="W11" s="414">
        <v>0</v>
      </c>
      <c r="X11" s="421">
        <v>0.023191</v>
      </c>
      <c r="Y11" s="421">
        <v>37.16</v>
      </c>
      <c r="Z11" s="414">
        <v>0</v>
      </c>
      <c r="AA11" s="414">
        <v>0</v>
      </c>
      <c r="AB11" s="414">
        <v>1</v>
      </c>
      <c r="AC11" s="414">
        <v>3</v>
      </c>
      <c r="AD11" s="414">
        <v>1</v>
      </c>
      <c r="AE11" s="29" t="s">
        <v>226</v>
      </c>
      <c r="AF11" s="414">
        <v>1978</v>
      </c>
      <c r="AG11" s="421">
        <v>0.0357446</v>
      </c>
      <c r="AH11" s="414">
        <v>0</v>
      </c>
      <c r="AI11" s="414">
        <v>1</v>
      </c>
      <c r="AJ11" s="414">
        <v>0</v>
      </c>
      <c r="AK11" s="414">
        <v>0</v>
      </c>
      <c r="AL11" s="414">
        <v>0</v>
      </c>
      <c r="AM11" s="414">
        <v>0</v>
      </c>
      <c r="AN11" s="414">
        <v>0</v>
      </c>
      <c r="AO11" s="414">
        <v>1</v>
      </c>
      <c r="AP11" s="414">
        <v>0</v>
      </c>
      <c r="AQ11" s="414">
        <v>0</v>
      </c>
      <c r="AR11" s="414">
        <v>0</v>
      </c>
      <c r="AS11" s="414">
        <v>0</v>
      </c>
      <c r="AT11" s="414">
        <v>0</v>
      </c>
      <c r="AU11" s="414">
        <v>0</v>
      </c>
      <c r="AV11" s="414">
        <v>0</v>
      </c>
      <c r="AW11" s="414">
        <v>0</v>
      </c>
      <c r="AX11" s="414">
        <v>0</v>
      </c>
      <c r="AY11" s="414">
        <v>0</v>
      </c>
      <c r="AZ11" s="421">
        <v>567.21668483551</v>
      </c>
      <c r="BA11" s="421">
        <v>0.3077027686315112</v>
      </c>
      <c r="BB11" s="421">
        <v>6.714594462736978</v>
      </c>
      <c r="BC11" s="421">
        <v>0.0243245095</v>
      </c>
      <c r="BD11" s="421">
        <v>0.01164871257936615</v>
      </c>
      <c r="BE11" s="421">
        <v>0.01122944517350712</v>
      </c>
      <c r="BF11" s="421">
        <v>0.0000197793</v>
      </c>
      <c r="BG11" s="421">
        <v>0.00005043449999999999</v>
      </c>
      <c r="BH11" s="29" t="s">
        <v>235</v>
      </c>
      <c r="BI11" s="29" t="s">
        <v>222</v>
      </c>
      <c r="BJ11" s="421">
        <v>4.482242074884335</v>
      </c>
      <c r="BK11" s="421">
        <v>-2.813394550207382</v>
      </c>
      <c r="BL11" s="421">
        <v>0.00698992</v>
      </c>
      <c r="BM11" s="421">
        <v>-10.06645043493277</v>
      </c>
      <c r="BN11" s="421">
        <v>-13.33927575783113</v>
      </c>
      <c r="BO11" s="421">
        <v>0.000001908097876561776</v>
      </c>
      <c r="BP11" s="421">
        <v>-14.75694196112544</v>
      </c>
      <c r="BQ11" s="421">
        <v>-23.80735730447832</v>
      </c>
      <c r="BR11" s="421">
        <v>-23.62518905682234</v>
      </c>
    </row>
    <row x14ac:dyDescent="0.25" r="12" customHeight="1" ht="17.25">
      <c r="A12" s="420" t="s">
        <v>272</v>
      </c>
      <c r="B12" s="421">
        <v>9.3</v>
      </c>
      <c r="C12" s="421">
        <v>-0.21</v>
      </c>
      <c r="D12" s="421">
        <v>124.55</v>
      </c>
      <c r="E12" s="421">
        <v>5.372e-7</v>
      </c>
      <c r="F12" s="421">
        <v>2.815e-7</v>
      </c>
      <c r="G12" s="414">
        <v>0</v>
      </c>
      <c r="H12" s="421">
        <v>0.0000014826</v>
      </c>
      <c r="I12" s="421">
        <v>3.994e-7</v>
      </c>
      <c r="J12" s="421">
        <v>6.4e-9</v>
      </c>
      <c r="K12" s="421">
        <v>1.3e-9</v>
      </c>
      <c r="L12" s="421">
        <v>0.0005332985</v>
      </c>
      <c r="M12" s="421">
        <v>0.0000644534</v>
      </c>
      <c r="N12" s="421">
        <v>0.0001123226</v>
      </c>
      <c r="O12" s="421">
        <v>0.0001566944</v>
      </c>
      <c r="P12" s="421">
        <v>9.71e-8</v>
      </c>
      <c r="Q12" s="414">
        <v>0</v>
      </c>
      <c r="R12" s="421">
        <v>0.0006007954</v>
      </c>
      <c r="S12" s="414">
        <v>0</v>
      </c>
      <c r="T12" s="414">
        <v>0</v>
      </c>
      <c r="U12" s="421">
        <v>0.0002604201</v>
      </c>
      <c r="V12" s="421">
        <v>0.0000014972</v>
      </c>
      <c r="W12" s="421">
        <v>0.000040333</v>
      </c>
      <c r="X12" s="414">
        <v>0</v>
      </c>
      <c r="Y12" s="421">
        <v>6.67</v>
      </c>
      <c r="Z12" s="414">
        <v>0</v>
      </c>
      <c r="AA12" s="414">
        <v>0</v>
      </c>
      <c r="AB12" s="414">
        <v>1</v>
      </c>
      <c r="AC12" s="414">
        <v>2</v>
      </c>
      <c r="AD12" s="414">
        <v>0</v>
      </c>
      <c r="AE12" s="29" t="s">
        <v>225</v>
      </c>
      <c r="AF12" s="421">
        <v>118.52</v>
      </c>
      <c r="AG12" s="421">
        <v>0.00133361</v>
      </c>
      <c r="AH12" s="414">
        <v>0</v>
      </c>
      <c r="AI12" s="414">
        <v>1</v>
      </c>
      <c r="AJ12" s="414">
        <v>0</v>
      </c>
      <c r="AK12" s="414">
        <v>0</v>
      </c>
      <c r="AL12" s="414">
        <v>0</v>
      </c>
      <c r="AM12" s="414">
        <v>0</v>
      </c>
      <c r="AN12" s="414">
        <v>0</v>
      </c>
      <c r="AO12" s="414">
        <v>0</v>
      </c>
      <c r="AP12" s="414">
        <v>0</v>
      </c>
      <c r="AQ12" s="414">
        <v>0</v>
      </c>
      <c r="AR12" s="414">
        <v>0</v>
      </c>
      <c r="AS12" s="414">
        <v>0</v>
      </c>
      <c r="AT12" s="414">
        <v>0</v>
      </c>
      <c r="AU12" s="414">
        <v>1</v>
      </c>
      <c r="AV12" s="414">
        <v>0</v>
      </c>
      <c r="AW12" s="414">
        <v>0</v>
      </c>
      <c r="AX12" s="414">
        <v>0</v>
      </c>
      <c r="AY12" s="414">
        <v>0</v>
      </c>
      <c r="AZ12" s="421">
        <v>64.7044503979</v>
      </c>
      <c r="BA12" s="421">
        <v>-0.4035023561922877</v>
      </c>
      <c r="BB12" s="421">
        <v>10.10700471238458</v>
      </c>
      <c r="BC12" s="421">
        <v>0.0013575012</v>
      </c>
      <c r="BD12" s="421">
        <v>2.307023920196636</v>
      </c>
      <c r="BE12" s="421">
        <v>2.307023920196636</v>
      </c>
      <c r="BF12" s="421">
        <v>0.0000020357</v>
      </c>
      <c r="BG12" s="421">
        <v>8.251e-7</v>
      </c>
      <c r="BH12" s="29" t="s">
        <v>241</v>
      </c>
      <c r="BI12" s="29" t="s">
        <v>222</v>
      </c>
      <c r="BJ12" s="421">
        <v>2.92708738178071</v>
      </c>
      <c r="BK12" s="421">
        <v>-1.560654891152083</v>
      </c>
      <c r="BL12" s="421">
        <v>0.00059775</v>
      </c>
      <c r="BM12" s="421">
        <v>-16.08357615650719</v>
      </c>
      <c r="BN12" s="421">
        <v>-27.63102111592855</v>
      </c>
      <c r="BO12" s="414">
        <v>0</v>
      </c>
      <c r="BP12" s="421">
        <v>-23.76587242814952</v>
      </c>
      <c r="BQ12" s="421">
        <v>-27.09804268752142</v>
      </c>
      <c r="BR12" s="421">
        <v>-27.63002161559546</v>
      </c>
    </row>
    <row x14ac:dyDescent="0.25" r="13" customHeight="1" ht="17.25">
      <c r="A13" s="420" t="s">
        <v>273</v>
      </c>
      <c r="B13" s="421">
        <v>9.3</v>
      </c>
      <c r="C13" s="421">
        <v>-0.4</v>
      </c>
      <c r="D13" s="421">
        <v>185.57</v>
      </c>
      <c r="E13" s="421">
        <v>0.0000023789</v>
      </c>
      <c r="F13" s="421">
        <v>8.463e-7</v>
      </c>
      <c r="G13" s="421">
        <v>2.405e-7</v>
      </c>
      <c r="H13" s="421">
        <v>0.0000043483</v>
      </c>
      <c r="I13" s="421">
        <v>6.441e-7</v>
      </c>
      <c r="J13" s="421">
        <v>8.731e-7</v>
      </c>
      <c r="K13" s="421">
        <v>7.89e-8</v>
      </c>
      <c r="L13" s="421">
        <v>0.0004982586</v>
      </c>
      <c r="M13" s="421">
        <v>0.0000685582</v>
      </c>
      <c r="N13" s="421">
        <v>0.0001241432</v>
      </c>
      <c r="O13" s="421">
        <v>0.0001784756</v>
      </c>
      <c r="P13" s="421">
        <v>0.0000242813</v>
      </c>
      <c r="Q13" s="414">
        <v>0</v>
      </c>
      <c r="R13" s="421">
        <v>0.0005641272</v>
      </c>
      <c r="S13" s="421">
        <v>0.000001041</v>
      </c>
      <c r="T13" s="421">
        <v>0.0000016129</v>
      </c>
      <c r="U13" s="421">
        <v>0.0001638893</v>
      </c>
      <c r="V13" s="421">
        <v>0.0000125</v>
      </c>
      <c r="W13" s="421">
        <v>0.000093761</v>
      </c>
      <c r="X13" s="414">
        <v>0</v>
      </c>
      <c r="Y13" s="414">
        <v>12</v>
      </c>
      <c r="Z13" s="414">
        <v>0</v>
      </c>
      <c r="AA13" s="414">
        <v>0</v>
      </c>
      <c r="AB13" s="414">
        <v>1</v>
      </c>
      <c r="AC13" s="414">
        <v>2</v>
      </c>
      <c r="AD13" s="414">
        <v>0</v>
      </c>
      <c r="AE13" s="29" t="s">
        <v>225</v>
      </c>
      <c r="AF13" s="421">
        <v>128.16</v>
      </c>
      <c r="AG13" s="421">
        <v>0.00180455</v>
      </c>
      <c r="AH13" s="414">
        <v>0</v>
      </c>
      <c r="AI13" s="414">
        <v>1</v>
      </c>
      <c r="AJ13" s="414">
        <v>0</v>
      </c>
      <c r="AK13" s="414">
        <v>0</v>
      </c>
      <c r="AL13" s="414">
        <v>0</v>
      </c>
      <c r="AM13" s="414">
        <v>0</v>
      </c>
      <c r="AN13" s="414">
        <v>0</v>
      </c>
      <c r="AO13" s="414">
        <v>0</v>
      </c>
      <c r="AP13" s="414">
        <v>0</v>
      </c>
      <c r="AQ13" s="414">
        <v>0</v>
      </c>
      <c r="AR13" s="414">
        <v>0</v>
      </c>
      <c r="AS13" s="414">
        <v>0</v>
      </c>
      <c r="AT13" s="414">
        <v>0</v>
      </c>
      <c r="AU13" s="414">
        <v>1</v>
      </c>
      <c r="AV13" s="414">
        <v>0</v>
      </c>
      <c r="AW13" s="414">
        <v>0</v>
      </c>
      <c r="AX13" s="414">
        <v>0</v>
      </c>
      <c r="AY13" s="414">
        <v>0</v>
      </c>
      <c r="AZ13" s="421">
        <v>67.45653101731</v>
      </c>
      <c r="BA13" s="421">
        <v>-0.4423964049586022</v>
      </c>
      <c r="BB13" s="421">
        <v>10.18479280991721</v>
      </c>
      <c r="BC13" s="421">
        <v>0.00152131825</v>
      </c>
      <c r="BD13" s="421">
        <v>3.448475281790818</v>
      </c>
      <c r="BE13" s="421">
        <v>3.420397586131839</v>
      </c>
      <c r="BF13" s="421">
        <v>0.0000165707</v>
      </c>
      <c r="BG13" s="421">
        <v>0.0000043388</v>
      </c>
      <c r="BH13" s="29" t="s">
        <v>241</v>
      </c>
      <c r="BI13" s="29" t="s">
        <v>222</v>
      </c>
      <c r="BJ13" s="421">
        <v>2.738525519568312</v>
      </c>
      <c r="BK13" s="421">
        <v>-0.9163219823649466</v>
      </c>
      <c r="BL13" s="421">
        <v>0.00056682</v>
      </c>
      <c r="BM13" s="421">
        <v>-16.88010441380326</v>
      </c>
      <c r="BN13" s="421">
        <v>-13.3392757574711</v>
      </c>
      <c r="BO13" s="414">
        <v>0</v>
      </c>
      <c r="BP13" s="421">
        <v>-21.55347211180346</v>
      </c>
      <c r="BQ13" s="421">
        <v>-26.16591557438437</v>
      </c>
      <c r="BR13" s="421">
        <v>-24.45022105991258</v>
      </c>
    </row>
    <row x14ac:dyDescent="0.25" r="14" customHeight="1" ht="17.25">
      <c r="A14" s="420" t="s">
        <v>274</v>
      </c>
      <c r="B14" s="421">
        <v>8.62</v>
      </c>
      <c r="C14" s="421">
        <v>-0.19</v>
      </c>
      <c r="D14" s="421">
        <v>492.53</v>
      </c>
      <c r="E14" s="421">
        <v>7.163e-7</v>
      </c>
      <c r="F14" s="421">
        <v>6.249e-7</v>
      </c>
      <c r="G14" s="414">
        <v>0</v>
      </c>
      <c r="H14" s="421">
        <v>0.0000014826</v>
      </c>
      <c r="I14" s="421">
        <v>1.915e-7</v>
      </c>
      <c r="J14" s="421">
        <v>3e-8</v>
      </c>
      <c r="K14" s="421">
        <v>2e-9</v>
      </c>
      <c r="L14" s="421">
        <v>0.0010400626</v>
      </c>
      <c r="M14" s="421">
        <v>0.0001478336</v>
      </c>
      <c r="N14" s="421">
        <v>0.0001715696</v>
      </c>
      <c r="O14" s="421">
        <v>0.0001873846</v>
      </c>
      <c r="P14" s="414">
        <v>0</v>
      </c>
      <c r="Q14" s="414">
        <v>0</v>
      </c>
      <c r="R14" s="421">
        <v>0.0014357036</v>
      </c>
      <c r="S14" s="414">
        <v>0</v>
      </c>
      <c r="T14" s="414">
        <v>0</v>
      </c>
      <c r="U14" s="421">
        <v>0.0003830093</v>
      </c>
      <c r="V14" s="421">
        <v>7.412e-7</v>
      </c>
      <c r="W14" s="421">
        <v>0.000093761</v>
      </c>
      <c r="X14" s="414">
        <v>0</v>
      </c>
      <c r="Y14" s="421">
        <v>41.09</v>
      </c>
      <c r="Z14" s="414">
        <v>0</v>
      </c>
      <c r="AA14" s="414">
        <v>0</v>
      </c>
      <c r="AB14" s="414">
        <v>1</v>
      </c>
      <c r="AC14" s="414">
        <v>1</v>
      </c>
      <c r="AD14" s="414">
        <v>2</v>
      </c>
      <c r="AE14" s="29" t="s">
        <v>225</v>
      </c>
      <c r="AF14" s="421">
        <v>128.16</v>
      </c>
      <c r="AG14" s="421">
        <v>0.00229828</v>
      </c>
      <c r="AH14" s="414">
        <v>0</v>
      </c>
      <c r="AI14" s="414">
        <v>1</v>
      </c>
      <c r="AJ14" s="414">
        <v>0</v>
      </c>
      <c r="AK14" s="414">
        <v>0</v>
      </c>
      <c r="AL14" s="414">
        <v>0</v>
      </c>
      <c r="AM14" s="414">
        <v>0</v>
      </c>
      <c r="AN14" s="414">
        <v>0</v>
      </c>
      <c r="AO14" s="414">
        <v>0</v>
      </c>
      <c r="AP14" s="414">
        <v>0</v>
      </c>
      <c r="AQ14" s="414">
        <v>0</v>
      </c>
      <c r="AR14" s="414">
        <v>0</v>
      </c>
      <c r="AS14" s="414">
        <v>0</v>
      </c>
      <c r="AT14" s="414">
        <v>0</v>
      </c>
      <c r="AU14" s="414">
        <v>1</v>
      </c>
      <c r="AV14" s="414">
        <v>0</v>
      </c>
      <c r="AW14" s="414">
        <v>0</v>
      </c>
      <c r="AX14" s="414">
        <v>0</v>
      </c>
      <c r="AY14" s="414">
        <v>0</v>
      </c>
      <c r="AZ14" s="421">
        <v>124.0498110406</v>
      </c>
      <c r="BA14" s="421">
        <v>-0.2055321076310808</v>
      </c>
      <c r="BB14" s="421">
        <v>9.03106421526216</v>
      </c>
      <c r="BC14" s="421">
        <v>0.00241853605</v>
      </c>
      <c r="BD14" s="421">
        <v>3.748482347556573</v>
      </c>
      <c r="BE14" s="421">
        <v>3.748482347556573</v>
      </c>
      <c r="BF14" s="421">
        <v>0.0000014595</v>
      </c>
      <c r="BG14" s="421">
        <v>0.0000013712</v>
      </c>
      <c r="BH14" s="29" t="s">
        <v>241</v>
      </c>
      <c r="BI14" s="29" t="s">
        <v>222</v>
      </c>
      <c r="BJ14" s="421">
        <v>2.483790589567328</v>
      </c>
      <c r="BK14" s="421">
        <v>-1.660735101571341</v>
      </c>
      <c r="BL14" s="421">
        <v>0.00118789</v>
      </c>
      <c r="BM14" s="421">
        <v>-15.61101825641171</v>
      </c>
      <c r="BN14" s="421">
        <v>-27.63102111592855</v>
      </c>
      <c r="BO14" s="414">
        <v>0</v>
      </c>
      <c r="BP14" s="421">
        <v>-22.90795949907504</v>
      </c>
      <c r="BQ14" s="421">
        <v>-27.2952634202452</v>
      </c>
      <c r="BR14" s="421">
        <v>-27.63102111592855</v>
      </c>
    </row>
    <row x14ac:dyDescent="0.25" r="15" customHeight="1" ht="17.25">
      <c r="A15" s="420" t="s">
        <v>275</v>
      </c>
      <c r="B15" s="414">
        <v>9</v>
      </c>
      <c r="C15" s="421">
        <v>-0.17</v>
      </c>
      <c r="D15" s="421">
        <v>482.44</v>
      </c>
      <c r="E15" s="421">
        <v>0.0000150693</v>
      </c>
      <c r="F15" s="421">
        <v>0.0000354074</v>
      </c>
      <c r="G15" s="421">
        <v>0.0000010407</v>
      </c>
      <c r="H15" s="421">
        <v>0.0000821683</v>
      </c>
      <c r="I15" s="414">
        <v>0</v>
      </c>
      <c r="J15" s="414">
        <v>0</v>
      </c>
      <c r="K15" s="414">
        <v>0</v>
      </c>
      <c r="L15" s="421">
        <v>0.0007138197</v>
      </c>
      <c r="M15" s="421">
        <v>0.0001921369</v>
      </c>
      <c r="N15" s="421">
        <v>0.0003517301</v>
      </c>
      <c r="O15" s="421">
        <v>0.0016168347</v>
      </c>
      <c r="P15" s="421">
        <v>0.0000242813</v>
      </c>
      <c r="Q15" s="421">
        <v>0.0000852892</v>
      </c>
      <c r="R15" s="421">
        <v>0.0009872225</v>
      </c>
      <c r="S15" s="421">
        <v>0.000001041</v>
      </c>
      <c r="T15" s="421">
        <v>0.0000016129</v>
      </c>
      <c r="U15" s="421">
        <v>0.0001966671</v>
      </c>
      <c r="V15" s="421">
        <v>3.125e-7</v>
      </c>
      <c r="W15" s="421">
        <v>0.00012758</v>
      </c>
      <c r="X15" s="421">
        <v>0.0015063</v>
      </c>
      <c r="Y15" s="414">
        <v>14</v>
      </c>
      <c r="Z15" s="414">
        <v>0</v>
      </c>
      <c r="AA15" s="414">
        <v>0</v>
      </c>
      <c r="AB15" s="414">
        <v>1</v>
      </c>
      <c r="AC15" s="414">
        <v>2</v>
      </c>
      <c r="AD15" s="414">
        <v>1</v>
      </c>
      <c r="AE15" s="29" t="s">
        <v>225</v>
      </c>
      <c r="AF15" s="421">
        <v>388.73</v>
      </c>
      <c r="AG15" s="421">
        <v>0.00519012</v>
      </c>
      <c r="AH15" s="414">
        <v>0</v>
      </c>
      <c r="AI15" s="414">
        <v>1</v>
      </c>
      <c r="AJ15" s="414">
        <v>0</v>
      </c>
      <c r="AK15" s="414">
        <v>0</v>
      </c>
      <c r="AL15" s="414">
        <v>0</v>
      </c>
      <c r="AM15" s="414">
        <v>0</v>
      </c>
      <c r="AN15" s="414">
        <v>0</v>
      </c>
      <c r="AO15" s="414">
        <v>0</v>
      </c>
      <c r="AP15" s="414">
        <v>0</v>
      </c>
      <c r="AQ15" s="414">
        <v>0</v>
      </c>
      <c r="AR15" s="414">
        <v>0</v>
      </c>
      <c r="AS15" s="414">
        <v>0</v>
      </c>
      <c r="AT15" s="414">
        <v>0</v>
      </c>
      <c r="AU15" s="414">
        <v>1</v>
      </c>
      <c r="AV15" s="414">
        <v>0</v>
      </c>
      <c r="AW15" s="414">
        <v>0</v>
      </c>
      <c r="AX15" s="414">
        <v>0</v>
      </c>
      <c r="AY15" s="414">
        <v>0</v>
      </c>
      <c r="AZ15" s="421">
        <v>173.15589225501</v>
      </c>
      <c r="BA15" s="421">
        <v>0.292755186564472</v>
      </c>
      <c r="BB15" s="421">
        <v>8.414489626871056</v>
      </c>
      <c r="BC15" s="421">
        <v>0.006685184299999999</v>
      </c>
      <c r="BD15" s="421">
        <v>5.025057571907045</v>
      </c>
      <c r="BE15" s="421">
        <v>4.993333606463266</v>
      </c>
      <c r="BF15" s="421">
        <v>0.0000169947</v>
      </c>
      <c r="BG15" s="421">
        <v>0.0000515174</v>
      </c>
      <c r="BH15" s="29" t="s">
        <v>241</v>
      </c>
      <c r="BI15" s="29" t="s">
        <v>222</v>
      </c>
      <c r="BJ15" s="421">
        <v>3.539799231099813</v>
      </c>
      <c r="BK15" s="421">
        <v>-1.771958665468832</v>
      </c>
      <c r="BL15" s="421">
        <v>0.0009059599999999999</v>
      </c>
      <c r="BM15" s="421">
        <v>-15.52674393590292</v>
      </c>
      <c r="BN15" s="421">
        <v>-13.33927575718687</v>
      </c>
      <c r="BO15" s="421">
        <v>0.000001052962962962963</v>
      </c>
      <c r="BP15" s="421">
        <v>-17.77207662144783</v>
      </c>
      <c r="BQ15" s="421">
        <v>-27.63102111592855</v>
      </c>
      <c r="BR15" s="421">
        <v>-27.63102111592855</v>
      </c>
    </row>
    <row x14ac:dyDescent="0.25" r="16" customHeight="1" ht="17.25">
      <c r="A16" s="420" t="s">
        <v>276</v>
      </c>
      <c r="B16" s="421">
        <v>6.44</v>
      </c>
      <c r="C16" s="421">
        <v>-0.07</v>
      </c>
      <c r="D16" s="421">
        <v>2055.75</v>
      </c>
      <c r="E16" s="421">
        <v>0.0021985854</v>
      </c>
      <c r="F16" s="421">
        <v>0.0000038822</v>
      </c>
      <c r="G16" s="421">
        <v>0.0000021413</v>
      </c>
      <c r="H16" s="421">
        <v>0.0000415122</v>
      </c>
      <c r="I16" s="421">
        <v>0.0000192945</v>
      </c>
      <c r="J16" s="421">
        <v>1.038e-7</v>
      </c>
      <c r="K16" s="421">
        <v>2.1e-9</v>
      </c>
      <c r="L16" s="421">
        <v>0.0079638088</v>
      </c>
      <c r="M16" s="421">
        <v>0.0001033301</v>
      </c>
      <c r="N16" s="421">
        <v>0.0001382432</v>
      </c>
      <c r="O16" s="421">
        <v>0.0006936474</v>
      </c>
      <c r="P16" s="421">
        <v>0.0003720862</v>
      </c>
      <c r="Q16" s="421">
        <v>0.0000452181</v>
      </c>
      <c r="R16" s="421">
        <v>0.0000564127</v>
      </c>
      <c r="S16" s="421">
        <v>0.000003123</v>
      </c>
      <c r="T16" s="421">
        <v>0.0000016129</v>
      </c>
      <c r="U16" s="421">
        <v>0.0006073737</v>
      </c>
      <c r="V16" s="421">
        <v>7.25e-7</v>
      </c>
      <c r="W16" s="414">
        <v>0</v>
      </c>
      <c r="X16" s="421">
        <v>0.049165</v>
      </c>
      <c r="Y16" s="421">
        <v>32.84</v>
      </c>
      <c r="Z16" s="414">
        <v>0</v>
      </c>
      <c r="AA16" s="414">
        <v>0</v>
      </c>
      <c r="AB16" s="414">
        <v>1</v>
      </c>
      <c r="AC16" s="414">
        <v>3</v>
      </c>
      <c r="AD16" s="414">
        <v>2</v>
      </c>
      <c r="AE16" s="29" t="s">
        <v>227</v>
      </c>
      <c r="AF16" s="421">
        <v>3071.1</v>
      </c>
      <c r="AG16" s="421">
        <v>0.0665581</v>
      </c>
      <c r="AH16" s="414">
        <v>0</v>
      </c>
      <c r="AI16" s="414">
        <v>1</v>
      </c>
      <c r="AJ16" s="414">
        <v>0</v>
      </c>
      <c r="AK16" s="414">
        <v>0</v>
      </c>
      <c r="AL16" s="414">
        <v>0</v>
      </c>
      <c r="AM16" s="414">
        <v>0</v>
      </c>
      <c r="AN16" s="414">
        <v>0</v>
      </c>
      <c r="AO16" s="414">
        <v>0</v>
      </c>
      <c r="AP16" s="414">
        <v>0</v>
      </c>
      <c r="AQ16" s="414">
        <v>0</v>
      </c>
      <c r="AR16" s="414">
        <v>0</v>
      </c>
      <c r="AS16" s="414">
        <v>1</v>
      </c>
      <c r="AT16" s="414">
        <v>0</v>
      </c>
      <c r="AU16" s="414">
        <v>0</v>
      </c>
      <c r="AV16" s="414">
        <v>0</v>
      </c>
      <c r="AW16" s="414">
        <v>0</v>
      </c>
      <c r="AX16" s="414">
        <v>0</v>
      </c>
      <c r="AY16" s="414">
        <v>0</v>
      </c>
      <c r="AZ16" s="421">
        <v>446.9609785171099</v>
      </c>
      <c r="BA16" s="421">
        <v>-1.824139458169285</v>
      </c>
      <c r="BB16" s="421">
        <v>10.08827891633857</v>
      </c>
      <c r="BC16" s="421">
        <v>0.0360882284</v>
      </c>
      <c r="BD16" s="421">
        <v>0.09802153106069623</v>
      </c>
      <c r="BE16" s="421">
        <v>0.09240459448838954</v>
      </c>
      <c r="BF16" s="421">
        <v>0.0022009254</v>
      </c>
      <c r="BG16" s="421">
        <v>0.0022047127</v>
      </c>
      <c r="BH16" s="29" t="s">
        <v>239</v>
      </c>
      <c r="BI16" s="29" t="s">
        <v>222</v>
      </c>
      <c r="BJ16" s="421">
        <v>4.136748739266793</v>
      </c>
      <c r="BK16" s="421">
        <v>-2.659270322714248</v>
      </c>
      <c r="BL16" s="421">
        <v>0.00806714</v>
      </c>
      <c r="BM16" s="421">
        <v>-13.19586822751086</v>
      </c>
      <c r="BN16" s="421">
        <v>-13.33927575750902</v>
      </c>
      <c r="BO16" s="421">
        <v>0.000001090332163110991</v>
      </c>
      <c r="BP16" s="421">
        <v>-9.116645122743288</v>
      </c>
      <c r="BQ16" s="421">
        <v>-20.85500101515893</v>
      </c>
      <c r="BR16" s="421">
        <v>-23.98795002597159</v>
      </c>
    </row>
    <row x14ac:dyDescent="0.25" r="17" customHeight="1" ht="17.25">
      <c r="A17" s="420" t="s">
        <v>277</v>
      </c>
      <c r="B17" s="421">
        <v>6.9</v>
      </c>
      <c r="C17" s="421">
        <v>-0.14</v>
      </c>
      <c r="D17" s="421">
        <v>2168.9</v>
      </c>
      <c r="E17" s="421">
        <v>0.0018952458</v>
      </c>
      <c r="F17" s="414">
        <v>0</v>
      </c>
      <c r="G17" s="421">
        <v>0.0000015295</v>
      </c>
      <c r="H17" s="421">
        <v>0.0000318755</v>
      </c>
      <c r="I17" s="421">
        <v>0.0000172922</v>
      </c>
      <c r="J17" s="421">
        <v>1.41e-8</v>
      </c>
      <c r="K17" s="421">
        <v>1.1e-9</v>
      </c>
      <c r="L17" s="421">
        <v>0.0074640045</v>
      </c>
      <c r="M17" s="421">
        <v>0.0001053762</v>
      </c>
      <c r="N17" s="421">
        <v>0.000136186</v>
      </c>
      <c r="O17" s="421">
        <v>0.0006789261</v>
      </c>
      <c r="P17" s="421">
        <v>0.0002991939</v>
      </c>
      <c r="Q17" s="421">
        <v>0.000032507</v>
      </c>
      <c r="R17" s="421">
        <v>0.0000564127</v>
      </c>
      <c r="S17" s="421">
        <v>0.000003123</v>
      </c>
      <c r="T17" s="421">
        <v>0.0000016129</v>
      </c>
      <c r="U17" s="421">
        <v>0.0005310013</v>
      </c>
      <c r="V17" s="421">
        <v>5e-7</v>
      </c>
      <c r="W17" s="414">
        <v>0</v>
      </c>
      <c r="X17" s="421">
        <v>0.049996</v>
      </c>
      <c r="Y17" s="421">
        <v>37.8</v>
      </c>
      <c r="Z17" s="414">
        <v>0</v>
      </c>
      <c r="AA17" s="414">
        <v>0</v>
      </c>
      <c r="AB17" s="414">
        <v>1</v>
      </c>
      <c r="AC17" s="414">
        <v>3</v>
      </c>
      <c r="AD17" s="414">
        <v>2</v>
      </c>
      <c r="AE17" s="29" t="s">
        <v>227</v>
      </c>
      <c r="AF17" s="421">
        <v>3074.3</v>
      </c>
      <c r="AG17" s="421">
        <v>0.0672824</v>
      </c>
      <c r="AH17" s="414">
        <v>0</v>
      </c>
      <c r="AI17" s="414">
        <v>1</v>
      </c>
      <c r="AJ17" s="414">
        <v>0</v>
      </c>
      <c r="AK17" s="414">
        <v>0</v>
      </c>
      <c r="AL17" s="414">
        <v>0</v>
      </c>
      <c r="AM17" s="414">
        <v>0</v>
      </c>
      <c r="AN17" s="414">
        <v>0</v>
      </c>
      <c r="AO17" s="414">
        <v>0</v>
      </c>
      <c r="AP17" s="414">
        <v>0</v>
      </c>
      <c r="AQ17" s="414">
        <v>0</v>
      </c>
      <c r="AR17" s="414">
        <v>0</v>
      </c>
      <c r="AS17" s="414">
        <v>1</v>
      </c>
      <c r="AT17" s="414">
        <v>0</v>
      </c>
      <c r="AU17" s="414">
        <v>0</v>
      </c>
      <c r="AV17" s="414">
        <v>0</v>
      </c>
      <c r="AW17" s="414">
        <v>0</v>
      </c>
      <c r="AX17" s="414">
        <v>0</v>
      </c>
      <c r="AY17" s="414">
        <v>0</v>
      </c>
      <c r="AZ17" s="421">
        <v>399.7656851167099</v>
      </c>
      <c r="BA17" s="421">
        <v>-1.33534844766678</v>
      </c>
      <c r="BB17" s="421">
        <v>9.57069689533356</v>
      </c>
      <c r="BC17" s="421">
        <v>0.03534868095</v>
      </c>
      <c r="BD17" s="421">
        <v>0.1121196878425721</v>
      </c>
      <c r="BE17" s="421">
        <v>0.105617175627471</v>
      </c>
      <c r="BF17" s="421">
        <v>0.0018973598</v>
      </c>
      <c r="BG17" s="421">
        <v>0.0018967894</v>
      </c>
      <c r="BH17" s="29" t="s">
        <v>239</v>
      </c>
      <c r="BI17" s="29" t="s">
        <v>222</v>
      </c>
      <c r="BJ17" s="421">
        <v>4.049666302943037</v>
      </c>
      <c r="BK17" s="421">
        <v>-1.966116427814925</v>
      </c>
      <c r="BL17" s="421">
        <v>0.007569380000000001</v>
      </c>
      <c r="BM17" s="421">
        <v>-13.46981982459101</v>
      </c>
      <c r="BN17" s="421">
        <v>-13.33927575750902</v>
      </c>
      <c r="BO17" s="421">
        <v>6.828397395505145e-7</v>
      </c>
      <c r="BP17" s="421">
        <v>-9.259538974899026</v>
      </c>
      <c r="BQ17" s="421">
        <v>-21.31710139959889</v>
      </c>
      <c r="BR17" s="421">
        <v>-26.24675380789329</v>
      </c>
    </row>
    <row x14ac:dyDescent="0.25" r="18" customHeight="1" ht="17.25">
      <c r="A18" s="420" t="s">
        <v>278</v>
      </c>
      <c r="B18" s="421">
        <v>8.85</v>
      </c>
      <c r="C18" s="421">
        <v>-0.21</v>
      </c>
      <c r="D18" s="421">
        <v>1068.19</v>
      </c>
      <c r="E18" s="421">
        <v>0.000015937</v>
      </c>
      <c r="F18" s="421">
        <v>2.345e-7</v>
      </c>
      <c r="G18" s="414">
        <v>0</v>
      </c>
      <c r="H18" s="421">
        <v>0.0001034099</v>
      </c>
      <c r="I18" s="421">
        <v>0.0000012556</v>
      </c>
      <c r="J18" s="421">
        <v>5.6e-9</v>
      </c>
      <c r="K18" s="421">
        <v>4e-10</v>
      </c>
      <c r="L18" s="421">
        <v>0.0069046066</v>
      </c>
      <c r="M18" s="421">
        <v>0.0001583201</v>
      </c>
      <c r="N18" s="421">
        <v>0.0001851471</v>
      </c>
      <c r="O18" s="421">
        <v>0.0005174909</v>
      </c>
      <c r="P18" s="421">
        <v>0.0009352661</v>
      </c>
      <c r="Q18" s="421">
        <v>0.0001093986</v>
      </c>
      <c r="R18" s="421">
        <v>0.0000564127</v>
      </c>
      <c r="S18" s="421">
        <v>0.000003123</v>
      </c>
      <c r="T18" s="421">
        <v>0.0000016129</v>
      </c>
      <c r="U18" s="421">
        <v>0.0002977868</v>
      </c>
      <c r="V18" s="421">
        <v>0.0000010881</v>
      </c>
      <c r="W18" s="421">
        <v>0.0011046</v>
      </c>
      <c r="X18" s="414">
        <v>0</v>
      </c>
      <c r="Y18" s="421">
        <v>15.65</v>
      </c>
      <c r="Z18" s="414">
        <v>0</v>
      </c>
      <c r="AA18" s="414">
        <v>0</v>
      </c>
      <c r="AB18" s="414">
        <v>1</v>
      </c>
      <c r="AC18" s="414">
        <v>3</v>
      </c>
      <c r="AD18" s="414">
        <v>2</v>
      </c>
      <c r="AE18" s="29" t="s">
        <v>227</v>
      </c>
      <c r="AF18" s="421">
        <v>854.9</v>
      </c>
      <c r="AG18" s="421">
        <v>0.0119821</v>
      </c>
      <c r="AH18" s="414">
        <v>0</v>
      </c>
      <c r="AI18" s="414">
        <v>1</v>
      </c>
      <c r="AJ18" s="414">
        <v>0</v>
      </c>
      <c r="AK18" s="414">
        <v>0</v>
      </c>
      <c r="AL18" s="414">
        <v>0</v>
      </c>
      <c r="AM18" s="414">
        <v>0</v>
      </c>
      <c r="AN18" s="414">
        <v>0</v>
      </c>
      <c r="AO18" s="414">
        <v>0</v>
      </c>
      <c r="AP18" s="414">
        <v>0</v>
      </c>
      <c r="AQ18" s="414">
        <v>0</v>
      </c>
      <c r="AR18" s="414">
        <v>0</v>
      </c>
      <c r="AS18" s="414">
        <v>1</v>
      </c>
      <c r="AT18" s="414">
        <v>0</v>
      </c>
      <c r="AU18" s="414">
        <v>0</v>
      </c>
      <c r="AV18" s="414">
        <v>0</v>
      </c>
      <c r="AW18" s="414">
        <v>0</v>
      </c>
      <c r="AX18" s="414">
        <v>0</v>
      </c>
      <c r="AY18" s="414">
        <v>0</v>
      </c>
      <c r="AZ18" s="421">
        <v>471.81105394821</v>
      </c>
      <c r="BA18" s="421">
        <v>-0.1827196803873878</v>
      </c>
      <c r="BB18" s="421">
        <v>9.215439360774775</v>
      </c>
      <c r="BC18" s="421">
        <v>0.009919631699999999</v>
      </c>
      <c r="BD18" s="421">
        <v>0.1999272633978403</v>
      </c>
      <c r="BE18" s="421">
        <v>0.1874737878261193</v>
      </c>
      <c r="BF18" s="421">
        <v>0.0000186384</v>
      </c>
      <c r="BG18" s="421">
        <v>0.0000161771</v>
      </c>
      <c r="BH18" s="29" t="s">
        <v>239</v>
      </c>
      <c r="BI18" s="29" t="s">
        <v>222</v>
      </c>
      <c r="BJ18" s="421">
        <v>4.223249989332921</v>
      </c>
      <c r="BK18" s="421">
        <v>-1.560652938759092</v>
      </c>
      <c r="BL18" s="421">
        <v>0.00706293</v>
      </c>
      <c r="BM18" s="421">
        <v>-15.18886314500486</v>
      </c>
      <c r="BN18" s="421">
        <v>-13.33927575750902</v>
      </c>
      <c r="BO18" s="421">
        <v>0.000001396788917616266</v>
      </c>
      <c r="BP18" s="421">
        <v>-17.16278143428955</v>
      </c>
      <c r="BQ18" s="421">
        <v>-22.75135744584268</v>
      </c>
      <c r="BR18" s="421">
        <v>-25.2937737606725</v>
      </c>
    </row>
    <row x14ac:dyDescent="0.25" r="19" customHeight="1" ht="17.25">
      <c r="A19" s="420" t="s">
        <v>279</v>
      </c>
      <c r="B19" s="421">
        <v>5.47</v>
      </c>
      <c r="C19" s="421">
        <v>0.15</v>
      </c>
      <c r="D19" s="421">
        <v>1440.73</v>
      </c>
      <c r="E19" s="421">
        <v>0.0028541499</v>
      </c>
      <c r="F19" s="421">
        <v>0.0000042489</v>
      </c>
      <c r="G19" s="421">
        <v>0.0000396146</v>
      </c>
      <c r="H19" s="421">
        <v>0.0000055597</v>
      </c>
      <c r="I19" s="421">
        <v>0.00001529</v>
      </c>
      <c r="J19" s="421">
        <v>0.0000178386</v>
      </c>
      <c r="K19" s="421">
        <v>7.32e-8</v>
      </c>
      <c r="L19" s="421">
        <v>0.0049001696</v>
      </c>
      <c r="M19" s="421">
        <v>0.0000938667</v>
      </c>
      <c r="N19" s="421">
        <v>0.0000789961</v>
      </c>
      <c r="O19" s="421">
        <v>0.0003418334</v>
      </c>
      <c r="P19" s="421">
        <v>0.0000432207</v>
      </c>
      <c r="Q19" s="421">
        <v>0.0000041676</v>
      </c>
      <c r="R19" s="421">
        <v>0.0000564127</v>
      </c>
      <c r="S19" s="421">
        <v>0.000003123</v>
      </c>
      <c r="T19" s="421">
        <v>0.0000016129</v>
      </c>
      <c r="U19" s="421">
        <v>0.0001729032</v>
      </c>
      <c r="V19" s="421">
        <v>0.0000017725</v>
      </c>
      <c r="W19" s="414">
        <v>0</v>
      </c>
      <c r="X19" s="421">
        <v>0.018096</v>
      </c>
      <c r="Y19" s="421">
        <v>29.49</v>
      </c>
      <c r="Z19" s="414">
        <v>0</v>
      </c>
      <c r="AA19" s="414">
        <v>0</v>
      </c>
      <c r="AB19" s="414">
        <v>1</v>
      </c>
      <c r="AC19" s="414">
        <v>3</v>
      </c>
      <c r="AD19" s="414">
        <v>2</v>
      </c>
      <c r="AE19" s="29" t="s">
        <v>227</v>
      </c>
      <c r="AF19" s="421">
        <v>1352.3</v>
      </c>
      <c r="AG19" s="421">
        <v>0.0260405</v>
      </c>
      <c r="AH19" s="414">
        <v>0</v>
      </c>
      <c r="AI19" s="414">
        <v>1</v>
      </c>
      <c r="AJ19" s="414">
        <v>0</v>
      </c>
      <c r="AK19" s="414">
        <v>0</v>
      </c>
      <c r="AL19" s="414">
        <v>0</v>
      </c>
      <c r="AM19" s="414">
        <v>0</v>
      </c>
      <c r="AN19" s="414">
        <v>0</v>
      </c>
      <c r="AO19" s="414">
        <v>0</v>
      </c>
      <c r="AP19" s="414">
        <v>0</v>
      </c>
      <c r="AQ19" s="414">
        <v>0</v>
      </c>
      <c r="AR19" s="414">
        <v>0</v>
      </c>
      <c r="AS19" s="414">
        <v>1</v>
      </c>
      <c r="AT19" s="414">
        <v>0</v>
      </c>
      <c r="AU19" s="414">
        <v>0</v>
      </c>
      <c r="AV19" s="414">
        <v>0</v>
      </c>
      <c r="AW19" s="414">
        <v>0</v>
      </c>
      <c r="AX19" s="414">
        <v>0</v>
      </c>
      <c r="AY19" s="414">
        <v>0</v>
      </c>
      <c r="AZ19" s="421">
        <v>316.5581579655099</v>
      </c>
      <c r="BA19" s="421">
        <v>-3.694860545811944</v>
      </c>
      <c r="BB19" s="421">
        <v>12.85972109162389</v>
      </c>
      <c r="BC19" s="421">
        <v>0.0184906132</v>
      </c>
      <c r="BD19" s="421">
        <v>0.3443296596014417</v>
      </c>
      <c r="BE19" s="421">
        <v>0.3204789968766013</v>
      </c>
      <c r="BF19" s="421">
        <v>0.0028576085</v>
      </c>
      <c r="BG19" s="421">
        <v>0.002915852</v>
      </c>
      <c r="BH19" s="29" t="s">
        <v>239</v>
      </c>
      <c r="BI19" s="29" t="s">
        <v>222</v>
      </c>
      <c r="BJ19" s="421">
        <v>3.888853985734402</v>
      </c>
      <c r="BK19" s="421">
        <v>-1.897108184948834</v>
      </c>
      <c r="BL19" s="421">
        <v>0.00499404</v>
      </c>
      <c r="BM19" s="421">
        <v>-15.76736693059011</v>
      </c>
      <c r="BN19" s="421">
        <v>-13.33927575750902</v>
      </c>
      <c r="BO19" s="421">
        <v>1.393674655508357e-7</v>
      </c>
      <c r="BP19" s="421">
        <v>-10.12656588482631</v>
      </c>
      <c r="BQ19" s="421">
        <v>-22.61377505451845</v>
      </c>
      <c r="BR19" s="421">
        <v>-20.97806751003222</v>
      </c>
    </row>
    <row x14ac:dyDescent="0.25" r="20" customHeight="1" ht="17.25">
      <c r="A20" s="420" t="s">
        <v>280</v>
      </c>
      <c r="B20" s="421">
        <v>7.36</v>
      </c>
      <c r="C20" s="421">
        <v>0.28</v>
      </c>
      <c r="D20" s="421">
        <v>1120.32</v>
      </c>
      <c r="E20" s="421">
        <v>1.791e-7</v>
      </c>
      <c r="F20" s="421">
        <v>0.0000349353</v>
      </c>
      <c r="G20" s="421">
        <v>0.0000232487</v>
      </c>
      <c r="H20" s="421">
        <v>0.0000088955</v>
      </c>
      <c r="I20" s="421">
        <v>0.0000114675</v>
      </c>
      <c r="J20" s="421">
        <v>0.0000155777</v>
      </c>
      <c r="K20" s="421">
        <v>2.2e-9</v>
      </c>
      <c r="L20" s="421">
        <v>0.0030879986</v>
      </c>
      <c r="M20" s="421">
        <v>0.0004250857</v>
      </c>
      <c r="N20" s="421">
        <v>0.0006183913</v>
      </c>
      <c r="O20" s="421">
        <v>0.0010075353</v>
      </c>
      <c r="P20" s="421">
        <v>0.0000789141</v>
      </c>
      <c r="Q20" s="421">
        <v>0.0000126069</v>
      </c>
      <c r="R20" s="421">
        <v>0.0000564127</v>
      </c>
      <c r="S20" s="421">
        <v>0.000003123</v>
      </c>
      <c r="T20" s="421">
        <v>0.0000016129</v>
      </c>
      <c r="U20" s="421">
        <v>0.0010603637</v>
      </c>
      <c r="V20" s="421">
        <v>0.0001707066</v>
      </c>
      <c r="W20" s="414">
        <v>0</v>
      </c>
      <c r="X20" s="421">
        <v>0.0018501</v>
      </c>
      <c r="Y20" s="421">
        <v>34.17</v>
      </c>
      <c r="Z20" s="414">
        <v>0</v>
      </c>
      <c r="AA20" s="414">
        <v>0</v>
      </c>
      <c r="AB20" s="414">
        <v>1</v>
      </c>
      <c r="AC20" s="414">
        <v>3</v>
      </c>
      <c r="AD20" s="414">
        <v>2</v>
      </c>
      <c r="AE20" s="29" t="s">
        <v>227</v>
      </c>
      <c r="AF20" s="421">
        <v>501.04</v>
      </c>
      <c r="AG20" s="421">
        <v>0.00606312</v>
      </c>
      <c r="AH20" s="414">
        <v>0</v>
      </c>
      <c r="AI20" s="414">
        <v>1</v>
      </c>
      <c r="AJ20" s="414">
        <v>0</v>
      </c>
      <c r="AK20" s="414">
        <v>0</v>
      </c>
      <c r="AL20" s="414">
        <v>0</v>
      </c>
      <c r="AM20" s="414">
        <v>0</v>
      </c>
      <c r="AN20" s="414">
        <v>0</v>
      </c>
      <c r="AO20" s="414">
        <v>0</v>
      </c>
      <c r="AP20" s="414">
        <v>0</v>
      </c>
      <c r="AQ20" s="414">
        <v>0</v>
      </c>
      <c r="AR20" s="414">
        <v>0</v>
      </c>
      <c r="AS20" s="414">
        <v>1</v>
      </c>
      <c r="AT20" s="414">
        <v>0</v>
      </c>
      <c r="AU20" s="414">
        <v>0</v>
      </c>
      <c r="AV20" s="414">
        <v>0</v>
      </c>
      <c r="AW20" s="414">
        <v>0</v>
      </c>
      <c r="AX20" s="414">
        <v>0</v>
      </c>
      <c r="AY20" s="414">
        <v>0</v>
      </c>
      <c r="AZ20" s="421">
        <v>234.94885413821</v>
      </c>
      <c r="BA20" s="421">
        <v>-0.4473767401960851</v>
      </c>
      <c r="BB20" s="421">
        <v>8.254753480392171</v>
      </c>
      <c r="BC20" s="421">
        <v>0.006892778749999999</v>
      </c>
      <c r="BD20" s="421">
        <v>0.05614649011466537</v>
      </c>
      <c r="BE20" s="421">
        <v>0.05304504513314554</v>
      </c>
      <c r="BF20" s="421">
        <v>0.0001725008</v>
      </c>
      <c r="BG20" s="421">
        <v>0.0000739408</v>
      </c>
      <c r="BH20" s="29" t="s">
        <v>239</v>
      </c>
      <c r="BI20" s="29" t="s">
        <v>222</v>
      </c>
      <c r="BJ20" s="421">
        <v>3.490021571639131</v>
      </c>
      <c r="BK20" s="421">
        <v>-1.272356183016363</v>
      </c>
      <c r="BL20" s="421">
        <v>0.00351309</v>
      </c>
      <c r="BM20" s="421">
        <v>-13.20926359747412</v>
      </c>
      <c r="BN20" s="421">
        <v>-13.33927575750902</v>
      </c>
      <c r="BO20" s="421">
        <v>2.327873936672968e-7</v>
      </c>
      <c r="BP20" s="421">
        <v>-17.35820989066723</v>
      </c>
      <c r="BQ20" s="421">
        <v>-21.4087528317873</v>
      </c>
      <c r="BR20" s="421">
        <v>-20.51591205044176</v>
      </c>
    </row>
    <row x14ac:dyDescent="0.25" r="21" customHeight="1" ht="17.25">
      <c r="A21" s="420" t="s">
        <v>281</v>
      </c>
      <c r="B21" s="421">
        <v>8.19</v>
      </c>
      <c r="C21" s="421">
        <v>0.26</v>
      </c>
      <c r="D21" s="421">
        <v>1175.75</v>
      </c>
      <c r="E21" s="421">
        <v>5.372e-7</v>
      </c>
      <c r="F21" s="421">
        <v>0.0000107009</v>
      </c>
      <c r="G21" s="421">
        <v>0.0000033649</v>
      </c>
      <c r="H21" s="421">
        <v>0.0000085248</v>
      </c>
      <c r="I21" s="421">
        <v>0.0000010779</v>
      </c>
      <c r="J21" s="421">
        <v>0.0000041436</v>
      </c>
      <c r="K21" s="421">
        <v>1.72e-8</v>
      </c>
      <c r="L21" s="421">
        <v>0.0030362347</v>
      </c>
      <c r="M21" s="421">
        <v>0.0003061538</v>
      </c>
      <c r="N21" s="421">
        <v>0.0004069122</v>
      </c>
      <c r="O21" s="421">
        <v>0.0011999102</v>
      </c>
      <c r="P21" s="421">
        <v>0.0000707071</v>
      </c>
      <c r="Q21" s="421">
        <v>0.0000082309</v>
      </c>
      <c r="R21" s="421">
        <v>0.0000564127</v>
      </c>
      <c r="S21" s="421">
        <v>0.000003123</v>
      </c>
      <c r="T21" s="421">
        <v>0.0000016129</v>
      </c>
      <c r="U21" s="421">
        <v>0.0010933055</v>
      </c>
      <c r="V21" s="421">
        <v>0.0002049706</v>
      </c>
      <c r="W21" s="414">
        <v>0</v>
      </c>
      <c r="X21" s="421">
        <v>0.00015707</v>
      </c>
      <c r="Y21" s="421">
        <v>34.93</v>
      </c>
      <c r="Z21" s="414">
        <v>0</v>
      </c>
      <c r="AA21" s="414">
        <v>0</v>
      </c>
      <c r="AB21" s="414">
        <v>1</v>
      </c>
      <c r="AC21" s="414">
        <v>3</v>
      </c>
      <c r="AD21" s="414">
        <v>2</v>
      </c>
      <c r="AE21" s="29" t="s">
        <v>227</v>
      </c>
      <c r="AF21" s="421">
        <v>414.96</v>
      </c>
      <c r="AG21" s="421">
        <v>0.00607783</v>
      </c>
      <c r="AH21" s="414">
        <v>0</v>
      </c>
      <c r="AI21" s="414">
        <v>1</v>
      </c>
      <c r="AJ21" s="414">
        <v>0</v>
      </c>
      <c r="AK21" s="414">
        <v>0</v>
      </c>
      <c r="AL21" s="414">
        <v>0</v>
      </c>
      <c r="AM21" s="414">
        <v>0</v>
      </c>
      <c r="AN21" s="414">
        <v>0</v>
      </c>
      <c r="AO21" s="414">
        <v>0</v>
      </c>
      <c r="AP21" s="414">
        <v>0</v>
      </c>
      <c r="AQ21" s="414">
        <v>0</v>
      </c>
      <c r="AR21" s="414">
        <v>0</v>
      </c>
      <c r="AS21" s="414">
        <v>1</v>
      </c>
      <c r="AT21" s="414">
        <v>0</v>
      </c>
      <c r="AU21" s="414">
        <v>0</v>
      </c>
      <c r="AV21" s="414">
        <v>0</v>
      </c>
      <c r="AW21" s="414">
        <v>0</v>
      </c>
      <c r="AX21" s="414">
        <v>0</v>
      </c>
      <c r="AY21" s="414">
        <v>0</v>
      </c>
      <c r="AZ21" s="421">
        <v>228.98280713891</v>
      </c>
      <c r="BA21" s="421">
        <v>0.486989036539371</v>
      </c>
      <c r="BB21" s="421">
        <v>7.216021926921258</v>
      </c>
      <c r="BC21" s="421">
        <v>0.0057812066</v>
      </c>
      <c r="BD21" s="421">
        <v>0.05445477041869815</v>
      </c>
      <c r="BE21" s="421">
        <v>0.05145132582744793</v>
      </c>
      <c r="BF21" s="421">
        <v>0.0002071379</v>
      </c>
      <c r="BG21" s="421">
        <v>0.0000187466</v>
      </c>
      <c r="BH21" s="29" t="s">
        <v>239</v>
      </c>
      <c r="BI21" s="29" t="s">
        <v>222</v>
      </c>
      <c r="BJ21" s="421">
        <v>3.516315462006447</v>
      </c>
      <c r="BK21" s="421">
        <v>-1.346285612390529</v>
      </c>
      <c r="BL21" s="421">
        <v>0.00334238</v>
      </c>
      <c r="BM21" s="421">
        <v>-12.55498420536046</v>
      </c>
      <c r="BN21" s="421">
        <v>-13.33927575750902</v>
      </c>
      <c r="BO21" s="421">
        <v>1.226964596927967e-7</v>
      </c>
      <c r="BP21" s="421">
        <v>-21.92958402768458</v>
      </c>
      <c r="BQ21" s="421">
        <v>-24.5510579941413</v>
      </c>
      <c r="BR21" s="421">
        <v>-21.94352521712836</v>
      </c>
    </row>
    <row x14ac:dyDescent="0.25" r="22" customHeight="1" ht="17.25">
      <c r="A22" s="420" t="s">
        <v>282</v>
      </c>
      <c r="B22" s="421">
        <v>7.6</v>
      </c>
      <c r="C22" s="421">
        <v>-0.12</v>
      </c>
      <c r="D22" s="414">
        <v>1834</v>
      </c>
      <c r="E22" s="421">
        <v>0.0096481332</v>
      </c>
      <c r="F22" s="414">
        <v>0</v>
      </c>
      <c r="G22" s="414">
        <v>0</v>
      </c>
      <c r="H22" s="421">
        <v>0.0000233506</v>
      </c>
      <c r="I22" s="421">
        <v>6.39e-8</v>
      </c>
      <c r="J22" s="414">
        <v>0</v>
      </c>
      <c r="K22" s="414">
        <v>0</v>
      </c>
      <c r="L22" s="421">
        <v>0.0058449693</v>
      </c>
      <c r="M22" s="421">
        <v>0.0051977083</v>
      </c>
      <c r="N22" s="421">
        <v>0.0000493726</v>
      </c>
      <c r="O22" s="421">
        <v>0.0006262788</v>
      </c>
      <c r="P22" s="414">
        <v>0</v>
      </c>
      <c r="Q22" s="421">
        <v>0.0001210678</v>
      </c>
      <c r="R22" s="421">
        <v>0.0000564127</v>
      </c>
      <c r="S22" s="421">
        <v>0.000003123</v>
      </c>
      <c r="T22" s="421">
        <v>0.0000016129</v>
      </c>
      <c r="U22" s="421">
        <v>0.0001048891</v>
      </c>
      <c r="V22" s="421">
        <v>0.0000011562</v>
      </c>
      <c r="W22" s="414">
        <v>0</v>
      </c>
      <c r="X22" s="421">
        <v>0.00015707</v>
      </c>
      <c r="Y22" s="421">
        <v>13.3</v>
      </c>
      <c r="Z22" s="414">
        <v>0</v>
      </c>
      <c r="AA22" s="414">
        <v>0</v>
      </c>
      <c r="AB22" s="414">
        <v>1</v>
      </c>
      <c r="AC22" s="414">
        <v>3</v>
      </c>
      <c r="AD22" s="414">
        <v>0</v>
      </c>
      <c r="AE22" s="29" t="s">
        <v>226</v>
      </c>
      <c r="AF22" s="421">
        <v>406.22</v>
      </c>
      <c r="AG22" s="421">
        <v>0.0191396</v>
      </c>
      <c r="AH22" s="414">
        <v>0</v>
      </c>
      <c r="AI22" s="414">
        <v>1</v>
      </c>
      <c r="AJ22" s="414">
        <v>0</v>
      </c>
      <c r="AK22" s="414">
        <v>0</v>
      </c>
      <c r="AL22" s="414">
        <v>0</v>
      </c>
      <c r="AM22" s="414">
        <v>0</v>
      </c>
      <c r="AN22" s="414">
        <v>0</v>
      </c>
      <c r="AO22" s="414">
        <v>0</v>
      </c>
      <c r="AP22" s="414">
        <v>1</v>
      </c>
      <c r="AQ22" s="414">
        <v>0</v>
      </c>
      <c r="AR22" s="414">
        <v>0</v>
      </c>
      <c r="AS22" s="414">
        <v>0</v>
      </c>
      <c r="AT22" s="414">
        <v>0</v>
      </c>
      <c r="AU22" s="414">
        <v>0</v>
      </c>
      <c r="AV22" s="414">
        <v>0</v>
      </c>
      <c r="AW22" s="414">
        <v>0</v>
      </c>
      <c r="AX22" s="414">
        <v>0</v>
      </c>
      <c r="AY22" s="414">
        <v>0</v>
      </c>
      <c r="AZ22" s="421">
        <v>923.7863866184103</v>
      </c>
      <c r="BA22" s="421">
        <v>-1.878764628881711</v>
      </c>
      <c r="BB22" s="421">
        <v>11.35752925776342</v>
      </c>
      <c r="BC22" s="421">
        <v>0.02668248745</v>
      </c>
      <c r="BD22" s="421">
        <v>0.5676061668943675</v>
      </c>
      <c r="BE22" s="421">
        <v>0.5222812999654668</v>
      </c>
      <c r="BF22" s="421">
        <v>0.0096509023</v>
      </c>
      <c r="BG22" s="421">
        <v>0.0096481332</v>
      </c>
      <c r="BH22" s="29" t="s">
        <v>236</v>
      </c>
      <c r="BI22" s="29" t="s">
        <v>222</v>
      </c>
      <c r="BJ22" s="421">
        <v>4.926490617588709</v>
      </c>
      <c r="BK22" s="421">
        <v>-2.120273202921814</v>
      </c>
      <c r="BL22" s="421">
        <v>0.01104268</v>
      </c>
      <c r="BM22" s="421">
        <v>-15.64922222388244</v>
      </c>
      <c r="BN22" s="421">
        <v>-13.33927575750902</v>
      </c>
      <c r="BO22" s="421">
        <v>0.000002096087257617729</v>
      </c>
      <c r="BP22" s="421">
        <v>-8.700139276364137</v>
      </c>
      <c r="BQ22" s="421">
        <v>-26.75513579868943</v>
      </c>
      <c r="BR22" s="421">
        <v>-27.63102111592855</v>
      </c>
    </row>
    <row x14ac:dyDescent="0.25" r="23" customHeight="1" ht="17.25">
      <c r="A23" s="420" t="s">
        <v>283</v>
      </c>
      <c r="B23" s="421">
        <v>8.71</v>
      </c>
      <c r="C23" s="421">
        <v>0.15</v>
      </c>
      <c r="D23" s="421">
        <v>305.31</v>
      </c>
      <c r="E23" s="414">
        <v>0</v>
      </c>
      <c r="F23" s="421">
        <v>2.905e-7</v>
      </c>
      <c r="G23" s="414">
        <v>0</v>
      </c>
      <c r="H23" s="414">
        <v>0</v>
      </c>
      <c r="I23" s="421">
        <v>6.89e-8</v>
      </c>
      <c r="J23" s="421">
        <v>3.67e-8</v>
      </c>
      <c r="K23" s="421">
        <v>1.37e-8</v>
      </c>
      <c r="L23" s="421">
        <v>0.0003914916</v>
      </c>
      <c r="M23" s="421">
        <v>0.0000485958</v>
      </c>
      <c r="N23" s="421">
        <v>0.0000567784</v>
      </c>
      <c r="O23" s="421">
        <v>0.0001554469</v>
      </c>
      <c r="P23" s="414">
        <v>0</v>
      </c>
      <c r="Q23" s="421">
        <v>5.209e-7</v>
      </c>
      <c r="R23" s="421">
        <v>0.0005469213</v>
      </c>
      <c r="S23" s="421">
        <v>0.0000089527</v>
      </c>
      <c r="T23" s="421">
        <v>0.0000112258</v>
      </c>
      <c r="U23" s="421">
        <v>0.0000976616</v>
      </c>
      <c r="V23" s="421">
        <v>4.375e-7</v>
      </c>
      <c r="W23" s="421">
        <v>0.000028053</v>
      </c>
      <c r="X23" s="414">
        <v>0</v>
      </c>
      <c r="Y23" s="421">
        <v>62.75</v>
      </c>
      <c r="Z23" s="414">
        <v>0</v>
      </c>
      <c r="AA23" s="414">
        <v>0</v>
      </c>
      <c r="AB23" s="414">
        <v>1</v>
      </c>
      <c r="AC23" s="414">
        <v>1</v>
      </c>
      <c r="AD23" s="414">
        <v>2</v>
      </c>
      <c r="AE23" s="29" t="s">
        <v>226</v>
      </c>
      <c r="AF23" s="421">
        <v>113.56</v>
      </c>
      <c r="AG23" s="421">
        <v>0.00105768</v>
      </c>
      <c r="AH23" s="414">
        <v>0</v>
      </c>
      <c r="AI23" s="414">
        <v>1</v>
      </c>
      <c r="AJ23" s="414">
        <v>0</v>
      </c>
      <c r="AK23" s="414">
        <v>0</v>
      </c>
      <c r="AL23" s="414">
        <v>0</v>
      </c>
      <c r="AM23" s="414">
        <v>0</v>
      </c>
      <c r="AN23" s="414">
        <v>0</v>
      </c>
      <c r="AO23" s="414">
        <v>0</v>
      </c>
      <c r="AP23" s="414">
        <v>1</v>
      </c>
      <c r="AQ23" s="414">
        <v>0</v>
      </c>
      <c r="AR23" s="414">
        <v>0</v>
      </c>
      <c r="AS23" s="414">
        <v>0</v>
      </c>
      <c r="AT23" s="414">
        <v>0</v>
      </c>
      <c r="AU23" s="414">
        <v>0</v>
      </c>
      <c r="AV23" s="414">
        <v>0</v>
      </c>
      <c r="AW23" s="414">
        <v>0</v>
      </c>
      <c r="AX23" s="414">
        <v>0</v>
      </c>
      <c r="AY23" s="414">
        <v>0</v>
      </c>
      <c r="AZ23" s="421">
        <v>47.97464104952</v>
      </c>
      <c r="BA23" s="421">
        <v>-0.3691061699679672</v>
      </c>
      <c r="BB23" s="421">
        <v>9.448212339935935</v>
      </c>
      <c r="BC23" s="421">
        <v>0.00104827145</v>
      </c>
      <c r="BD23" s="421">
        <v>5.691837938350385</v>
      </c>
      <c r="BE23" s="421">
        <v>5.12990565055532</v>
      </c>
      <c r="BF23" s="421">
        <v>0.000011677</v>
      </c>
      <c r="BG23" s="421">
        <v>3.272e-7</v>
      </c>
      <c r="BH23" s="29" t="s">
        <v>236</v>
      </c>
      <c r="BI23" s="29" t="s">
        <v>222</v>
      </c>
      <c r="BJ23" s="421">
        <v>1.582169075860262</v>
      </c>
      <c r="BK23" s="421">
        <v>-1.897117051550184</v>
      </c>
      <c r="BL23" s="421">
        <v>0.00044009</v>
      </c>
      <c r="BM23" s="421">
        <v>-16.94538809408155</v>
      </c>
      <c r="BN23" s="421">
        <v>-11.3969216962656</v>
      </c>
      <c r="BO23" s="421">
        <v>6.854361944582482e-9</v>
      </c>
      <c r="BP23" s="421">
        <v>-27.63102111592855</v>
      </c>
      <c r="BQ23" s="421">
        <v>-27.61092441422943</v>
      </c>
      <c r="BR23" s="421">
        <v>-27.63102111592855</v>
      </c>
    </row>
    <row x14ac:dyDescent="0.25" r="24" customHeight="1" ht="17.25">
      <c r="A24" s="420" t="s">
        <v>284</v>
      </c>
      <c r="B24" s="421">
        <v>8.9</v>
      </c>
      <c r="C24" s="421">
        <v>0.29</v>
      </c>
      <c r="D24" s="421">
        <v>397.26</v>
      </c>
      <c r="E24" s="414">
        <v>0</v>
      </c>
      <c r="F24" s="421">
        <v>0.0000040915</v>
      </c>
      <c r="G24" s="421">
        <v>7.648e-7</v>
      </c>
      <c r="H24" s="421">
        <v>0.0000014826</v>
      </c>
      <c r="I24" s="421">
        <v>4.895e-7</v>
      </c>
      <c r="J24" s="421">
        <v>7.62e-8</v>
      </c>
      <c r="K24" s="421">
        <v>5.5e-9</v>
      </c>
      <c r="L24" s="421">
        <v>0.0029927357</v>
      </c>
      <c r="M24" s="421">
        <v>0.000051665</v>
      </c>
      <c r="N24" s="421">
        <v>0.0001316602</v>
      </c>
      <c r="O24" s="421">
        <v>0.0001459654</v>
      </c>
      <c r="P24" s="421">
        <v>0.0000203963</v>
      </c>
      <c r="Q24" s="421">
        <v>0.0000040634</v>
      </c>
      <c r="R24" s="421">
        <v>0.0005421262</v>
      </c>
      <c r="S24" s="421">
        <v>0.0000186342</v>
      </c>
      <c r="T24" s="421">
        <v>0.0000043548</v>
      </c>
      <c r="U24" s="421">
        <v>0.0007014462</v>
      </c>
      <c r="V24" s="421">
        <v>8.75e-7</v>
      </c>
      <c r="W24" s="421">
        <v>0.00002453</v>
      </c>
      <c r="X24" s="414">
        <v>0</v>
      </c>
      <c r="Y24" s="421">
        <v>11.11</v>
      </c>
      <c r="Z24" s="414">
        <v>1</v>
      </c>
      <c r="AA24" s="414">
        <v>0</v>
      </c>
      <c r="AB24" s="414">
        <v>0</v>
      </c>
      <c r="AC24" s="414">
        <v>2</v>
      </c>
      <c r="AD24" s="414">
        <v>0</v>
      </c>
      <c r="AE24" s="29" t="s">
        <v>228</v>
      </c>
      <c r="AF24" s="421">
        <v>250.47</v>
      </c>
      <c r="AG24" s="421">
        <v>0.00289915</v>
      </c>
      <c r="AH24" s="414">
        <v>1</v>
      </c>
      <c r="AI24" s="414">
        <v>0</v>
      </c>
      <c r="AJ24" s="414">
        <v>0</v>
      </c>
      <c r="AK24" s="414">
        <v>0</v>
      </c>
      <c r="AL24" s="414">
        <v>0</v>
      </c>
      <c r="AM24" s="414">
        <v>1</v>
      </c>
      <c r="AN24" s="414">
        <v>0</v>
      </c>
      <c r="AO24" s="414">
        <v>0</v>
      </c>
      <c r="AP24" s="414">
        <v>0</v>
      </c>
      <c r="AQ24" s="414">
        <v>0</v>
      </c>
      <c r="AR24" s="414">
        <v>0</v>
      </c>
      <c r="AS24" s="414">
        <v>0</v>
      </c>
      <c r="AT24" s="414">
        <v>0</v>
      </c>
      <c r="AU24" s="414">
        <v>0</v>
      </c>
      <c r="AV24" s="414">
        <v>0</v>
      </c>
      <c r="AW24" s="414">
        <v>0</v>
      </c>
      <c r="AX24" s="414">
        <v>0</v>
      </c>
      <c r="AY24" s="414">
        <v>0</v>
      </c>
      <c r="AZ24" s="421">
        <v>150.17364018212</v>
      </c>
      <c r="BA24" s="421">
        <v>-0.350850567542798</v>
      </c>
      <c r="BB24" s="421">
        <v>9.601701135085596</v>
      </c>
      <c r="BC24" s="421">
        <v>0.00285418965</v>
      </c>
      <c r="BD24" s="421">
        <v>0.7994346537197009</v>
      </c>
      <c r="BE24" s="421">
        <v>0.7528689851855433</v>
      </c>
      <c r="BF24" s="421">
        <v>0.000005235300000000001</v>
      </c>
      <c r="BG24" s="421">
        <v>0.0000049325</v>
      </c>
      <c r="BH24" s="29" t="s">
        <v>199</v>
      </c>
      <c r="BI24" s="29" t="s">
        <v>220</v>
      </c>
      <c r="BJ24" s="421">
        <v>3.576745374513299</v>
      </c>
      <c r="BK24" s="421">
        <v>-1.237871321520015</v>
      </c>
      <c r="BL24" s="421">
        <v>0.00304441</v>
      </c>
      <c r="BM24" s="421">
        <v>-14.40771631639756</v>
      </c>
      <c r="BN24" s="421">
        <v>-12.3453344397233</v>
      </c>
      <c r="BO24" s="421">
        <v>5.125615452594369e-8</v>
      </c>
      <c r="BP24" s="421">
        <v>-23.96989450770158</v>
      </c>
      <c r="BQ24" s="421">
        <v>-26.31480056744491</v>
      </c>
      <c r="BR24" s="421">
        <v>-26.58862650725867</v>
      </c>
    </row>
    <row x14ac:dyDescent="0.25" r="25" customHeight="1" ht="17.25">
      <c r="A25" s="420" t="s">
        <v>285</v>
      </c>
      <c r="B25" s="421">
        <v>8.5</v>
      </c>
      <c r="C25" s="421">
        <v>0.1</v>
      </c>
      <c r="D25" s="421">
        <v>369.98</v>
      </c>
      <c r="E25" s="414">
        <v>0</v>
      </c>
      <c r="F25" s="421">
        <v>6.29e-8</v>
      </c>
      <c r="G25" s="421">
        <v>6.118e-7</v>
      </c>
      <c r="H25" s="421">
        <v>5.85e-8</v>
      </c>
      <c r="I25" s="421">
        <v>2.712e-7</v>
      </c>
      <c r="J25" s="421">
        <v>3.23e-8</v>
      </c>
      <c r="K25" s="421">
        <v>1.1e-8</v>
      </c>
      <c r="L25" s="421">
        <v>0.0005002392</v>
      </c>
      <c r="M25" s="421">
        <v>0.0000230191</v>
      </c>
      <c r="N25" s="421">
        <v>0.0001686896</v>
      </c>
      <c r="O25" s="421">
        <v>0.0001150257</v>
      </c>
      <c r="P25" s="421">
        <v>4.856e-7</v>
      </c>
      <c r="Q25" s="421">
        <v>4.168e-7</v>
      </c>
      <c r="R25" s="421">
        <v>0.0003319888</v>
      </c>
      <c r="S25" s="421">
        <v>0.0000052051</v>
      </c>
      <c r="T25" s="421">
        <v>0.0000032258</v>
      </c>
      <c r="U25" s="421">
        <v>0.0001868338</v>
      </c>
      <c r="V25" s="421">
        <v>5.625e-7</v>
      </c>
      <c r="W25" s="421">
        <v>0.00003582</v>
      </c>
      <c r="X25" s="414">
        <v>0</v>
      </c>
      <c r="Y25" s="421">
        <v>63.9</v>
      </c>
      <c r="Z25" s="414">
        <v>1</v>
      </c>
      <c r="AA25" s="414">
        <v>0</v>
      </c>
      <c r="AB25" s="414">
        <v>0</v>
      </c>
      <c r="AC25" s="414">
        <v>1</v>
      </c>
      <c r="AD25" s="414">
        <v>2</v>
      </c>
      <c r="AE25" s="29" t="s">
        <v>228</v>
      </c>
      <c r="AF25" s="421">
        <v>108.25</v>
      </c>
      <c r="AG25" s="421">
        <v>0.00115783</v>
      </c>
      <c r="AH25" s="414">
        <v>1</v>
      </c>
      <c r="AI25" s="414">
        <v>0</v>
      </c>
      <c r="AJ25" s="414">
        <v>0</v>
      </c>
      <c r="AK25" s="414">
        <v>0</v>
      </c>
      <c r="AL25" s="414">
        <v>0</v>
      </c>
      <c r="AM25" s="414">
        <v>1</v>
      </c>
      <c r="AN25" s="414">
        <v>0</v>
      </c>
      <c r="AO25" s="414">
        <v>0</v>
      </c>
      <c r="AP25" s="414">
        <v>0</v>
      </c>
      <c r="AQ25" s="414">
        <v>0</v>
      </c>
      <c r="AR25" s="414">
        <v>0</v>
      </c>
      <c r="AS25" s="414">
        <v>0</v>
      </c>
      <c r="AT25" s="414">
        <v>0</v>
      </c>
      <c r="AU25" s="414">
        <v>0</v>
      </c>
      <c r="AV25" s="414">
        <v>0</v>
      </c>
      <c r="AW25" s="414">
        <v>0</v>
      </c>
      <c r="AX25" s="414">
        <v>0</v>
      </c>
      <c r="AY25" s="414">
        <v>0</v>
      </c>
      <c r="AZ25" s="421">
        <v>48.33269293692001</v>
      </c>
      <c r="BA25" s="421">
        <v>-0.4090102861290035</v>
      </c>
      <c r="BB25" s="421">
        <v>9.318020572258007</v>
      </c>
      <c r="BC25" s="421">
        <v>0.0011761806</v>
      </c>
      <c r="BD25" s="421">
        <v>1.804779970219522</v>
      </c>
      <c r="BE25" s="421">
        <v>1.728758079743219</v>
      </c>
      <c r="BF25" s="421">
        <v>0.0000037993</v>
      </c>
      <c r="BG25" s="421">
        <v>7.07e-7</v>
      </c>
      <c r="BH25" s="29" t="s">
        <v>199</v>
      </c>
      <c r="BI25" s="29" t="s">
        <v>220</v>
      </c>
      <c r="BJ25" s="421">
        <v>1.756129588739927</v>
      </c>
      <c r="BK25" s="421">
        <v>-2.302579492999726</v>
      </c>
      <c r="BL25" s="421">
        <v>0.00052326</v>
      </c>
      <c r="BM25" s="421">
        <v>-17.33110520061794</v>
      </c>
      <c r="BN25" s="421">
        <v>-12.64302810834227</v>
      </c>
      <c r="BO25" s="421">
        <v>5.813148788927335e-9</v>
      </c>
      <c r="BP25" s="421">
        <v>-24.15702117520062</v>
      </c>
      <c r="BQ25" s="421">
        <v>-27.59913492706623</v>
      </c>
      <c r="BR25" s="421">
        <v>-27.61161072240872</v>
      </c>
    </row>
    <row x14ac:dyDescent="0.25" r="26" customHeight="1" ht="17.25">
      <c r="A26" s="420" t="s">
        <v>286</v>
      </c>
      <c r="B26" s="421">
        <v>8.4</v>
      </c>
      <c r="C26" s="421">
        <v>0.06</v>
      </c>
      <c r="D26" s="414">
        <v>265</v>
      </c>
      <c r="E26" s="414">
        <v>0</v>
      </c>
      <c r="F26" s="421">
        <v>2.62e-7</v>
      </c>
      <c r="G26" s="421">
        <v>6.12e-8</v>
      </c>
      <c r="H26" s="421">
        <v>1.483e-7</v>
      </c>
      <c r="I26" s="421">
        <v>2.992e-7</v>
      </c>
      <c r="J26" s="421">
        <v>4.3e-8</v>
      </c>
      <c r="K26" s="421">
        <v>1.59e-8</v>
      </c>
      <c r="L26" s="421">
        <v>0.0002827439</v>
      </c>
      <c r="M26" s="421">
        <v>0.0000166249</v>
      </c>
      <c r="N26" s="421">
        <v>0.000139066</v>
      </c>
      <c r="O26" s="421">
        <v>0.0001831429</v>
      </c>
      <c r="P26" s="414">
        <v>0</v>
      </c>
      <c r="Q26" s="421">
        <v>1.04e-8</v>
      </c>
      <c r="R26" s="421">
        <v>0.0002250867</v>
      </c>
      <c r="S26" s="421">
        <v>0.0000019779</v>
      </c>
      <c r="T26" s="421">
        <v>0.0000030645</v>
      </c>
      <c r="U26" s="421">
        <v>0.0002179728</v>
      </c>
      <c r="V26" s="421">
        <v>3.75e-7</v>
      </c>
      <c r="W26" s="421">
        <v>0.000018179</v>
      </c>
      <c r="X26" s="414">
        <v>0</v>
      </c>
      <c r="Y26" s="421">
        <v>43.57</v>
      </c>
      <c r="Z26" s="414">
        <v>1</v>
      </c>
      <c r="AA26" s="414">
        <v>0</v>
      </c>
      <c r="AB26" s="414">
        <v>0</v>
      </c>
      <c r="AC26" s="414">
        <v>1</v>
      </c>
      <c r="AD26" s="414">
        <v>2</v>
      </c>
      <c r="AE26" s="29" t="s">
        <v>228</v>
      </c>
      <c r="AF26" s="421">
        <v>82.264</v>
      </c>
      <c r="AG26" s="421">
        <v>0.00103971</v>
      </c>
      <c r="AH26" s="414">
        <v>1</v>
      </c>
      <c r="AI26" s="414">
        <v>0</v>
      </c>
      <c r="AJ26" s="414">
        <v>0</v>
      </c>
      <c r="AK26" s="414">
        <v>0</v>
      </c>
      <c r="AL26" s="414">
        <v>0</v>
      </c>
      <c r="AM26" s="414">
        <v>1</v>
      </c>
      <c r="AN26" s="414">
        <v>0</v>
      </c>
      <c r="AO26" s="414">
        <v>0</v>
      </c>
      <c r="AP26" s="414">
        <v>0</v>
      </c>
      <c r="AQ26" s="414">
        <v>0</v>
      </c>
      <c r="AR26" s="414">
        <v>0</v>
      </c>
      <c r="AS26" s="414">
        <v>0</v>
      </c>
      <c r="AT26" s="414">
        <v>0</v>
      </c>
      <c r="AU26" s="414">
        <v>0</v>
      </c>
      <c r="AV26" s="414">
        <v>0</v>
      </c>
      <c r="AW26" s="414">
        <v>0</v>
      </c>
      <c r="AX26" s="414">
        <v>0</v>
      </c>
      <c r="AY26" s="414">
        <v>0</v>
      </c>
      <c r="AZ26" s="421">
        <v>41.18889204995001</v>
      </c>
      <c r="BA26" s="421">
        <v>-0.5876093564651672</v>
      </c>
      <c r="BB26" s="421">
        <v>9.575218712930335</v>
      </c>
      <c r="BC26" s="421">
        <v>0.00105952875</v>
      </c>
      <c r="BD26" s="421">
        <v>1.041710708859087</v>
      </c>
      <c r="BE26" s="421">
        <v>1.023350687222182</v>
      </c>
      <c r="BF26" s="421">
        <v>0.0000034554</v>
      </c>
      <c r="BG26" s="421">
        <v>3.662e-7</v>
      </c>
      <c r="BH26" s="29" t="s">
        <v>199</v>
      </c>
      <c r="BI26" s="29" t="s">
        <v>220</v>
      </c>
      <c r="BJ26" s="421">
        <v>1.805360985857036</v>
      </c>
      <c r="BK26" s="421">
        <v>-2.813404383430092</v>
      </c>
      <c r="BL26" s="421">
        <v>0.00029936</v>
      </c>
      <c r="BM26" s="421">
        <v>-16.47824352793454</v>
      </c>
      <c r="BN26" s="421">
        <v>-12.69709531491427</v>
      </c>
      <c r="BO26" s="421">
        <v>1.417233560090703e-10</v>
      </c>
      <c r="BP26" s="421">
        <v>-27.98174592972635</v>
      </c>
      <c r="BQ26" s="421">
        <v>-27.51501744017224</v>
      </c>
      <c r="BR26" s="421">
        <v>-27.63102111592855</v>
      </c>
    </row>
    <row x14ac:dyDescent="0.25" r="27" customHeight="1" ht="17.25">
      <c r="A27" s="420" t="s">
        <v>287</v>
      </c>
      <c r="B27" s="421">
        <v>8.3</v>
      </c>
      <c r="C27" s="421">
        <v>-0.14</v>
      </c>
      <c r="D27" s="421">
        <v>326.61</v>
      </c>
      <c r="E27" s="421">
        <v>0.0000200555</v>
      </c>
      <c r="F27" s="421">
        <v>5.989e-7</v>
      </c>
      <c r="G27" s="421">
        <v>7.648e-7</v>
      </c>
      <c r="H27" s="421">
        <v>6.3e-8</v>
      </c>
      <c r="I27" s="421">
        <v>0.0000020314</v>
      </c>
      <c r="J27" s="421">
        <v>2.98e-8</v>
      </c>
      <c r="K27" s="421">
        <v>4.8e-9</v>
      </c>
      <c r="L27" s="421">
        <v>0.0019792074</v>
      </c>
      <c r="M27" s="421">
        <v>0.0000537112</v>
      </c>
      <c r="N27" s="421">
        <v>0.0001464719</v>
      </c>
      <c r="O27" s="421">
        <v>0.0002911822</v>
      </c>
      <c r="P27" s="414">
        <v>0</v>
      </c>
      <c r="Q27" s="421">
        <v>1.04e-8</v>
      </c>
      <c r="R27" s="414">
        <v>0</v>
      </c>
      <c r="S27" s="414">
        <v>0</v>
      </c>
      <c r="T27" s="421">
        <v>0.0000033871</v>
      </c>
      <c r="U27" s="421">
        <v>0.0006145848</v>
      </c>
      <c r="V27" s="421">
        <v>7.188e-7</v>
      </c>
      <c r="W27" s="414">
        <v>0</v>
      </c>
      <c r="X27" s="421">
        <v>0.00005912</v>
      </c>
      <c r="Y27" s="421">
        <v>10.51</v>
      </c>
      <c r="Z27" s="414">
        <v>1</v>
      </c>
      <c r="AA27" s="414">
        <v>0</v>
      </c>
      <c r="AB27" s="414">
        <v>0</v>
      </c>
      <c r="AC27" s="414">
        <v>3</v>
      </c>
      <c r="AD27" s="414">
        <v>0</v>
      </c>
      <c r="AE27" s="29" t="s">
        <v>228</v>
      </c>
      <c r="AF27" s="421">
        <v>170.67</v>
      </c>
      <c r="AG27" s="421">
        <v>0.00249925</v>
      </c>
      <c r="AH27" s="414">
        <v>1</v>
      </c>
      <c r="AI27" s="414">
        <v>0</v>
      </c>
      <c r="AJ27" s="414">
        <v>0</v>
      </c>
      <c r="AK27" s="414">
        <v>0</v>
      </c>
      <c r="AL27" s="414">
        <v>0</v>
      </c>
      <c r="AM27" s="414">
        <v>1</v>
      </c>
      <c r="AN27" s="414">
        <v>0</v>
      </c>
      <c r="AO27" s="414">
        <v>0</v>
      </c>
      <c r="AP27" s="414">
        <v>0</v>
      </c>
      <c r="AQ27" s="414">
        <v>0</v>
      </c>
      <c r="AR27" s="414">
        <v>0</v>
      </c>
      <c r="AS27" s="414">
        <v>0</v>
      </c>
      <c r="AT27" s="414">
        <v>0</v>
      </c>
      <c r="AU27" s="414">
        <v>0</v>
      </c>
      <c r="AV27" s="414">
        <v>0</v>
      </c>
      <c r="AW27" s="414">
        <v>0</v>
      </c>
      <c r="AX27" s="414">
        <v>0</v>
      </c>
      <c r="AY27" s="414">
        <v>0</v>
      </c>
      <c r="AZ27" s="421">
        <v>101.88978217619</v>
      </c>
      <c r="BA27" s="421">
        <v>-0.7035415198969588</v>
      </c>
      <c r="BB27" s="421">
        <v>9.707083039793918</v>
      </c>
      <c r="BC27" s="421">
        <v>0.00227758815</v>
      </c>
      <c r="BD27" s="414">
        <v>0</v>
      </c>
      <c r="BE27" s="414">
        <v>0</v>
      </c>
      <c r="BF27" s="421">
        <v>0.0000241662</v>
      </c>
      <c r="BG27" s="421">
        <v>0.000021449</v>
      </c>
      <c r="BH27" s="29" t="s">
        <v>199</v>
      </c>
      <c r="BI27" s="29" t="s">
        <v>220</v>
      </c>
      <c r="BJ27" s="421">
        <v>3.436439613672371</v>
      </c>
      <c r="BK27" s="421">
        <v>-1.966117999250343</v>
      </c>
      <c r="BL27" s="421">
        <v>0.00203292</v>
      </c>
      <c r="BM27" s="421">
        <v>-14.0929705272143</v>
      </c>
      <c r="BN27" s="421">
        <v>-12.59468034158671</v>
      </c>
      <c r="BO27" s="421">
        <v>1.451589490492088e-10</v>
      </c>
      <c r="BP27" s="421">
        <v>-20.98664830101292</v>
      </c>
      <c r="BQ27" s="421">
        <v>-26.78095566029718</v>
      </c>
      <c r="BR27" s="421">
        <v>-27.63102111592855</v>
      </c>
    </row>
    <row x14ac:dyDescent="0.25" r="28" customHeight="1" ht="17.25">
      <c r="A28" s="420" t="s">
        <v>288</v>
      </c>
      <c r="B28" s="421">
        <v>8.3</v>
      </c>
      <c r="C28" s="421">
        <v>-0.14</v>
      </c>
      <c r="D28" s="421">
        <v>436.24</v>
      </c>
      <c r="E28" s="421">
        <v>0.000021309</v>
      </c>
      <c r="F28" s="421">
        <v>2.205e-7</v>
      </c>
      <c r="G28" s="421">
        <v>6.12e-8</v>
      </c>
      <c r="H28" s="421">
        <v>1.483e-7</v>
      </c>
      <c r="I28" s="421">
        <v>2.985e-7</v>
      </c>
      <c r="J28" s="421">
        <v>3.44e-8</v>
      </c>
      <c r="K28" s="421">
        <v>5.4e-9</v>
      </c>
      <c r="L28" s="421">
        <v>0.0033146287</v>
      </c>
      <c r="M28" s="421">
        <v>0.0000555016</v>
      </c>
      <c r="N28" s="421">
        <v>0.0001152026</v>
      </c>
      <c r="O28" s="421">
        <v>0.0002352912</v>
      </c>
      <c r="P28" s="414">
        <v>0</v>
      </c>
      <c r="Q28" s="421">
        <v>1.04e-8</v>
      </c>
      <c r="R28" s="421">
        <v>0.0006693369</v>
      </c>
      <c r="S28" s="421">
        <v>0.0000021861</v>
      </c>
      <c r="T28" s="421">
        <v>0.0000035484</v>
      </c>
      <c r="U28" s="421">
        <v>0.0008538632</v>
      </c>
      <c r="V28" s="421">
        <v>8.125e-7</v>
      </c>
      <c r="W28" s="421">
        <v>0.00003265</v>
      </c>
      <c r="X28" s="414">
        <v>0</v>
      </c>
      <c r="Y28" s="421">
        <v>10.03</v>
      </c>
      <c r="Z28" s="414">
        <v>1</v>
      </c>
      <c r="AA28" s="414">
        <v>0</v>
      </c>
      <c r="AB28" s="414">
        <v>0</v>
      </c>
      <c r="AC28" s="414">
        <v>3</v>
      </c>
      <c r="AD28" s="414">
        <v>0</v>
      </c>
      <c r="AE28" s="29" t="s">
        <v>228</v>
      </c>
      <c r="AF28" s="421">
        <v>282.42</v>
      </c>
      <c r="AG28" s="421">
        <v>0.00321434</v>
      </c>
      <c r="AH28" s="414">
        <v>1</v>
      </c>
      <c r="AI28" s="414">
        <v>0</v>
      </c>
      <c r="AJ28" s="414">
        <v>0</v>
      </c>
      <c r="AK28" s="414">
        <v>0</v>
      </c>
      <c r="AL28" s="414">
        <v>0</v>
      </c>
      <c r="AM28" s="414">
        <v>1</v>
      </c>
      <c r="AN28" s="414">
        <v>0</v>
      </c>
      <c r="AO28" s="414">
        <v>0</v>
      </c>
      <c r="AP28" s="414">
        <v>0</v>
      </c>
      <c r="AQ28" s="414">
        <v>0</v>
      </c>
      <c r="AR28" s="414">
        <v>0</v>
      </c>
      <c r="AS28" s="414">
        <v>0</v>
      </c>
      <c r="AT28" s="414">
        <v>0</v>
      </c>
      <c r="AU28" s="414">
        <v>0</v>
      </c>
      <c r="AV28" s="414">
        <v>0</v>
      </c>
      <c r="AW28" s="414">
        <v>0</v>
      </c>
      <c r="AX28" s="414">
        <v>0</v>
      </c>
      <c r="AY28" s="414">
        <v>0</v>
      </c>
      <c r="AZ28" s="421">
        <v>170.99538086806</v>
      </c>
      <c r="BA28" s="421">
        <v>-0.6854295884497539</v>
      </c>
      <c r="BB28" s="421">
        <v>9.670859176899508</v>
      </c>
      <c r="BC28" s="421">
        <v>0.00326364535</v>
      </c>
      <c r="BD28" s="421">
        <v>0.786452677665462</v>
      </c>
      <c r="BE28" s="421">
        <v>0.7818905990577879</v>
      </c>
      <c r="BF28" s="421">
        <v>0.0000256753</v>
      </c>
      <c r="BG28" s="421">
        <v>0.0000216251</v>
      </c>
      <c r="BH28" s="29" t="s">
        <v>199</v>
      </c>
      <c r="BI28" s="29" t="s">
        <v>220</v>
      </c>
      <c r="BJ28" s="421">
        <v>3.772611948643985</v>
      </c>
      <c r="BK28" s="421">
        <v>-1.966118642110999</v>
      </c>
      <c r="BL28" s="421">
        <v>0.00337013</v>
      </c>
      <c r="BM28" s="421">
        <v>-13.41152511920587</v>
      </c>
      <c r="BN28" s="421">
        <v>-12.54856267188256</v>
      </c>
      <c r="BO28" s="421">
        <v>1.451589490492088e-10</v>
      </c>
      <c r="BP28" s="421">
        <v>-20.21846401093174</v>
      </c>
      <c r="BQ28" s="421">
        <v>-27.52576060527106</v>
      </c>
      <c r="BR28" s="421">
        <v>-27.63102111592855</v>
      </c>
    </row>
    <row x14ac:dyDescent="0.25" r="29" customHeight="1" ht="17.25">
      <c r="A29" s="420" t="s">
        <v>289</v>
      </c>
      <c r="B29" s="421">
        <v>8.5</v>
      </c>
      <c r="C29" s="421">
        <v>-0.12</v>
      </c>
      <c r="D29" s="421">
        <v>315.4</v>
      </c>
      <c r="E29" s="421">
        <v>1.791e-7</v>
      </c>
      <c r="F29" s="421">
        <v>6.441e-7</v>
      </c>
      <c r="G29" s="421">
        <v>6.12e-8</v>
      </c>
      <c r="H29" s="421">
        <v>0.0000034203</v>
      </c>
      <c r="I29" s="421">
        <v>0.0000015232</v>
      </c>
      <c r="J29" s="421">
        <v>1.94e-8</v>
      </c>
      <c r="K29" s="421">
        <v>8e-9</v>
      </c>
      <c r="L29" s="421">
        <v>0.0008569316</v>
      </c>
      <c r="M29" s="421">
        <v>0.0000189268</v>
      </c>
      <c r="N29" s="421">
        <v>0.0001509977</v>
      </c>
      <c r="O29" s="421">
        <v>0.0001275014</v>
      </c>
      <c r="P29" s="414">
        <v>0</v>
      </c>
      <c r="Q29" s="421">
        <v>2.084e-7</v>
      </c>
      <c r="R29" s="421">
        <v>0.0000431557</v>
      </c>
      <c r="S29" s="421">
        <v>0.0000019779</v>
      </c>
      <c r="T29" s="421">
        <v>0.0000029032</v>
      </c>
      <c r="U29" s="421">
        <v>0.0002868063</v>
      </c>
      <c r="V29" s="421">
        <v>3.12e-8</v>
      </c>
      <c r="W29" s="421">
        <v>0.000026996</v>
      </c>
      <c r="X29" s="414">
        <v>0</v>
      </c>
      <c r="Y29" s="421">
        <v>38.06</v>
      </c>
      <c r="Z29" s="414">
        <v>1</v>
      </c>
      <c r="AA29" s="414">
        <v>0</v>
      </c>
      <c r="AB29" s="414">
        <v>0</v>
      </c>
      <c r="AC29" s="414">
        <v>1</v>
      </c>
      <c r="AD29" s="414">
        <v>2</v>
      </c>
      <c r="AE29" s="29" t="s">
        <v>228</v>
      </c>
      <c r="AF29" s="421">
        <v>94.59</v>
      </c>
      <c r="AG29" s="421">
        <v>0.0011988</v>
      </c>
      <c r="AH29" s="414">
        <v>1</v>
      </c>
      <c r="AI29" s="414">
        <v>0</v>
      </c>
      <c r="AJ29" s="414">
        <v>0</v>
      </c>
      <c r="AK29" s="414">
        <v>0</v>
      </c>
      <c r="AL29" s="414">
        <v>0</v>
      </c>
      <c r="AM29" s="414">
        <v>1</v>
      </c>
      <c r="AN29" s="414">
        <v>0</v>
      </c>
      <c r="AO29" s="414">
        <v>0</v>
      </c>
      <c r="AP29" s="414">
        <v>0</v>
      </c>
      <c r="AQ29" s="414">
        <v>0</v>
      </c>
      <c r="AR29" s="414">
        <v>0</v>
      </c>
      <c r="AS29" s="414">
        <v>0</v>
      </c>
      <c r="AT29" s="414">
        <v>0</v>
      </c>
      <c r="AU29" s="414">
        <v>0</v>
      </c>
      <c r="AV29" s="414">
        <v>0</v>
      </c>
      <c r="AW29" s="414">
        <v>0</v>
      </c>
      <c r="AX29" s="414">
        <v>0</v>
      </c>
      <c r="AY29" s="414">
        <v>0</v>
      </c>
      <c r="AZ29" s="421">
        <v>51.25105561908</v>
      </c>
      <c r="BA29" s="421">
        <v>-0.6351902971554964</v>
      </c>
      <c r="BB29" s="421">
        <v>9.770380594310993</v>
      </c>
      <c r="BC29" s="421">
        <v>0.00123998595</v>
      </c>
      <c r="BD29" s="421">
        <v>0.1573661387493929</v>
      </c>
      <c r="BE29" s="421">
        <v>0.1494392698769531</v>
      </c>
      <c r="BF29" s="421">
        <v>0.0000031215</v>
      </c>
      <c r="BG29" s="421">
        <v>9.038e-7</v>
      </c>
      <c r="BH29" s="29" t="s">
        <v>199</v>
      </c>
      <c r="BI29" s="29" t="s">
        <v>220</v>
      </c>
      <c r="BJ29" s="421">
        <v>2.114677812661055</v>
      </c>
      <c r="BK29" s="421">
        <v>-2.120263786208456</v>
      </c>
      <c r="BL29" s="421">
        <v>0.00087586</v>
      </c>
      <c r="BM29" s="421">
        <v>-16.39147459732965</v>
      </c>
      <c r="BN29" s="421">
        <v>-12.75079947608597</v>
      </c>
      <c r="BO29" s="421">
        <v>2.906574394463668e-9</v>
      </c>
      <c r="BP29" s="421">
        <v>-25.51271070534934</v>
      </c>
      <c r="BQ29" s="421">
        <v>-25.66094811130408</v>
      </c>
      <c r="BR29" s="421">
        <v>-27.63102111592855</v>
      </c>
    </row>
    <row x14ac:dyDescent="0.25" r="30" customHeight="1" ht="17.25">
      <c r="A30" s="420" t="s">
        <v>290</v>
      </c>
      <c r="B30" s="421">
        <v>8.8</v>
      </c>
      <c r="C30" s="421">
        <v>0.12</v>
      </c>
      <c r="D30" s="421">
        <v>537.91</v>
      </c>
      <c r="E30" s="414">
        <v>0</v>
      </c>
      <c r="F30" s="421">
        <v>2.453e-7</v>
      </c>
      <c r="G30" s="421">
        <v>6.12e-8</v>
      </c>
      <c r="H30" s="421">
        <v>1.483e-7</v>
      </c>
      <c r="I30" s="421">
        <v>3.045e-7</v>
      </c>
      <c r="J30" s="421">
        <v>5.44e-8</v>
      </c>
      <c r="K30" s="421">
        <v>8e-9</v>
      </c>
      <c r="L30" s="421">
        <v>0.0018487103</v>
      </c>
      <c r="M30" s="421">
        <v>0.0000680342</v>
      </c>
      <c r="N30" s="421">
        <v>0.0001563464</v>
      </c>
      <c r="O30" s="421">
        <v>0.0000681172</v>
      </c>
      <c r="P30" s="421">
        <v>0.0000024281</v>
      </c>
      <c r="Q30" s="421">
        <v>8.335e-7</v>
      </c>
      <c r="R30" s="421">
        <v>0.0008219333</v>
      </c>
      <c r="S30" s="421">
        <v>0.0000113471</v>
      </c>
      <c r="T30" s="421">
        <v>0.0000032258</v>
      </c>
      <c r="U30" s="421">
        <v>0.0005588625</v>
      </c>
      <c r="V30" s="421">
        <v>5.312e-7</v>
      </c>
      <c r="W30" s="421">
        <v>0.000080818</v>
      </c>
      <c r="X30" s="414">
        <v>0</v>
      </c>
      <c r="Y30" s="421">
        <v>39.62</v>
      </c>
      <c r="Z30" s="414">
        <v>1</v>
      </c>
      <c r="AA30" s="414">
        <v>0</v>
      </c>
      <c r="AB30" s="414">
        <v>0</v>
      </c>
      <c r="AC30" s="414">
        <v>1</v>
      </c>
      <c r="AD30" s="414">
        <v>2</v>
      </c>
      <c r="AE30" s="29" t="s">
        <v>228</v>
      </c>
      <c r="AF30" s="421">
        <v>219.31</v>
      </c>
      <c r="AG30" s="421">
        <v>0.00226692</v>
      </c>
      <c r="AH30" s="414">
        <v>1</v>
      </c>
      <c r="AI30" s="414">
        <v>0</v>
      </c>
      <c r="AJ30" s="414">
        <v>0</v>
      </c>
      <c r="AK30" s="414">
        <v>0</v>
      </c>
      <c r="AL30" s="414">
        <v>0</v>
      </c>
      <c r="AM30" s="414">
        <v>1</v>
      </c>
      <c r="AN30" s="414">
        <v>0</v>
      </c>
      <c r="AO30" s="414">
        <v>0</v>
      </c>
      <c r="AP30" s="414">
        <v>0</v>
      </c>
      <c r="AQ30" s="414">
        <v>0</v>
      </c>
      <c r="AR30" s="414">
        <v>0</v>
      </c>
      <c r="AS30" s="414">
        <v>0</v>
      </c>
      <c r="AT30" s="414">
        <v>0</v>
      </c>
      <c r="AU30" s="414">
        <v>0</v>
      </c>
      <c r="AV30" s="414">
        <v>0</v>
      </c>
      <c r="AW30" s="414">
        <v>0</v>
      </c>
      <c r="AX30" s="414">
        <v>0</v>
      </c>
      <c r="AY30" s="414">
        <v>0</v>
      </c>
      <c r="AZ30" s="421">
        <v>123.86519329112</v>
      </c>
      <c r="BA30" s="421">
        <v>-0.3275661370008258</v>
      </c>
      <c r="BB30" s="421">
        <v>9.455132274001652</v>
      </c>
      <c r="BC30" s="421">
        <v>0.0022921778</v>
      </c>
      <c r="BD30" s="421">
        <v>1.491029367688832</v>
      </c>
      <c r="BE30" s="421">
        <v>1.441458193618627</v>
      </c>
      <c r="BF30" s="421">
        <v>0.000003765</v>
      </c>
      <c r="BG30" s="421">
        <v>3.609e-7</v>
      </c>
      <c r="BH30" s="29" t="s">
        <v>199</v>
      </c>
      <c r="BI30" s="29" t="s">
        <v>220</v>
      </c>
      <c r="BJ30" s="421">
        <v>2.608357218652195</v>
      </c>
      <c r="BK30" s="421">
        <v>-2.120259119534845</v>
      </c>
      <c r="BL30" s="421">
        <v>0.00191674</v>
      </c>
      <c r="BM30" s="421">
        <v>-15.76411821223209</v>
      </c>
      <c r="BN30" s="421">
        <v>-12.64302807835111</v>
      </c>
      <c r="BO30" s="421">
        <v>1.071797520661157e-8</v>
      </c>
      <c r="BP30" s="421">
        <v>-25.43832348158811</v>
      </c>
      <c r="BQ30" s="421">
        <v>-27.51769243062154</v>
      </c>
      <c r="BR30" s="421">
        <v>-27.49491803293621</v>
      </c>
    </row>
    <row x14ac:dyDescent="0.25" r="31" customHeight="1" ht="17.25">
      <c r="A31" s="420" t="s">
        <v>291</v>
      </c>
      <c r="B31" s="421">
        <v>9.6</v>
      </c>
      <c r="C31" s="421">
        <v>-0.23</v>
      </c>
      <c r="D31" s="421">
        <v>484.95</v>
      </c>
      <c r="E31" s="421">
        <v>0.0000068045</v>
      </c>
      <c r="F31" s="421">
        <v>6.325e-7</v>
      </c>
      <c r="G31" s="421">
        <v>6.12e-8</v>
      </c>
      <c r="H31" s="421">
        <v>0.0000096368</v>
      </c>
      <c r="I31" s="421">
        <v>0.0000012742</v>
      </c>
      <c r="J31" s="421">
        <v>2.65e-8</v>
      </c>
      <c r="K31" s="421">
        <v>6.1e-9</v>
      </c>
      <c r="L31" s="421">
        <v>0.003349428</v>
      </c>
      <c r="M31" s="421">
        <v>0.0000647092</v>
      </c>
      <c r="N31" s="421">
        <v>0.0002880066</v>
      </c>
      <c r="O31" s="421">
        <v>0.0000898248</v>
      </c>
      <c r="P31" s="421">
        <v>0.0001097514</v>
      </c>
      <c r="Q31" s="421">
        <v>0.0000677229</v>
      </c>
      <c r="R31" s="421">
        <v>0.0008278566</v>
      </c>
      <c r="S31" s="421">
        <v>0.0002058089</v>
      </c>
      <c r="T31" s="421">
        <v>0.0000085484</v>
      </c>
      <c r="U31" s="421">
        <v>0.0004015288</v>
      </c>
      <c r="V31" s="421">
        <v>8.438e-7</v>
      </c>
      <c r="W31" s="421">
        <v>0.000056939</v>
      </c>
      <c r="X31" s="414">
        <v>0</v>
      </c>
      <c r="Y31" s="421">
        <v>11.06</v>
      </c>
      <c r="Z31" s="414">
        <v>1</v>
      </c>
      <c r="AA31" s="414">
        <v>0</v>
      </c>
      <c r="AB31" s="414">
        <v>0</v>
      </c>
      <c r="AC31" s="414">
        <v>2</v>
      </c>
      <c r="AD31" s="414">
        <v>0</v>
      </c>
      <c r="AE31" s="29" t="s">
        <v>228</v>
      </c>
      <c r="AF31" s="421">
        <v>328.65</v>
      </c>
      <c r="AG31" s="421">
        <v>0.00434409</v>
      </c>
      <c r="AH31" s="414">
        <v>1</v>
      </c>
      <c r="AI31" s="414">
        <v>0</v>
      </c>
      <c r="AJ31" s="414">
        <v>0</v>
      </c>
      <c r="AK31" s="414">
        <v>0</v>
      </c>
      <c r="AL31" s="414">
        <v>0</v>
      </c>
      <c r="AM31" s="414">
        <v>1</v>
      </c>
      <c r="AN31" s="414">
        <v>0</v>
      </c>
      <c r="AO31" s="414">
        <v>0</v>
      </c>
      <c r="AP31" s="414">
        <v>0</v>
      </c>
      <c r="AQ31" s="414">
        <v>0</v>
      </c>
      <c r="AR31" s="414">
        <v>0</v>
      </c>
      <c r="AS31" s="414">
        <v>0</v>
      </c>
      <c r="AT31" s="414">
        <v>0</v>
      </c>
      <c r="AU31" s="414">
        <v>0</v>
      </c>
      <c r="AV31" s="414">
        <v>0</v>
      </c>
      <c r="AW31" s="414">
        <v>0</v>
      </c>
      <c r="AX31" s="414">
        <v>0</v>
      </c>
      <c r="AY31" s="414">
        <v>0</v>
      </c>
      <c r="AZ31" s="421">
        <v>194.12789424486</v>
      </c>
      <c r="BA31" s="421">
        <v>-0.1161336495883436</v>
      </c>
      <c r="BB31" s="421">
        <v>9.832267299176687</v>
      </c>
      <c r="BC31" s="421">
        <v>0.004023118300000001</v>
      </c>
      <c r="BD31" s="421">
        <v>2.574324681068954</v>
      </c>
      <c r="BE31" s="421">
        <v>1.363091077665687</v>
      </c>
      <c r="BF31" s="421">
        <v>0.0000162028</v>
      </c>
      <c r="BG31" s="421">
        <v>0.0000075247</v>
      </c>
      <c r="BH31" s="29" t="s">
        <v>199</v>
      </c>
      <c r="BI31" s="29" t="s">
        <v>220</v>
      </c>
      <c r="BJ31" s="421">
        <v>3.780710796745386</v>
      </c>
      <c r="BK31" s="421">
        <v>-1.469679622243872</v>
      </c>
      <c r="BL31" s="421">
        <v>0.00341414</v>
      </c>
      <c r="BM31" s="421">
        <v>-16.73886969342936</v>
      </c>
      <c r="BN31" s="421">
        <v>-11.66957505674474</v>
      </c>
      <c r="BO31" s="421">
        <v>7.348090277777778e-7</v>
      </c>
      <c r="BP31" s="421">
        <v>-20.81288519417149</v>
      </c>
      <c r="BQ31" s="421">
        <v>-24.98890418595341</v>
      </c>
      <c r="BR31" s="421">
        <v>-25.94647573100764</v>
      </c>
    </row>
    <row x14ac:dyDescent="0.25" r="32" customHeight="1" ht="17.25">
      <c r="A32" s="420" t="s">
        <v>292</v>
      </c>
      <c r="B32" s="421">
        <v>8.4</v>
      </c>
      <c r="C32" s="421">
        <v>-0.33</v>
      </c>
      <c r="D32" s="414">
        <v>2399</v>
      </c>
      <c r="E32" s="421">
        <v>0.0003463157</v>
      </c>
      <c r="F32" s="421">
        <v>3.734e-7</v>
      </c>
      <c r="G32" s="421">
        <v>6.12e-8</v>
      </c>
      <c r="H32" s="421">
        <v>1.483e-7</v>
      </c>
      <c r="I32" s="421">
        <v>0.0000033256</v>
      </c>
      <c r="J32" s="421">
        <v>1.368e-7</v>
      </c>
      <c r="K32" s="421">
        <v>2.498e-7</v>
      </c>
      <c r="L32" s="421">
        <v>0.0021575536</v>
      </c>
      <c r="M32" s="421">
        <v>0.004406875</v>
      </c>
      <c r="N32" s="421">
        <v>0.000195433</v>
      </c>
      <c r="O32" s="421">
        <v>0.0003418334</v>
      </c>
      <c r="P32" s="421">
        <v>0.0000500194</v>
      </c>
      <c r="Q32" s="421">
        <v>0.0000583459</v>
      </c>
      <c r="R32" s="421">
        <v>0.0007460582</v>
      </c>
      <c r="S32" s="421">
        <v>0.0000042682</v>
      </c>
      <c r="T32" s="421">
        <v>0.0000359677</v>
      </c>
      <c r="U32" s="421">
        <v>0.0005867237</v>
      </c>
      <c r="V32" s="421">
        <v>2.5e-7</v>
      </c>
      <c r="W32" s="414">
        <v>0</v>
      </c>
      <c r="X32" s="421">
        <v>0.0095747</v>
      </c>
      <c r="Y32" s="421">
        <v>52.96</v>
      </c>
      <c r="Z32" s="414">
        <v>1</v>
      </c>
      <c r="AA32" s="414">
        <v>0</v>
      </c>
      <c r="AB32" s="414">
        <v>0</v>
      </c>
      <c r="AC32" s="414">
        <v>3</v>
      </c>
      <c r="AD32" s="414">
        <v>2</v>
      </c>
      <c r="AE32" s="29" t="s">
        <v>228</v>
      </c>
      <c r="AF32" s="421">
        <v>979.81</v>
      </c>
      <c r="AG32" s="421">
        <v>0.0159996</v>
      </c>
      <c r="AH32" s="414">
        <v>1</v>
      </c>
      <c r="AI32" s="414">
        <v>0</v>
      </c>
      <c r="AJ32" s="414">
        <v>0</v>
      </c>
      <c r="AK32" s="414">
        <v>0</v>
      </c>
      <c r="AL32" s="414">
        <v>0</v>
      </c>
      <c r="AM32" s="414">
        <v>1</v>
      </c>
      <c r="AN32" s="414">
        <v>0</v>
      </c>
      <c r="AO32" s="414">
        <v>0</v>
      </c>
      <c r="AP32" s="414">
        <v>0</v>
      </c>
      <c r="AQ32" s="414">
        <v>0</v>
      </c>
      <c r="AR32" s="414">
        <v>0</v>
      </c>
      <c r="AS32" s="414">
        <v>0</v>
      </c>
      <c r="AT32" s="414">
        <v>0</v>
      </c>
      <c r="AU32" s="414">
        <v>0</v>
      </c>
      <c r="AV32" s="414">
        <v>0</v>
      </c>
      <c r="AW32" s="414">
        <v>0</v>
      </c>
      <c r="AX32" s="414">
        <v>0</v>
      </c>
      <c r="AY32" s="414">
        <v>0</v>
      </c>
      <c r="AZ32" s="421">
        <v>338.43997442623</v>
      </c>
      <c r="BA32" s="421">
        <v>0.188451020689671</v>
      </c>
      <c r="BB32" s="421">
        <v>8.023097958620658</v>
      </c>
      <c r="BC32" s="421">
        <v>0.01075533125</v>
      </c>
      <c r="BD32" s="421">
        <v>1.278841130842337</v>
      </c>
      <c r="BE32" s="421">
        <v>1.262383122340594</v>
      </c>
      <c r="BF32" s="421">
        <v>0.0003827832</v>
      </c>
      <c r="BG32" s="421">
        <v>0.0003468871</v>
      </c>
      <c r="BH32" s="29" t="s">
        <v>199</v>
      </c>
      <c r="BI32" s="29" t="s">
        <v>220</v>
      </c>
      <c r="BJ32" s="421">
        <v>3.813270351210964</v>
      </c>
      <c r="BK32" s="421">
        <v>-1.108663382100686</v>
      </c>
      <c r="BL32" s="421">
        <v>0.00656443</v>
      </c>
      <c r="BM32" s="421">
        <v>-14.31435211921536</v>
      </c>
      <c r="BN32" s="421">
        <v>-10.23282527207762</v>
      </c>
      <c r="BO32" s="421">
        <v>8.269557823129252e-7</v>
      </c>
      <c r="BP32" s="421">
        <v>-12.61569669983419</v>
      </c>
      <c r="BQ32" s="421">
        <v>-26.62613359782375</v>
      </c>
      <c r="BR32" s="421">
        <v>-24.61021581434644</v>
      </c>
    </row>
    <row x14ac:dyDescent="0.25" r="33" customHeight="1" ht="17.25">
      <c r="A33" s="420" t="s">
        <v>293</v>
      </c>
      <c r="B33" s="421">
        <v>9.6</v>
      </c>
      <c r="C33" s="421">
        <v>-0.16</v>
      </c>
      <c r="D33" s="414">
        <v>440</v>
      </c>
      <c r="E33" s="421">
        <v>0.0000010744</v>
      </c>
      <c r="F33" s="421">
        <v>3.35e-8</v>
      </c>
      <c r="G33" s="421">
        <v>6.12e-8</v>
      </c>
      <c r="H33" s="421">
        <v>0.0000126019</v>
      </c>
      <c r="I33" s="421">
        <v>1.738e-7</v>
      </c>
      <c r="J33" s="421">
        <v>1.93e-8</v>
      </c>
      <c r="K33" s="421">
        <v>6.8e-9</v>
      </c>
      <c r="L33" s="421">
        <v>0.0019574579</v>
      </c>
      <c r="M33" s="421">
        <v>0.0010844544</v>
      </c>
      <c r="N33" s="421">
        <v>0.0002003703</v>
      </c>
      <c r="O33" s="421">
        <v>0.0000533959</v>
      </c>
      <c r="P33" s="421">
        <v>0.0001398601</v>
      </c>
      <c r="Q33" s="421">
        <v>0.0000712654</v>
      </c>
      <c r="R33" s="421">
        <v>0.0008222153</v>
      </c>
      <c r="S33" s="421">
        <v>0.0000021861</v>
      </c>
      <c r="T33" s="421">
        <v>0.0000212903</v>
      </c>
      <c r="U33" s="421">
        <v>0.0006211404</v>
      </c>
      <c r="V33" s="421">
        <v>0.0000010937</v>
      </c>
      <c r="W33" s="421">
        <v>0.000012761</v>
      </c>
      <c r="X33" s="414">
        <v>0</v>
      </c>
      <c r="Y33" s="421">
        <v>8.42</v>
      </c>
      <c r="Z33" s="414">
        <v>1</v>
      </c>
      <c r="AA33" s="414">
        <v>0</v>
      </c>
      <c r="AB33" s="414">
        <v>0</v>
      </c>
      <c r="AC33" s="414">
        <v>2</v>
      </c>
      <c r="AD33" s="414">
        <v>0</v>
      </c>
      <c r="AE33" s="29" t="s">
        <v>228</v>
      </c>
      <c r="AF33" s="421">
        <v>343.25</v>
      </c>
      <c r="AG33" s="421">
        <v>0.00381999</v>
      </c>
      <c r="AH33" s="414">
        <v>1</v>
      </c>
      <c r="AI33" s="414">
        <v>0</v>
      </c>
      <c r="AJ33" s="414">
        <v>0</v>
      </c>
      <c r="AK33" s="414">
        <v>0</v>
      </c>
      <c r="AL33" s="414">
        <v>0</v>
      </c>
      <c r="AM33" s="414">
        <v>1</v>
      </c>
      <c r="AN33" s="414">
        <v>0</v>
      </c>
      <c r="AO33" s="414">
        <v>0</v>
      </c>
      <c r="AP33" s="414">
        <v>0</v>
      </c>
      <c r="AQ33" s="414">
        <v>0</v>
      </c>
      <c r="AR33" s="414">
        <v>0</v>
      </c>
      <c r="AS33" s="414">
        <v>0</v>
      </c>
      <c r="AT33" s="414">
        <v>0</v>
      </c>
      <c r="AU33" s="414">
        <v>0</v>
      </c>
      <c r="AV33" s="414">
        <v>0</v>
      </c>
      <c r="AW33" s="414">
        <v>0</v>
      </c>
      <c r="AX33" s="414">
        <v>0</v>
      </c>
      <c r="AY33" s="414">
        <v>0</v>
      </c>
      <c r="AZ33" s="421">
        <v>193.77162363577</v>
      </c>
      <c r="BA33" s="421">
        <v>-0.2056441604184318</v>
      </c>
      <c r="BB33" s="421">
        <v>10.01128832083686</v>
      </c>
      <c r="BC33" s="421">
        <v>0.0032724033</v>
      </c>
      <c r="BD33" s="421">
        <v>1.327238415018569</v>
      </c>
      <c r="BE33" s="421">
        <v>1.319076439073263</v>
      </c>
      <c r="BF33" s="421">
        <v>0.0000234652</v>
      </c>
      <c r="BG33" s="421">
        <v>0.0000011884</v>
      </c>
      <c r="BH33" s="29" t="s">
        <v>199</v>
      </c>
      <c r="BI33" s="29" t="s">
        <v>220</v>
      </c>
      <c r="BJ33" s="421">
        <v>3.956164898658091</v>
      </c>
      <c r="BK33" s="421">
        <v>-1.832588276277765</v>
      </c>
      <c r="BL33" s="421">
        <v>0.00304191</v>
      </c>
      <c r="BM33" s="421">
        <v>-16.04286644770022</v>
      </c>
      <c r="BN33" s="421">
        <v>-10.75727303190325</v>
      </c>
      <c r="BO33" s="421">
        <v>7.733289930555556e-7</v>
      </c>
      <c r="BP33" s="421">
        <v>-24.28564397164972</v>
      </c>
      <c r="BQ33" s="421">
        <v>-26.48453972205625</v>
      </c>
      <c r="BR33" s="421">
        <v>-25.98317050900803</v>
      </c>
    </row>
    <row x14ac:dyDescent="0.25" r="34" customHeight="1" ht="17.25">
      <c r="A34" s="420" t="s">
        <v>294</v>
      </c>
      <c r="B34" s="421">
        <v>8.59</v>
      </c>
      <c r="C34" s="421">
        <v>-0.18</v>
      </c>
      <c r="D34" s="421">
        <v>2381.5</v>
      </c>
      <c r="E34" s="421">
        <v>0.0000012535</v>
      </c>
      <c r="F34" s="414">
        <v>0</v>
      </c>
      <c r="G34" s="414">
        <v>0</v>
      </c>
      <c r="H34" s="421">
        <v>0.0000701631</v>
      </c>
      <c r="I34" s="421">
        <v>1.103e-7</v>
      </c>
      <c r="J34" s="421">
        <v>2.48e-8</v>
      </c>
      <c r="K34" s="421">
        <v>5.8e-9</v>
      </c>
      <c r="L34" s="421">
        <v>0.006651877</v>
      </c>
      <c r="M34" s="421">
        <v>0.0000956571</v>
      </c>
      <c r="N34" s="421">
        <v>0.0000152232</v>
      </c>
      <c r="O34" s="421">
        <v>0.0000546434</v>
      </c>
      <c r="P34" s="414">
        <v>0</v>
      </c>
      <c r="Q34" s="414">
        <v>0</v>
      </c>
      <c r="R34" s="421">
        <v>0.002741658</v>
      </c>
      <c r="S34" s="421">
        <v>0.0000041641</v>
      </c>
      <c r="T34" s="421">
        <v>0.0000080645</v>
      </c>
      <c r="U34" s="421">
        <v>0.0009040133</v>
      </c>
      <c r="V34" s="421">
        <v>7.422e-7</v>
      </c>
      <c r="W34" s="421">
        <v>0.000012761</v>
      </c>
      <c r="X34" s="414">
        <v>0</v>
      </c>
      <c r="Y34" s="421">
        <v>50.39</v>
      </c>
      <c r="Z34" s="414">
        <v>0</v>
      </c>
      <c r="AA34" s="414">
        <v>0</v>
      </c>
      <c r="AB34" s="414">
        <v>1</v>
      </c>
      <c r="AC34" s="414">
        <v>3</v>
      </c>
      <c r="AD34" s="414">
        <v>2</v>
      </c>
      <c r="AE34" s="29" t="s">
        <v>227</v>
      </c>
      <c r="AF34" s="421">
        <v>349.23</v>
      </c>
      <c r="AG34" s="421">
        <v>0.00784259</v>
      </c>
      <c r="AH34" s="414">
        <v>0</v>
      </c>
      <c r="AI34" s="414">
        <v>1</v>
      </c>
      <c r="AJ34" s="414">
        <v>0</v>
      </c>
      <c r="AK34" s="414">
        <v>0</v>
      </c>
      <c r="AL34" s="414">
        <v>0</v>
      </c>
      <c r="AM34" s="414">
        <v>0</v>
      </c>
      <c r="AN34" s="414">
        <v>1</v>
      </c>
      <c r="AO34" s="414">
        <v>0</v>
      </c>
      <c r="AP34" s="414">
        <v>0</v>
      </c>
      <c r="AQ34" s="414">
        <v>0</v>
      </c>
      <c r="AR34" s="414">
        <v>0</v>
      </c>
      <c r="AS34" s="414">
        <v>0</v>
      </c>
      <c r="AT34" s="414">
        <v>0</v>
      </c>
      <c r="AU34" s="414">
        <v>0</v>
      </c>
      <c r="AV34" s="414">
        <v>0</v>
      </c>
      <c r="AW34" s="414">
        <v>0</v>
      </c>
      <c r="AX34" s="414">
        <v>0</v>
      </c>
      <c r="AY34" s="414">
        <v>0</v>
      </c>
      <c r="AZ34" s="421">
        <v>315.6051655276501</v>
      </c>
      <c r="BA34" s="421">
        <v>-0.2721329111522941</v>
      </c>
      <c r="BB34" s="421">
        <v>9.134265822304588</v>
      </c>
      <c r="BC34" s="421">
        <v>0.0056927411</v>
      </c>
      <c r="BD34" s="421">
        <v>3.037369140476142</v>
      </c>
      <c r="BE34" s="421">
        <v>3.018857328975595</v>
      </c>
      <c r="BF34" s="421">
        <v>0.000010066</v>
      </c>
      <c r="BG34" s="421">
        <v>0.0000012783</v>
      </c>
      <c r="BH34" s="29" t="s">
        <v>234</v>
      </c>
      <c r="BI34" s="29" t="s">
        <v>222</v>
      </c>
      <c r="BJ34" s="421">
        <v>3.855693077548429</v>
      </c>
      <c r="BK34" s="421">
        <v>-1.714802539217044</v>
      </c>
      <c r="BL34" s="421">
        <v>0.00674754</v>
      </c>
      <c r="BM34" s="421">
        <v>-12.71703697499332</v>
      </c>
      <c r="BN34" s="421">
        <v>-11.72859687148966</v>
      </c>
      <c r="BO34" s="414">
        <v>0</v>
      </c>
      <c r="BP34" s="421">
        <v>-20.22433986869783</v>
      </c>
      <c r="BQ34" s="421">
        <v>-25.46567714524801</v>
      </c>
      <c r="BR34" s="421">
        <v>-27.63102111592855</v>
      </c>
    </row>
    <row x14ac:dyDescent="0.25" r="35" customHeight="1" ht="17.25">
      <c r="A35" s="420" t="s">
        <v>295</v>
      </c>
      <c r="B35" s="421">
        <v>8.91</v>
      </c>
      <c r="C35" s="421">
        <v>-0.19</v>
      </c>
      <c r="D35" s="421">
        <v>463.69</v>
      </c>
      <c r="E35" s="421">
        <v>0.0000175486</v>
      </c>
      <c r="F35" s="421">
        <v>4.46e-8</v>
      </c>
      <c r="G35" s="414">
        <v>0</v>
      </c>
      <c r="H35" s="421">
        <v>3.706e-7</v>
      </c>
      <c r="I35" s="421">
        <v>7.022e-7</v>
      </c>
      <c r="J35" s="421">
        <v>6.04e-8</v>
      </c>
      <c r="K35" s="421">
        <v>1.2e-8</v>
      </c>
      <c r="L35" s="421">
        <v>0.0026925921</v>
      </c>
      <c r="M35" s="421">
        <v>0.0001393933</v>
      </c>
      <c r="N35" s="421">
        <v>0.0002699033</v>
      </c>
      <c r="O35" s="421">
        <v>0.0003360946</v>
      </c>
      <c r="P35" s="414">
        <v>0</v>
      </c>
      <c r="Q35" s="421">
        <v>3.126e-7</v>
      </c>
      <c r="R35" s="421">
        <v>0.0001410318</v>
      </c>
      <c r="S35" s="421">
        <v>0.0000510098</v>
      </c>
      <c r="T35" s="421">
        <v>0.0000064516</v>
      </c>
      <c r="U35" s="421">
        <v>0.0005682042</v>
      </c>
      <c r="V35" s="421">
        <v>0.0000015672</v>
      </c>
      <c r="W35" s="414">
        <v>0</v>
      </c>
      <c r="X35" s="421">
        <v>0.000084448</v>
      </c>
      <c r="Y35" s="421">
        <v>7.96</v>
      </c>
      <c r="Z35" s="414">
        <v>0</v>
      </c>
      <c r="AA35" s="414">
        <v>0</v>
      </c>
      <c r="AB35" s="414">
        <v>1</v>
      </c>
      <c r="AC35" s="414">
        <v>2</v>
      </c>
      <c r="AD35" s="414">
        <v>0</v>
      </c>
      <c r="AE35" s="29" t="s">
        <v>227</v>
      </c>
      <c r="AF35" s="421">
        <v>233.47</v>
      </c>
      <c r="AG35" s="421">
        <v>0.00443498</v>
      </c>
      <c r="AH35" s="414">
        <v>0</v>
      </c>
      <c r="AI35" s="414">
        <v>1</v>
      </c>
      <c r="AJ35" s="414">
        <v>0</v>
      </c>
      <c r="AK35" s="414">
        <v>0</v>
      </c>
      <c r="AL35" s="414">
        <v>0</v>
      </c>
      <c r="AM35" s="414">
        <v>0</v>
      </c>
      <c r="AN35" s="414">
        <v>1</v>
      </c>
      <c r="AO35" s="414">
        <v>0</v>
      </c>
      <c r="AP35" s="414">
        <v>0</v>
      </c>
      <c r="AQ35" s="414">
        <v>0</v>
      </c>
      <c r="AR35" s="414">
        <v>0</v>
      </c>
      <c r="AS35" s="414">
        <v>0</v>
      </c>
      <c r="AT35" s="414">
        <v>0</v>
      </c>
      <c r="AU35" s="414">
        <v>0</v>
      </c>
      <c r="AV35" s="414">
        <v>0</v>
      </c>
      <c r="AW35" s="414">
        <v>0</v>
      </c>
      <c r="AX35" s="414">
        <v>0</v>
      </c>
      <c r="AY35" s="414">
        <v>0</v>
      </c>
      <c r="AZ35" s="421">
        <v>133.46934218934</v>
      </c>
      <c r="BA35" s="421">
        <v>-0.1285013328627098</v>
      </c>
      <c r="BB35" s="421">
        <v>9.16700266572542</v>
      </c>
      <c r="BC35" s="421">
        <v>0.0031691044</v>
      </c>
      <c r="BD35" s="421">
        <v>0.3379799022956887</v>
      </c>
      <c r="BE35" s="421">
        <v>0.2277593852852164</v>
      </c>
      <c r="BF35" s="421">
        <v>0.0000255794</v>
      </c>
      <c r="BG35" s="421">
        <v>0.0000176536</v>
      </c>
      <c r="BH35" s="29" t="s">
        <v>234</v>
      </c>
      <c r="BI35" s="29" t="s">
        <v>222</v>
      </c>
      <c r="BJ35" s="421">
        <v>4.064787225641141</v>
      </c>
      <c r="BK35" s="421">
        <v>-1.660739470018949</v>
      </c>
      <c r="BL35" s="421">
        <v>0.00283198</v>
      </c>
      <c r="BM35" s="421">
        <v>-14.71757293861796</v>
      </c>
      <c r="BN35" s="421">
        <v>-11.95143021522438</v>
      </c>
      <c r="BO35" s="421">
        <v>3.904867354175248e-9</v>
      </c>
      <c r="BP35" s="421">
        <v>-20.72532411207154</v>
      </c>
      <c r="BQ35" s="421">
        <v>-27.37870718731456</v>
      </c>
      <c r="BR35" s="421">
        <v>-27.63102111592855</v>
      </c>
    </row>
    <row x14ac:dyDescent="0.25" r="36" customHeight="1" ht="17.25">
      <c r="A36" s="420" t="s">
        <v>296</v>
      </c>
      <c r="B36" s="421">
        <v>6.34</v>
      </c>
      <c r="C36" s="421">
        <v>-0.35</v>
      </c>
      <c r="D36" s="421">
        <v>2342.12</v>
      </c>
      <c r="E36" s="421">
        <v>0.0034651267</v>
      </c>
      <c r="F36" s="421">
        <v>0.0000015737</v>
      </c>
      <c r="G36" s="414">
        <v>0</v>
      </c>
      <c r="H36" s="414">
        <v>0</v>
      </c>
      <c r="I36" s="421">
        <v>0.0001201354</v>
      </c>
      <c r="J36" s="421">
        <v>2.31e-8</v>
      </c>
      <c r="K36" s="421">
        <v>4.7e-9</v>
      </c>
      <c r="L36" s="421">
        <v>0.0002901388</v>
      </c>
      <c r="M36" s="421">
        <v>0.0000281344</v>
      </c>
      <c r="N36" s="421">
        <v>0.0000645958</v>
      </c>
      <c r="O36" s="421">
        <v>0.0000648735</v>
      </c>
      <c r="P36" s="414">
        <v>0</v>
      </c>
      <c r="Q36" s="421">
        <v>0.0000166703</v>
      </c>
      <c r="R36" s="421">
        <v>0.0008461907</v>
      </c>
      <c r="S36" s="421">
        <v>0.000003123</v>
      </c>
      <c r="T36" s="421">
        <v>0.0000080645</v>
      </c>
      <c r="U36" s="421">
        <v>0.0000139748</v>
      </c>
      <c r="V36" s="421">
        <v>2.059e-7</v>
      </c>
      <c r="W36" s="414">
        <v>0</v>
      </c>
      <c r="X36" s="421">
        <v>0.000084448</v>
      </c>
      <c r="Y36" s="421">
        <v>63.69</v>
      </c>
      <c r="Z36" s="414">
        <v>0</v>
      </c>
      <c r="AA36" s="414">
        <v>0</v>
      </c>
      <c r="AB36" s="414">
        <v>1</v>
      </c>
      <c r="AC36" s="414">
        <v>3</v>
      </c>
      <c r="AD36" s="414">
        <v>2</v>
      </c>
      <c r="AE36" s="29" t="s">
        <v>225</v>
      </c>
      <c r="AF36" s="421">
        <v>237.53</v>
      </c>
      <c r="AG36" s="421">
        <v>0.00781564</v>
      </c>
      <c r="AH36" s="414">
        <v>0</v>
      </c>
      <c r="AI36" s="414">
        <v>1</v>
      </c>
      <c r="AJ36" s="414">
        <v>0</v>
      </c>
      <c r="AK36" s="414">
        <v>0</v>
      </c>
      <c r="AL36" s="414">
        <v>0</v>
      </c>
      <c r="AM36" s="414">
        <v>0</v>
      </c>
      <c r="AN36" s="414">
        <v>0</v>
      </c>
      <c r="AO36" s="414">
        <v>0</v>
      </c>
      <c r="AP36" s="414">
        <v>0</v>
      </c>
      <c r="AQ36" s="414">
        <v>1</v>
      </c>
      <c r="AR36" s="414">
        <v>0</v>
      </c>
      <c r="AS36" s="414">
        <v>0</v>
      </c>
      <c r="AT36" s="414">
        <v>0</v>
      </c>
      <c r="AU36" s="414">
        <v>0</v>
      </c>
      <c r="AV36" s="414">
        <v>0</v>
      </c>
      <c r="AW36" s="414">
        <v>0</v>
      </c>
      <c r="AX36" s="414">
        <v>0</v>
      </c>
      <c r="AY36" s="414">
        <v>0</v>
      </c>
      <c r="AZ36" s="421">
        <v>245.41151402885</v>
      </c>
      <c r="BA36" s="421">
        <v>-4.017964308726132</v>
      </c>
      <c r="BB36" s="421">
        <v>14.37592861745226</v>
      </c>
      <c r="BC36" s="421">
        <v>0.008107728</v>
      </c>
      <c r="BD36" s="421">
        <v>60.77465867132266</v>
      </c>
      <c r="BE36" s="421">
        <v>49.49120354665513</v>
      </c>
      <c r="BF36" s="421">
        <v>0.0034734018</v>
      </c>
      <c r="BG36" s="421">
        <v>0.0034667235</v>
      </c>
      <c r="BH36" s="29" t="s">
        <v>237</v>
      </c>
      <c r="BI36" s="29" t="s">
        <v>222</v>
      </c>
      <c r="BJ36" s="421">
        <v>3.60478421671968</v>
      </c>
      <c r="BK36" s="421">
        <v>-1.049822724501715</v>
      </c>
      <c r="BL36" s="421">
        <v>0.00031827</v>
      </c>
      <c r="BM36" s="421">
        <v>-17.97114436553932</v>
      </c>
      <c r="BN36" s="421">
        <v>-11.72859687635429</v>
      </c>
      <c r="BO36" s="421">
        <v>4.147220093741604e-7</v>
      </c>
      <c r="BP36" s="421">
        <v>-12.91664446423202</v>
      </c>
      <c r="BQ36" s="421">
        <v>-22.38600010118035</v>
      </c>
      <c r="BR36" s="421">
        <v>-27.63102111592855</v>
      </c>
    </row>
    <row x14ac:dyDescent="0.25" r="37" customHeight="1" ht="17.25">
      <c r="A37" s="420" t="s">
        <v>297</v>
      </c>
      <c r="B37" s="421">
        <v>8.1</v>
      </c>
      <c r="C37" s="421">
        <v>-0.59</v>
      </c>
      <c r="D37" s="421">
        <v>430.06</v>
      </c>
      <c r="E37" s="421">
        <v>0.0004425468</v>
      </c>
      <c r="F37" s="421">
        <v>3.481e-7</v>
      </c>
      <c r="G37" s="421">
        <v>4.174e-7</v>
      </c>
      <c r="H37" s="421">
        <v>0.0000042505</v>
      </c>
      <c r="I37" s="421">
        <v>0.0000124494</v>
      </c>
      <c r="J37" s="421">
        <v>0.00000124</v>
      </c>
      <c r="K37" s="421">
        <v>1.45e-7</v>
      </c>
      <c r="L37" s="421">
        <v>0.0005346499</v>
      </c>
      <c r="M37" s="421">
        <v>0.0000996623</v>
      </c>
      <c r="N37" s="421">
        <v>0.0000389276</v>
      </c>
      <c r="O37" s="421">
        <v>0.0000817918</v>
      </c>
      <c r="P37" s="414">
        <v>0</v>
      </c>
      <c r="Q37" s="414">
        <v>0</v>
      </c>
      <c r="R37" s="421">
        <v>0.0014103179</v>
      </c>
      <c r="S37" s="421">
        <v>2.082e-7</v>
      </c>
      <c r="T37" s="414">
        <v>0</v>
      </c>
      <c r="U37" s="421">
        <v>0.0000065556</v>
      </c>
      <c r="V37" s="421">
        <v>0.0000016534</v>
      </c>
      <c r="W37" s="421">
        <v>0.0000038807</v>
      </c>
      <c r="X37" s="421">
        <v>0.000063471</v>
      </c>
      <c r="Y37" s="421">
        <v>68.31</v>
      </c>
      <c r="Z37" s="414">
        <v>0</v>
      </c>
      <c r="AA37" s="414">
        <v>0</v>
      </c>
      <c r="AB37" s="414">
        <v>1</v>
      </c>
      <c r="AC37" s="414">
        <v>2</v>
      </c>
      <c r="AD37" s="414">
        <v>2</v>
      </c>
      <c r="AE37" s="29" t="s">
        <v>225</v>
      </c>
      <c r="AF37" s="421">
        <v>205.81</v>
      </c>
      <c r="AG37" s="421">
        <v>0.00190502</v>
      </c>
      <c r="AH37" s="414">
        <v>0</v>
      </c>
      <c r="AI37" s="414">
        <v>1</v>
      </c>
      <c r="AJ37" s="414">
        <v>0</v>
      </c>
      <c r="AK37" s="414">
        <v>0</v>
      </c>
      <c r="AL37" s="414">
        <v>0</v>
      </c>
      <c r="AM37" s="414">
        <v>0</v>
      </c>
      <c r="AN37" s="414">
        <v>0</v>
      </c>
      <c r="AO37" s="414">
        <v>0</v>
      </c>
      <c r="AP37" s="414">
        <v>0</v>
      </c>
      <c r="AQ37" s="414">
        <v>1</v>
      </c>
      <c r="AR37" s="414">
        <v>0</v>
      </c>
      <c r="AS37" s="414">
        <v>0</v>
      </c>
      <c r="AT37" s="414">
        <v>0</v>
      </c>
      <c r="AU37" s="414">
        <v>0</v>
      </c>
      <c r="AV37" s="414">
        <v>0</v>
      </c>
      <c r="AW37" s="414">
        <v>0</v>
      </c>
      <c r="AX37" s="414">
        <v>0</v>
      </c>
      <c r="AY37" s="414">
        <v>0</v>
      </c>
      <c r="AZ37" s="421">
        <v>96.8785397328</v>
      </c>
      <c r="BA37" s="421">
        <v>-2.098494344327708</v>
      </c>
      <c r="BB37" s="421">
        <v>12.29698868865542</v>
      </c>
      <c r="BC37" s="421">
        <v>0.0022403656</v>
      </c>
      <c r="BD37" s="421">
        <v>215.1635395692232</v>
      </c>
      <c r="BE37" s="421">
        <v>208.5096986900855</v>
      </c>
      <c r="BF37" s="421">
        <v>0.0004443452</v>
      </c>
      <c r="BG37" s="421">
        <v>0.0004445523</v>
      </c>
      <c r="BH37" s="29" t="s">
        <v>237</v>
      </c>
      <c r="BI37" s="29" t="s">
        <v>222</v>
      </c>
      <c r="BJ37" s="421">
        <v>1.839868565093643</v>
      </c>
      <c r="BK37" s="421">
        <v>-0.5276355386981468</v>
      </c>
      <c r="BL37" s="421">
        <v>0.00063431</v>
      </c>
      <c r="BM37" s="421">
        <v>-17.47376220684136</v>
      </c>
      <c r="BN37" s="421">
        <v>-27.63095892275058</v>
      </c>
      <c r="BO37" s="414">
        <v>0</v>
      </c>
      <c r="BP37" s="421">
        <v>-17.49973685319715</v>
      </c>
      <c r="BQ37" s="421">
        <v>-23.56593373477357</v>
      </c>
      <c r="BR37" s="421">
        <v>-27.63102111592855</v>
      </c>
    </row>
    <row x14ac:dyDescent="0.25" r="38" customHeight="1" ht="17.25">
      <c r="A38" s="420" t="s">
        <v>298</v>
      </c>
      <c r="B38" s="421">
        <v>10.2</v>
      </c>
      <c r="C38" s="421">
        <v>-0.12</v>
      </c>
      <c r="D38" s="421">
        <v>263.04</v>
      </c>
      <c r="E38" s="421">
        <v>3.581e-7</v>
      </c>
      <c r="F38" s="421">
        <v>0.0000443773</v>
      </c>
      <c r="G38" s="421">
        <v>0.0000013766</v>
      </c>
      <c r="H38" s="421">
        <v>3.706e-7</v>
      </c>
      <c r="I38" s="421">
        <v>6.06e-7</v>
      </c>
      <c r="J38" s="421">
        <v>1.076e-7</v>
      </c>
      <c r="K38" s="421">
        <v>1.05e-8</v>
      </c>
      <c r="L38" s="421">
        <v>0.0008203596</v>
      </c>
      <c r="M38" s="421">
        <v>0.0001227684</v>
      </c>
      <c r="N38" s="421">
        <v>0.000129603</v>
      </c>
      <c r="O38" s="421">
        <v>0.0002402815</v>
      </c>
      <c r="P38" s="414">
        <v>0</v>
      </c>
      <c r="Q38" s="414">
        <v>0</v>
      </c>
      <c r="R38" s="421">
        <v>0.0009110654</v>
      </c>
      <c r="S38" s="414">
        <v>0</v>
      </c>
      <c r="T38" s="414">
        <v>0</v>
      </c>
      <c r="U38" s="421">
        <v>0.0001441734</v>
      </c>
      <c r="V38" s="421">
        <v>0.0000011147</v>
      </c>
      <c r="W38" s="421">
        <v>0.00002617</v>
      </c>
      <c r="X38" s="414">
        <v>0</v>
      </c>
      <c r="Y38" s="421">
        <v>14.47</v>
      </c>
      <c r="Z38" s="414">
        <v>0</v>
      </c>
      <c r="AA38" s="414">
        <v>0</v>
      </c>
      <c r="AB38" s="414">
        <v>1</v>
      </c>
      <c r="AC38" s="414">
        <v>2</v>
      </c>
      <c r="AD38" s="414">
        <v>0</v>
      </c>
      <c r="AE38" s="29" t="s">
        <v>225</v>
      </c>
      <c r="AF38" s="421">
        <v>173.41</v>
      </c>
      <c r="AG38" s="421">
        <v>0.00186451</v>
      </c>
      <c r="AH38" s="414">
        <v>0</v>
      </c>
      <c r="AI38" s="414">
        <v>1</v>
      </c>
      <c r="AJ38" s="414">
        <v>0</v>
      </c>
      <c r="AK38" s="414">
        <v>0</v>
      </c>
      <c r="AL38" s="414">
        <v>0</v>
      </c>
      <c r="AM38" s="414">
        <v>0</v>
      </c>
      <c r="AN38" s="414">
        <v>0</v>
      </c>
      <c r="AO38" s="414">
        <v>0</v>
      </c>
      <c r="AP38" s="414">
        <v>0</v>
      </c>
      <c r="AQ38" s="414">
        <v>1</v>
      </c>
      <c r="AR38" s="414">
        <v>0</v>
      </c>
      <c r="AS38" s="414">
        <v>0</v>
      </c>
      <c r="AT38" s="414">
        <v>0</v>
      </c>
      <c r="AU38" s="414">
        <v>0</v>
      </c>
      <c r="AV38" s="414">
        <v>0</v>
      </c>
      <c r="AW38" s="414">
        <v>0</v>
      </c>
      <c r="AX38" s="414">
        <v>0</v>
      </c>
      <c r="AY38" s="414">
        <v>0</v>
      </c>
      <c r="AZ38" s="421">
        <v>82.85705201549999</v>
      </c>
      <c r="BA38" s="421">
        <v>0.5712927346387708</v>
      </c>
      <c r="BB38" s="421">
        <v>9.057414530722458</v>
      </c>
      <c r="BC38" s="421">
        <v>0.0018866323</v>
      </c>
      <c r="BD38" s="421">
        <v>6.319233645041319</v>
      </c>
      <c r="BE38" s="421">
        <v>6.319233645041319</v>
      </c>
      <c r="BF38" s="421">
        <v>0.0000014833</v>
      </c>
      <c r="BG38" s="421">
        <v>0.0000462196</v>
      </c>
      <c r="BH38" s="29" t="s">
        <v>237</v>
      </c>
      <c r="BI38" s="29" t="s">
        <v>222</v>
      </c>
      <c r="BJ38" s="421">
        <v>2.900228571224478</v>
      </c>
      <c r="BK38" s="421">
        <v>-2.120272786251206</v>
      </c>
      <c r="BL38" s="421">
        <v>0.00094313</v>
      </c>
      <c r="BM38" s="421">
        <v>-16.88916815631976</v>
      </c>
      <c r="BN38" s="421">
        <v>-27.63102111592855</v>
      </c>
      <c r="BO38" s="414">
        <v>0</v>
      </c>
      <c r="BP38" s="421">
        <v>-23.53547470169426</v>
      </c>
      <c r="BQ38" s="421">
        <v>-24.28824765440411</v>
      </c>
      <c r="BR38" s="421">
        <v>-27.63102111592855</v>
      </c>
    </row>
    <row x14ac:dyDescent="0.25" r="39" customHeight="1" ht="17.25">
      <c r="A39" s="420" t="s">
        <v>299</v>
      </c>
      <c r="B39" s="421">
        <v>9.19</v>
      </c>
      <c r="C39" s="421">
        <v>0.1</v>
      </c>
      <c r="D39" s="421">
        <v>297.72</v>
      </c>
      <c r="E39" s="421">
        <v>3.581e-7</v>
      </c>
      <c r="F39" s="421">
        <v>6.295e-7</v>
      </c>
      <c r="G39" s="414">
        <v>0</v>
      </c>
      <c r="H39" s="421">
        <v>0.0000014826</v>
      </c>
      <c r="I39" s="421">
        <v>7.55e-8</v>
      </c>
      <c r="J39" s="421">
        <v>3.49e-8</v>
      </c>
      <c r="K39" s="421">
        <v>7.2e-9</v>
      </c>
      <c r="L39" s="421">
        <v>0.0011087912</v>
      </c>
      <c r="M39" s="421">
        <v>0.0000977032</v>
      </c>
      <c r="N39" s="421">
        <v>0.000155935</v>
      </c>
      <c r="O39" s="421">
        <v>0.0001983632</v>
      </c>
      <c r="P39" s="414">
        <v>0</v>
      </c>
      <c r="Q39" s="414">
        <v>0</v>
      </c>
      <c r="R39" s="421">
        <v>0.0012731222</v>
      </c>
      <c r="S39" s="421">
        <v>0.0000989798</v>
      </c>
      <c r="T39" s="414">
        <v>0</v>
      </c>
      <c r="U39" s="421">
        <v>0.0003163063</v>
      </c>
      <c r="V39" s="421">
        <v>0.0000010819</v>
      </c>
      <c r="W39" s="421">
        <v>0.000031563</v>
      </c>
      <c r="X39" s="414">
        <v>0</v>
      </c>
      <c r="Y39" s="421">
        <v>18.28</v>
      </c>
      <c r="Z39" s="414">
        <v>0</v>
      </c>
      <c r="AA39" s="414">
        <v>0</v>
      </c>
      <c r="AB39" s="414">
        <v>1</v>
      </c>
      <c r="AC39" s="414">
        <v>1</v>
      </c>
      <c r="AD39" s="414">
        <v>2</v>
      </c>
      <c r="AE39" s="29" t="s">
        <v>226</v>
      </c>
      <c r="AF39" s="421">
        <v>207.72</v>
      </c>
      <c r="AG39" s="421">
        <v>0.00233977</v>
      </c>
      <c r="AH39" s="414">
        <v>0</v>
      </c>
      <c r="AI39" s="414">
        <v>1</v>
      </c>
      <c r="AJ39" s="414">
        <v>0</v>
      </c>
      <c r="AK39" s="414">
        <v>0</v>
      </c>
      <c r="AL39" s="414">
        <v>0</v>
      </c>
      <c r="AM39" s="414">
        <v>0</v>
      </c>
      <c r="AN39" s="414">
        <v>0</v>
      </c>
      <c r="AO39" s="414">
        <v>0</v>
      </c>
      <c r="AP39" s="414">
        <v>0</v>
      </c>
      <c r="AQ39" s="414">
        <v>0</v>
      </c>
      <c r="AR39" s="414">
        <v>1</v>
      </c>
      <c r="AS39" s="414">
        <v>0</v>
      </c>
      <c r="AT39" s="414">
        <v>0</v>
      </c>
      <c r="AU39" s="414">
        <v>0</v>
      </c>
      <c r="AV39" s="414">
        <v>0</v>
      </c>
      <c r="AW39" s="414">
        <v>0</v>
      </c>
      <c r="AX39" s="414">
        <v>0</v>
      </c>
      <c r="AY39" s="414">
        <v>0</v>
      </c>
      <c r="AZ39" s="421">
        <v>117.9149720743</v>
      </c>
      <c r="BA39" s="421">
        <v>-0.1210846524508771</v>
      </c>
      <c r="BB39" s="421">
        <v>9.432169304901754</v>
      </c>
      <c r="BC39" s="421">
        <v>0.00237652555</v>
      </c>
      <c r="BD39" s="421">
        <v>4.337890203261838</v>
      </c>
      <c r="BE39" s="421">
        <v>3.065650885016378</v>
      </c>
      <c r="BF39" s="421">
        <v>0.0000014472</v>
      </c>
      <c r="BG39" s="421">
        <v>0.0000010225</v>
      </c>
      <c r="BH39" s="29" t="s">
        <v>238</v>
      </c>
      <c r="BI39" s="29" t="s">
        <v>222</v>
      </c>
      <c r="BJ39" s="421">
        <v>2.790345881465767</v>
      </c>
      <c r="BK39" s="421">
        <v>-2.302574293042365</v>
      </c>
      <c r="BL39" s="421">
        <v>0.00120649</v>
      </c>
      <c r="BM39" s="421">
        <v>-15.82774041919311</v>
      </c>
      <c r="BN39" s="421">
        <v>-25.03034767848394</v>
      </c>
      <c r="BO39" s="414">
        <v>0</v>
      </c>
      <c r="BP39" s="421">
        <v>-24.32731107912348</v>
      </c>
      <c r="BQ39" s="421">
        <v>-27.4750435344742</v>
      </c>
      <c r="BR39" s="421">
        <v>-27.63102111592855</v>
      </c>
    </row>
    <row x14ac:dyDescent="0.25" r="40" customHeight="1" ht="17.25">
      <c r="A40" s="420" t="s">
        <v>300</v>
      </c>
      <c r="B40" s="421">
        <v>9.24</v>
      </c>
      <c r="C40" s="421">
        <v>-0.08</v>
      </c>
      <c r="D40" s="421">
        <v>32.2</v>
      </c>
      <c r="E40" s="421">
        <v>0.0000032232</v>
      </c>
      <c r="F40" s="414">
        <v>0</v>
      </c>
      <c r="G40" s="414">
        <v>0</v>
      </c>
      <c r="H40" s="414">
        <v>0</v>
      </c>
      <c r="I40" s="414">
        <v>0</v>
      </c>
      <c r="J40" s="414">
        <v>0</v>
      </c>
      <c r="K40" s="414">
        <v>0</v>
      </c>
      <c r="L40" s="421">
        <v>0.0004349906</v>
      </c>
      <c r="M40" s="421">
        <v>0.0002557676</v>
      </c>
      <c r="N40" s="421">
        <v>0.0000094631</v>
      </c>
      <c r="O40" s="421">
        <v>0.0000948151</v>
      </c>
      <c r="P40" s="414">
        <v>0</v>
      </c>
      <c r="Q40" s="414">
        <v>0</v>
      </c>
      <c r="R40" s="421">
        <v>0.0004120949</v>
      </c>
      <c r="S40" s="421">
        <v>1.041e-7</v>
      </c>
      <c r="T40" s="421">
        <v>1.613e-7</v>
      </c>
      <c r="U40" s="421">
        <v>0.0001638893</v>
      </c>
      <c r="V40" s="421">
        <v>3.12e-8</v>
      </c>
      <c r="W40" s="421">
        <v>0.0000089561</v>
      </c>
      <c r="X40" s="414">
        <v>0</v>
      </c>
      <c r="Y40" s="421">
        <v>26.8</v>
      </c>
      <c r="Z40" s="414">
        <v>0</v>
      </c>
      <c r="AA40" s="414">
        <v>0</v>
      </c>
      <c r="AB40" s="414">
        <v>1</v>
      </c>
      <c r="AC40" s="414">
        <v>1</v>
      </c>
      <c r="AD40" s="414">
        <v>2</v>
      </c>
      <c r="AE40" s="29" t="s">
        <v>226</v>
      </c>
      <c r="AF40" s="421">
        <v>94.256</v>
      </c>
      <c r="AG40" s="421">
        <v>0.000883905</v>
      </c>
      <c r="AH40" s="414">
        <v>0</v>
      </c>
      <c r="AI40" s="414">
        <v>1</v>
      </c>
      <c r="AJ40" s="414">
        <v>0</v>
      </c>
      <c r="AK40" s="414">
        <v>0</v>
      </c>
      <c r="AL40" s="414">
        <v>0</v>
      </c>
      <c r="AM40" s="414">
        <v>0</v>
      </c>
      <c r="AN40" s="414">
        <v>0</v>
      </c>
      <c r="AO40" s="414">
        <v>0</v>
      </c>
      <c r="AP40" s="414">
        <v>0</v>
      </c>
      <c r="AQ40" s="414">
        <v>0</v>
      </c>
      <c r="AR40" s="414">
        <v>1</v>
      </c>
      <c r="AS40" s="414">
        <v>0</v>
      </c>
      <c r="AT40" s="414">
        <v>0</v>
      </c>
      <c r="AU40" s="414">
        <v>0</v>
      </c>
      <c r="AV40" s="414">
        <v>0</v>
      </c>
      <c r="AW40" s="414">
        <v>0</v>
      </c>
      <c r="AX40" s="414">
        <v>0</v>
      </c>
      <c r="AY40" s="414">
        <v>0</v>
      </c>
      <c r="AZ40" s="421">
        <v>49.62977585617</v>
      </c>
      <c r="BA40" s="421">
        <v>-0.4754511457698776</v>
      </c>
      <c r="BB40" s="421">
        <v>10.19090229153976</v>
      </c>
      <c r="BC40" s="421">
        <v>0.00086657505</v>
      </c>
      <c r="BD40" s="421">
        <v>2.515106233292838</v>
      </c>
      <c r="BE40" s="421">
        <v>2.512874908380459</v>
      </c>
      <c r="BF40" s="421">
        <v>0.0000034157</v>
      </c>
      <c r="BG40" s="421">
        <v>0.0000032232</v>
      </c>
      <c r="BH40" s="29" t="s">
        <v>238</v>
      </c>
      <c r="BI40" s="29" t="s">
        <v>222</v>
      </c>
      <c r="BJ40" s="421">
        <v>0.183564565034384</v>
      </c>
      <c r="BK40" s="421">
        <v>-2.525729019320826</v>
      </c>
      <c r="BL40" s="421">
        <v>0.00069076</v>
      </c>
      <c r="BM40" s="421">
        <v>-14.79652069081797</v>
      </c>
      <c r="BN40" s="421">
        <v>-15.64808577170636</v>
      </c>
      <c r="BO40" s="414">
        <v>0</v>
      </c>
      <c r="BP40" s="421">
        <v>-24.1068774750863</v>
      </c>
      <c r="BQ40" s="421">
        <v>-27.63102111592855</v>
      </c>
      <c r="BR40" s="421">
        <v>-27.63102111592855</v>
      </c>
    </row>
    <row x14ac:dyDescent="0.25" r="41" customHeight="1" ht="17.25">
      <c r="A41" s="420" t="s">
        <v>301</v>
      </c>
      <c r="B41" s="421">
        <v>10.35</v>
      </c>
      <c r="C41" s="421">
        <v>-0.14</v>
      </c>
      <c r="D41" s="421">
        <v>251.97</v>
      </c>
      <c r="E41" s="421">
        <v>3.581e-7</v>
      </c>
      <c r="F41" s="421">
        <v>5.514e-7</v>
      </c>
      <c r="G41" s="414">
        <v>0</v>
      </c>
      <c r="H41" s="421">
        <v>3.71e-8</v>
      </c>
      <c r="I41" s="421">
        <v>2.714e-7</v>
      </c>
      <c r="J41" s="421">
        <v>1.55e-8</v>
      </c>
      <c r="K41" s="421">
        <v>9e-10</v>
      </c>
      <c r="L41" s="421">
        <v>0.0016051155</v>
      </c>
      <c r="M41" s="421">
        <v>0.0000299248</v>
      </c>
      <c r="N41" s="421">
        <v>0.0000822876</v>
      </c>
      <c r="O41" s="421">
        <v>0.0000980588</v>
      </c>
      <c r="P41" s="414">
        <v>0</v>
      </c>
      <c r="Q41" s="414">
        <v>0</v>
      </c>
      <c r="R41" s="421">
        <v>0.0004120949</v>
      </c>
      <c r="S41" s="421">
        <v>0.0002590048</v>
      </c>
      <c r="T41" s="414">
        <v>0</v>
      </c>
      <c r="U41" s="421">
        <v>0.0003205675</v>
      </c>
      <c r="V41" s="421">
        <v>0.0000013125</v>
      </c>
      <c r="W41" s="421">
        <v>0.000077217</v>
      </c>
      <c r="X41" s="414">
        <v>0</v>
      </c>
      <c r="Y41" s="421">
        <v>9.04</v>
      </c>
      <c r="Z41" s="414">
        <v>0</v>
      </c>
      <c r="AA41" s="414">
        <v>0</v>
      </c>
      <c r="AB41" s="414">
        <v>1</v>
      </c>
      <c r="AC41" s="414">
        <v>1</v>
      </c>
      <c r="AD41" s="414">
        <v>0</v>
      </c>
      <c r="AE41" s="29" t="s">
        <v>226</v>
      </c>
      <c r="AF41" s="421">
        <v>156.06</v>
      </c>
      <c r="AG41" s="421">
        <v>0.00237644</v>
      </c>
      <c r="AH41" s="414">
        <v>0</v>
      </c>
      <c r="AI41" s="414">
        <v>1</v>
      </c>
      <c r="AJ41" s="414">
        <v>0</v>
      </c>
      <c r="AK41" s="414">
        <v>0</v>
      </c>
      <c r="AL41" s="414">
        <v>0</v>
      </c>
      <c r="AM41" s="414">
        <v>0</v>
      </c>
      <c r="AN41" s="414">
        <v>0</v>
      </c>
      <c r="AO41" s="414">
        <v>0</v>
      </c>
      <c r="AP41" s="414">
        <v>0</v>
      </c>
      <c r="AQ41" s="414">
        <v>0</v>
      </c>
      <c r="AR41" s="414">
        <v>0</v>
      </c>
      <c r="AS41" s="414">
        <v>0</v>
      </c>
      <c r="AT41" s="414">
        <v>0</v>
      </c>
      <c r="AU41" s="414">
        <v>0</v>
      </c>
      <c r="AV41" s="414">
        <v>0</v>
      </c>
      <c r="AW41" s="414">
        <v>1</v>
      </c>
      <c r="AX41" s="414">
        <v>0</v>
      </c>
      <c r="AY41" s="414">
        <v>0</v>
      </c>
      <c r="AZ41" s="421">
        <v>109.9622004338</v>
      </c>
      <c r="BA41" s="421">
        <v>0.5582016231927813</v>
      </c>
      <c r="BB41" s="421">
        <v>9.233596753614437</v>
      </c>
      <c r="BC41" s="421">
        <v>0.0022195493</v>
      </c>
      <c r="BD41" s="421">
        <v>2.0934739173497</v>
      </c>
      <c r="BE41" s="421">
        <v>0.7110327736505004</v>
      </c>
      <c r="BF41" s="421">
        <v>0.0000016715</v>
      </c>
      <c r="BG41" s="421">
        <v>9.25e-7</v>
      </c>
      <c r="BH41" s="29" t="s">
        <v>196</v>
      </c>
      <c r="BI41" s="29" t="s">
        <v>222</v>
      </c>
      <c r="BJ41" s="421">
        <v>3.327650858401596</v>
      </c>
      <c r="BK41" s="421">
        <v>-1.966122213566611</v>
      </c>
      <c r="BL41" s="421">
        <v>0.00163504</v>
      </c>
      <c r="BM41" s="421">
        <v>-15.82087590293696</v>
      </c>
      <c r="BN41" s="421">
        <v>-24.27609774146543</v>
      </c>
      <c r="BO41" s="414">
        <v>0</v>
      </c>
      <c r="BP41" s="421">
        <v>-23.65785712274117</v>
      </c>
      <c r="BQ41" s="421">
        <v>-27.48320474123433</v>
      </c>
      <c r="BR41" s="421">
        <v>-27.63102111592855</v>
      </c>
    </row>
    <row x14ac:dyDescent="0.25" r="42" customHeight="1" ht="17.25">
      <c r="A42" s="420" t="s">
        <v>302</v>
      </c>
      <c r="B42" s="421">
        <v>9.29</v>
      </c>
      <c r="C42" s="421">
        <v>-0.03</v>
      </c>
      <c r="D42" s="421">
        <v>391.57</v>
      </c>
      <c r="E42" s="414">
        <v>0</v>
      </c>
      <c r="F42" s="421">
        <v>5.645e-7</v>
      </c>
      <c r="G42" s="414">
        <v>0</v>
      </c>
      <c r="H42" s="421">
        <v>3.71e-8</v>
      </c>
      <c r="I42" s="421">
        <v>2.474e-7</v>
      </c>
      <c r="J42" s="421">
        <v>1.45e-8</v>
      </c>
      <c r="K42" s="421">
        <v>1.5e-9</v>
      </c>
      <c r="L42" s="421">
        <v>0.0013180217</v>
      </c>
      <c r="M42" s="421">
        <v>0.0000493631</v>
      </c>
      <c r="N42" s="421">
        <v>0.0002756634</v>
      </c>
      <c r="O42" s="421">
        <v>0.0002021059</v>
      </c>
      <c r="P42" s="414">
        <v>0</v>
      </c>
      <c r="Q42" s="421">
        <v>5.209e-7</v>
      </c>
      <c r="R42" s="421">
        <v>0.0006177192</v>
      </c>
      <c r="S42" s="421">
        <v>0.0000291484</v>
      </c>
      <c r="T42" s="421">
        <v>0.0000156452</v>
      </c>
      <c r="U42" s="421">
        <v>0.0005069096</v>
      </c>
      <c r="V42" s="421">
        <v>0.0000019688</v>
      </c>
      <c r="W42" s="421">
        <v>0.001086</v>
      </c>
      <c r="X42" s="414">
        <v>0</v>
      </c>
      <c r="Y42" s="421">
        <v>26.12</v>
      </c>
      <c r="Z42" s="414">
        <v>0</v>
      </c>
      <c r="AA42" s="414">
        <v>0</v>
      </c>
      <c r="AB42" s="414">
        <v>1</v>
      </c>
      <c r="AC42" s="414">
        <v>2</v>
      </c>
      <c r="AD42" s="414">
        <v>2</v>
      </c>
      <c r="AE42" s="29" t="s">
        <v>226</v>
      </c>
      <c r="AF42" s="421">
        <v>316.46</v>
      </c>
      <c r="AG42" s="421">
        <v>0.0039382</v>
      </c>
      <c r="AH42" s="414">
        <v>0</v>
      </c>
      <c r="AI42" s="414">
        <v>1</v>
      </c>
      <c r="AJ42" s="414">
        <v>0</v>
      </c>
      <c r="AK42" s="414">
        <v>0</v>
      </c>
      <c r="AL42" s="414">
        <v>0</v>
      </c>
      <c r="AM42" s="414">
        <v>0</v>
      </c>
      <c r="AN42" s="414">
        <v>0</v>
      </c>
      <c r="AO42" s="414">
        <v>0</v>
      </c>
      <c r="AP42" s="414">
        <v>0</v>
      </c>
      <c r="AQ42" s="414">
        <v>0</v>
      </c>
      <c r="AR42" s="414">
        <v>0</v>
      </c>
      <c r="AS42" s="414">
        <v>0</v>
      </c>
      <c r="AT42" s="414">
        <v>0</v>
      </c>
      <c r="AU42" s="414">
        <v>0</v>
      </c>
      <c r="AV42" s="414">
        <v>0</v>
      </c>
      <c r="AW42" s="414">
        <v>1</v>
      </c>
      <c r="AX42" s="414">
        <v>0</v>
      </c>
      <c r="AY42" s="414">
        <v>0</v>
      </c>
      <c r="AZ42" s="421">
        <v>199.38461331028</v>
      </c>
      <c r="BA42" s="421">
        <v>0.320303165662553</v>
      </c>
      <c r="BB42" s="421">
        <v>8.649393668674893</v>
      </c>
      <c r="BC42" s="421">
        <v>0.00444252935</v>
      </c>
      <c r="BD42" s="421">
        <v>1.276100511807233</v>
      </c>
      <c r="BE42" s="421">
        <v>1.152336500901022</v>
      </c>
      <c r="BF42" s="421">
        <v>0.0000176155</v>
      </c>
      <c r="BG42" s="421">
        <v>5.79e-7</v>
      </c>
      <c r="BH42" s="29" t="s">
        <v>196</v>
      </c>
      <c r="BI42" s="29" t="s">
        <v>222</v>
      </c>
      <c r="BJ42" s="421">
        <v>2.707462994529115</v>
      </c>
      <c r="BK42" s="421">
        <v>-3.506623566176134</v>
      </c>
      <c r="BL42" s="421">
        <v>0.00136738</v>
      </c>
      <c r="BM42" s="421">
        <v>-15.46563802118809</v>
      </c>
      <c r="BN42" s="421">
        <v>-11.06503954354102</v>
      </c>
      <c r="BO42" s="421">
        <v>6.025206218476296e-9</v>
      </c>
      <c r="BP42" s="421">
        <v>-27.63102111592855</v>
      </c>
      <c r="BQ42" s="421">
        <v>-27.49125917355339</v>
      </c>
      <c r="BR42" s="421">
        <v>-27.63102111592855</v>
      </c>
    </row>
    <row x14ac:dyDescent="0.25" r="43" customHeight="1" ht="17.25">
      <c r="A43" s="420" t="s">
        <v>303</v>
      </c>
      <c r="B43" s="421">
        <v>8.51</v>
      </c>
      <c r="C43" s="421">
        <v>-0.39</v>
      </c>
      <c r="D43" s="421">
        <v>476.7</v>
      </c>
      <c r="E43" s="421">
        <v>0.0001137076</v>
      </c>
      <c r="F43" s="421">
        <v>6.295e-7</v>
      </c>
      <c r="G43" s="421">
        <v>3.212e-7</v>
      </c>
      <c r="H43" s="421">
        <v>7.042e-7</v>
      </c>
      <c r="I43" s="421">
        <v>1.5e-8</v>
      </c>
      <c r="J43" s="421">
        <v>6.815e-7</v>
      </c>
      <c r="K43" s="421">
        <v>5.15e-8</v>
      </c>
      <c r="L43" s="421">
        <v>0.0000418896</v>
      </c>
      <c r="M43" s="421">
        <v>0.0003734206</v>
      </c>
      <c r="N43" s="421">
        <v>0.0000078585</v>
      </c>
      <c r="O43" s="421">
        <v>0.0000571386</v>
      </c>
      <c r="P43" s="414">
        <v>0</v>
      </c>
      <c r="Q43" s="414">
        <v>0</v>
      </c>
      <c r="R43" s="421">
        <v>0.0002820636</v>
      </c>
      <c r="S43" s="421">
        <v>1.041e-7</v>
      </c>
      <c r="T43" s="421">
        <v>1.613e-7</v>
      </c>
      <c r="U43" s="421">
        <v>0.0000278612</v>
      </c>
      <c r="V43" s="421">
        <v>0.0000071562</v>
      </c>
      <c r="W43" s="414">
        <v>0</v>
      </c>
      <c r="X43" s="421">
        <v>0.0014293</v>
      </c>
      <c r="Y43" s="421">
        <v>18.73</v>
      </c>
      <c r="Z43" s="414">
        <v>0</v>
      </c>
      <c r="AA43" s="414">
        <v>0</v>
      </c>
      <c r="AB43" s="414">
        <v>1</v>
      </c>
      <c r="AC43" s="414">
        <v>2</v>
      </c>
      <c r="AD43" s="414">
        <v>2</v>
      </c>
      <c r="AE43" s="29" t="s">
        <v>229</v>
      </c>
      <c r="AF43" s="421">
        <v>124.77</v>
      </c>
      <c r="AG43" s="421">
        <v>0.00225762</v>
      </c>
      <c r="AH43" s="414">
        <v>0</v>
      </c>
      <c r="AI43" s="414">
        <v>1</v>
      </c>
      <c r="AJ43" s="414">
        <v>0</v>
      </c>
      <c r="AK43" s="414">
        <v>0</v>
      </c>
      <c r="AL43" s="414">
        <v>0</v>
      </c>
      <c r="AM43" s="414">
        <v>0</v>
      </c>
      <c r="AN43" s="414">
        <v>0</v>
      </c>
      <c r="AO43" s="414">
        <v>0</v>
      </c>
      <c r="AP43" s="414">
        <v>0</v>
      </c>
      <c r="AQ43" s="414">
        <v>0</v>
      </c>
      <c r="AR43" s="414">
        <v>0</v>
      </c>
      <c r="AS43" s="414">
        <v>0</v>
      </c>
      <c r="AT43" s="414">
        <v>0</v>
      </c>
      <c r="AU43" s="414">
        <v>0</v>
      </c>
      <c r="AV43" s="414">
        <v>0</v>
      </c>
      <c r="AW43" s="414">
        <v>0</v>
      </c>
      <c r="AX43" s="414">
        <v>1</v>
      </c>
      <c r="AY43" s="414">
        <v>0</v>
      </c>
      <c r="AZ43" s="421">
        <v>36.46985072257</v>
      </c>
      <c r="BA43" s="421">
        <v>-2.336969224119864</v>
      </c>
      <c r="BB43" s="421">
        <v>13.18393844823973</v>
      </c>
      <c r="BC43" s="421">
        <v>0.00144153205</v>
      </c>
      <c r="BD43" s="421">
        <v>10.12762192583234</v>
      </c>
      <c r="BE43" s="421">
        <v>10.0861996831788</v>
      </c>
      <c r="BF43" s="421">
        <v>0.0001210766</v>
      </c>
      <c r="BG43" s="421">
        <v>0.0001153398</v>
      </c>
      <c r="BH43" s="29" t="s">
        <v>197</v>
      </c>
      <c r="BI43" s="29" t="s">
        <v>222</v>
      </c>
      <c r="BJ43" s="421">
        <v>3.236760845754822</v>
      </c>
      <c r="BK43" s="421">
        <v>-0.9416268990038961</v>
      </c>
      <c r="BL43" s="421">
        <v>0.00041531</v>
      </c>
      <c r="BM43" s="421">
        <v>-15.83390174528852</v>
      </c>
      <c r="BN43" s="421">
        <v>-15.64808577171449</v>
      </c>
      <c r="BO43" s="414">
        <v>0</v>
      </c>
      <c r="BP43" s="421">
        <v>-15.63507424246778</v>
      </c>
      <c r="BQ43" s="421">
        <v>-27.61780878445641</v>
      </c>
      <c r="BR43" s="421">
        <v>-27.63102111592855</v>
      </c>
    </row>
    <row x14ac:dyDescent="0.25" r="44" customHeight="1" ht="17.25">
      <c r="A44" s="420" t="s">
        <v>304</v>
      </c>
      <c r="B44" s="421">
        <v>8.9</v>
      </c>
      <c r="C44" s="421">
        <v>-0.49</v>
      </c>
      <c r="D44" s="421">
        <v>368.76</v>
      </c>
      <c r="E44" s="421">
        <v>0.0000605784</v>
      </c>
      <c r="F44" s="414">
        <v>0</v>
      </c>
      <c r="G44" s="421">
        <v>6.883e-7</v>
      </c>
      <c r="H44" s="421">
        <v>1.112e-7</v>
      </c>
      <c r="I44" s="421">
        <v>8e-9</v>
      </c>
      <c r="J44" s="421">
        <v>0.0000010223</v>
      </c>
      <c r="K44" s="421">
        <v>5.15e-8</v>
      </c>
      <c r="L44" s="421">
        <v>0.0001071382</v>
      </c>
      <c r="M44" s="421">
        <v>0.0002557676</v>
      </c>
      <c r="N44" s="421">
        <v>0.0000175273</v>
      </c>
      <c r="O44" s="421">
        <v>0.0001156744</v>
      </c>
      <c r="P44" s="414">
        <v>0</v>
      </c>
      <c r="Q44" s="414">
        <v>0</v>
      </c>
      <c r="R44" s="421">
        <v>0.0002820636</v>
      </c>
      <c r="S44" s="421">
        <v>1.041e-7</v>
      </c>
      <c r="T44" s="421">
        <v>1.613e-7</v>
      </c>
      <c r="U44" s="421">
        <v>0.0002392784</v>
      </c>
      <c r="V44" s="421">
        <v>5.94e-8</v>
      </c>
      <c r="W44" s="414">
        <v>0</v>
      </c>
      <c r="X44" s="421">
        <v>0.00048234</v>
      </c>
      <c r="Y44" s="421">
        <v>20.38</v>
      </c>
      <c r="Z44" s="414">
        <v>0</v>
      </c>
      <c r="AA44" s="414">
        <v>0</v>
      </c>
      <c r="AB44" s="414">
        <v>1</v>
      </c>
      <c r="AC44" s="414">
        <v>2</v>
      </c>
      <c r="AD44" s="414">
        <v>2</v>
      </c>
      <c r="AE44" s="29" t="s">
        <v>229</v>
      </c>
      <c r="AF44" s="421">
        <v>93.703</v>
      </c>
      <c r="AG44" s="421">
        <v>0.00134106</v>
      </c>
      <c r="AH44" s="414">
        <v>0</v>
      </c>
      <c r="AI44" s="414">
        <v>1</v>
      </c>
      <c r="AJ44" s="414">
        <v>0</v>
      </c>
      <c r="AK44" s="414">
        <v>0</v>
      </c>
      <c r="AL44" s="414">
        <v>0</v>
      </c>
      <c r="AM44" s="414">
        <v>0</v>
      </c>
      <c r="AN44" s="414">
        <v>0</v>
      </c>
      <c r="AO44" s="414">
        <v>0</v>
      </c>
      <c r="AP44" s="414">
        <v>0</v>
      </c>
      <c r="AQ44" s="414">
        <v>0</v>
      </c>
      <c r="AR44" s="414">
        <v>0</v>
      </c>
      <c r="AS44" s="414">
        <v>0</v>
      </c>
      <c r="AT44" s="414">
        <v>0</v>
      </c>
      <c r="AU44" s="414">
        <v>0</v>
      </c>
      <c r="AV44" s="414">
        <v>0</v>
      </c>
      <c r="AW44" s="414">
        <v>0</v>
      </c>
      <c r="AX44" s="414">
        <v>1</v>
      </c>
      <c r="AY44" s="414">
        <v>0</v>
      </c>
      <c r="AZ44" s="421">
        <v>45.64447901077001</v>
      </c>
      <c r="BA44" s="421">
        <v>-0.6843834927356802</v>
      </c>
      <c r="BB44" s="421">
        <v>10.26876698547136</v>
      </c>
      <c r="BC44" s="421">
        <v>0.00107518355</v>
      </c>
      <c r="BD44" s="421">
        <v>1.179244344662953</v>
      </c>
      <c r="BE44" s="421">
        <v>1.178296659112508</v>
      </c>
      <c r="BF44" s="421">
        <v>0.0000608506</v>
      </c>
      <c r="BG44" s="421">
        <v>0.000062289</v>
      </c>
      <c r="BH44" s="29" t="s">
        <v>197</v>
      </c>
      <c r="BI44" s="29" t="s">
        <v>222</v>
      </c>
      <c r="BJ44" s="421">
        <v>2.89559199813587</v>
      </c>
      <c r="BK44" s="421">
        <v>-0.7133500103284927</v>
      </c>
      <c r="BL44" s="421">
        <v>0.00036291</v>
      </c>
      <c r="BM44" s="421">
        <v>-14.64829677083011</v>
      </c>
      <c r="BN44" s="421">
        <v>-15.64808577171449</v>
      </c>
      <c r="BO44" s="414">
        <v>0</v>
      </c>
      <c r="BP44" s="421">
        <v>-17.35903279455557</v>
      </c>
      <c r="BQ44" s="421">
        <v>-27.62992172048525</v>
      </c>
      <c r="BR44" s="421">
        <v>-27.63102111592855</v>
      </c>
    </row>
    <row x14ac:dyDescent="0.25" r="45" customHeight="1" ht="17.25">
      <c r="A45" s="420" t="s">
        <v>305</v>
      </c>
      <c r="B45" s="421">
        <v>9.41</v>
      </c>
      <c r="C45" s="421">
        <v>-0.51</v>
      </c>
      <c r="D45" s="421">
        <v>149.99</v>
      </c>
      <c r="E45" s="421">
        <v>0.0000260364</v>
      </c>
      <c r="F45" s="421">
        <v>0.0000010544</v>
      </c>
      <c r="G45" s="421">
        <v>0.0000012542</v>
      </c>
      <c r="H45" s="421">
        <v>0.0000023325</v>
      </c>
      <c r="I45" s="421">
        <v>0.0000047326</v>
      </c>
      <c r="J45" s="421">
        <v>0.000001363</v>
      </c>
      <c r="K45" s="421">
        <v>1.091e-7</v>
      </c>
      <c r="L45" s="421">
        <v>0.0000142301</v>
      </c>
      <c r="M45" s="421">
        <v>0.0005798054</v>
      </c>
      <c r="N45" s="421">
        <v>0.0000073204</v>
      </c>
      <c r="O45" s="421">
        <v>0.0000907957</v>
      </c>
      <c r="P45" s="414">
        <v>0</v>
      </c>
      <c r="Q45" s="421">
        <v>7.41e-8</v>
      </c>
      <c r="R45" s="421">
        <v>0.0002820636</v>
      </c>
      <c r="S45" s="421">
        <v>1.041e-7</v>
      </c>
      <c r="T45" s="421">
        <v>1.613e-7</v>
      </c>
      <c r="U45" s="421">
        <v>0.0000207976</v>
      </c>
      <c r="V45" s="421">
        <v>4.357e-7</v>
      </c>
      <c r="W45" s="421">
        <v>0.00030972</v>
      </c>
      <c r="X45" s="421">
        <v>0.00017523</v>
      </c>
      <c r="Y45" s="421">
        <v>18.91</v>
      </c>
      <c r="Z45" s="414">
        <v>0</v>
      </c>
      <c r="AA45" s="414">
        <v>0</v>
      </c>
      <c r="AB45" s="414">
        <v>1</v>
      </c>
      <c r="AC45" s="414">
        <v>2</v>
      </c>
      <c r="AD45" s="414">
        <v>2</v>
      </c>
      <c r="AE45" s="29" t="s">
        <v>229</v>
      </c>
      <c r="AF45" s="421">
        <v>130.24</v>
      </c>
      <c r="AG45" s="421">
        <v>0.00158869</v>
      </c>
      <c r="AH45" s="414">
        <v>0</v>
      </c>
      <c r="AI45" s="414">
        <v>1</v>
      </c>
      <c r="AJ45" s="414">
        <v>0</v>
      </c>
      <c r="AK45" s="414">
        <v>0</v>
      </c>
      <c r="AL45" s="414">
        <v>0</v>
      </c>
      <c r="AM45" s="414">
        <v>0</v>
      </c>
      <c r="AN45" s="414">
        <v>0</v>
      </c>
      <c r="AO45" s="414">
        <v>0</v>
      </c>
      <c r="AP45" s="414">
        <v>0</v>
      </c>
      <c r="AQ45" s="414">
        <v>0</v>
      </c>
      <c r="AR45" s="414">
        <v>0</v>
      </c>
      <c r="AS45" s="414">
        <v>0</v>
      </c>
      <c r="AT45" s="414">
        <v>0</v>
      </c>
      <c r="AU45" s="414">
        <v>0</v>
      </c>
      <c r="AV45" s="414">
        <v>0</v>
      </c>
      <c r="AW45" s="414">
        <v>0</v>
      </c>
      <c r="AX45" s="414">
        <v>1</v>
      </c>
      <c r="AY45" s="414">
        <v>0</v>
      </c>
      <c r="AZ45" s="421">
        <v>67.40311675427</v>
      </c>
      <c r="BA45" s="421">
        <v>-1.385981942060967</v>
      </c>
      <c r="BB45" s="421">
        <v>12.18196388412193</v>
      </c>
      <c r="BC45" s="421">
        <v>0.00143176825</v>
      </c>
      <c r="BD45" s="421">
        <v>13.5673202677232</v>
      </c>
      <c r="BE45" s="421">
        <v>13.49476836812317</v>
      </c>
      <c r="BF45" s="421">
        <v>0.0000267425</v>
      </c>
      <c r="BG45" s="421">
        <v>0.000029708</v>
      </c>
      <c r="BH45" s="29" t="s">
        <v>197</v>
      </c>
      <c r="BI45" s="29" t="s">
        <v>222</v>
      </c>
      <c r="BJ45" s="421">
        <v>2.070877742537028</v>
      </c>
      <c r="BK45" s="421">
        <v>-0.6733454160111965</v>
      </c>
      <c r="BL45" s="421">
        <v>0.00059404</v>
      </c>
      <c r="BM45" s="421">
        <v>-15.76758928514706</v>
      </c>
      <c r="BN45" s="421">
        <v>-15.64808577171449</v>
      </c>
      <c r="BO45" s="421">
        <v>7.905307962564979e-10</v>
      </c>
      <c r="BP45" s="421">
        <v>-17.86794382648503</v>
      </c>
      <c r="BQ45" s="421">
        <v>-24.79854922315</v>
      </c>
      <c r="BR45" s="421">
        <v>-27.63102111592855</v>
      </c>
    </row>
    <row x14ac:dyDescent="0.25" r="46" customHeight="1" ht="17.25">
      <c r="A46" s="420" t="s">
        <v>306</v>
      </c>
      <c r="B46" s="421">
        <v>8.8</v>
      </c>
      <c r="C46" s="421">
        <v>-0.35</v>
      </c>
      <c r="D46" s="421">
        <v>174.57</v>
      </c>
      <c r="E46" s="421">
        <v>0.0001185424</v>
      </c>
      <c r="F46" s="421">
        <v>6.295e-7</v>
      </c>
      <c r="G46" s="421">
        <v>0.0000059651</v>
      </c>
      <c r="H46" s="421">
        <v>0.0000037064</v>
      </c>
      <c r="I46" s="421">
        <v>0.0000111034</v>
      </c>
      <c r="J46" s="421">
        <v>0.0000011926</v>
      </c>
      <c r="K46" s="414">
        <v>0</v>
      </c>
      <c r="L46" s="421">
        <v>0.0000761234</v>
      </c>
      <c r="M46" s="421">
        <v>0.0000393882</v>
      </c>
      <c r="N46" s="421">
        <v>0.0000189261</v>
      </c>
      <c r="O46" s="421">
        <v>0.0001075403</v>
      </c>
      <c r="P46" s="414">
        <v>0</v>
      </c>
      <c r="Q46" s="414">
        <v>0</v>
      </c>
      <c r="R46" s="421">
        <v>0.0005641272</v>
      </c>
      <c r="S46" s="421">
        <v>1.041e-7</v>
      </c>
      <c r="T46" s="421">
        <v>1.613e-7</v>
      </c>
      <c r="U46" s="421">
        <v>0.0001638893</v>
      </c>
      <c r="V46" s="421">
        <v>3.12e-8</v>
      </c>
      <c r="W46" s="414">
        <v>0</v>
      </c>
      <c r="X46" s="421">
        <v>0.00050776</v>
      </c>
      <c r="Y46" s="414">
        <v>19</v>
      </c>
      <c r="Z46" s="414">
        <v>0</v>
      </c>
      <c r="AA46" s="414">
        <v>0</v>
      </c>
      <c r="AB46" s="414">
        <v>1</v>
      </c>
      <c r="AC46" s="414">
        <v>2</v>
      </c>
      <c r="AD46" s="414">
        <v>2</v>
      </c>
      <c r="AE46" s="29" t="s">
        <v>229</v>
      </c>
      <c r="AF46" s="421">
        <v>99.143</v>
      </c>
      <c r="AG46" s="421">
        <v>0.0011766</v>
      </c>
      <c r="AH46" s="414">
        <v>0</v>
      </c>
      <c r="AI46" s="414">
        <v>1</v>
      </c>
      <c r="AJ46" s="414">
        <v>0</v>
      </c>
      <c r="AK46" s="414">
        <v>0</v>
      </c>
      <c r="AL46" s="414">
        <v>0</v>
      </c>
      <c r="AM46" s="414">
        <v>0</v>
      </c>
      <c r="AN46" s="414">
        <v>0</v>
      </c>
      <c r="AO46" s="414">
        <v>0</v>
      </c>
      <c r="AP46" s="414">
        <v>0</v>
      </c>
      <c r="AQ46" s="414">
        <v>0</v>
      </c>
      <c r="AR46" s="414">
        <v>0</v>
      </c>
      <c r="AS46" s="414">
        <v>0</v>
      </c>
      <c r="AT46" s="414">
        <v>0</v>
      </c>
      <c r="AU46" s="414">
        <v>0</v>
      </c>
      <c r="AV46" s="414">
        <v>0</v>
      </c>
      <c r="AW46" s="414">
        <v>0</v>
      </c>
      <c r="AX46" s="414">
        <v>1</v>
      </c>
      <c r="AY46" s="414">
        <v>0</v>
      </c>
      <c r="AZ46" s="421">
        <v>45.91111320837</v>
      </c>
      <c r="BA46" s="421">
        <v>-1.007506800698367</v>
      </c>
      <c r="BB46" s="421">
        <v>10.81501360139674</v>
      </c>
      <c r="BC46" s="421">
        <v>0.0012204105</v>
      </c>
      <c r="BD46" s="421">
        <v>3.442758618164822</v>
      </c>
      <c r="BE46" s="421">
        <v>3.439938436546836</v>
      </c>
      <c r="BF46" s="421">
        <v>0.0001187349</v>
      </c>
      <c r="BG46" s="421">
        <v>0.0001263296</v>
      </c>
      <c r="BH46" s="29" t="s">
        <v>197</v>
      </c>
      <c r="BI46" s="29" t="s">
        <v>222</v>
      </c>
      <c r="BJ46" s="421">
        <v>2.217886828170357</v>
      </c>
      <c r="BK46" s="421">
        <v>-1.049822210215824</v>
      </c>
      <c r="BL46" s="421">
        <v>0.00011551</v>
      </c>
      <c r="BM46" s="421">
        <v>-15.39823069979149</v>
      </c>
      <c r="BN46" s="421">
        <v>-15.64808577169686</v>
      </c>
      <c r="BO46" s="414">
        <v>0</v>
      </c>
      <c r="BP46" s="421">
        <v>-16.67669090290721</v>
      </c>
      <c r="BQ46" s="421">
        <v>-23.73565608739655</v>
      </c>
      <c r="BR46" s="421">
        <v>-27.63102111592855</v>
      </c>
    </row>
    <row x14ac:dyDescent="0.25" r="47" customHeight="1" ht="17.25">
      <c r="A47" s="420" t="s">
        <v>307</v>
      </c>
      <c r="B47" s="421">
        <v>8.6</v>
      </c>
      <c r="C47" s="421">
        <v>-0.29</v>
      </c>
      <c r="D47" s="421">
        <v>236.63</v>
      </c>
      <c r="E47" s="421">
        <v>0.0004584117</v>
      </c>
      <c r="F47" s="421">
        <v>5.193e-7</v>
      </c>
      <c r="G47" s="421">
        <v>7.954e-7</v>
      </c>
      <c r="H47" s="421">
        <v>0.0000010007</v>
      </c>
      <c r="I47" s="421">
        <v>2.4e-9</v>
      </c>
      <c r="J47" s="421">
        <v>1.704e-7</v>
      </c>
      <c r="K47" s="414">
        <v>0</v>
      </c>
      <c r="L47" s="421">
        <v>0.0000900431</v>
      </c>
      <c r="M47" s="421">
        <v>0.0003222671</v>
      </c>
      <c r="N47" s="421">
        <v>0.000014318</v>
      </c>
      <c r="O47" s="421">
        <v>0.000111782</v>
      </c>
      <c r="P47" s="414">
        <v>0</v>
      </c>
      <c r="Q47" s="421">
        <v>0.0000021567</v>
      </c>
      <c r="R47" s="421">
        <v>0.0002820636</v>
      </c>
      <c r="S47" s="421">
        <v>1.041e-7</v>
      </c>
      <c r="T47" s="421">
        <v>1.613e-7</v>
      </c>
      <c r="U47" s="421">
        <v>0.0001622504</v>
      </c>
      <c r="V47" s="414">
        <v>0</v>
      </c>
      <c r="W47" s="414">
        <v>0</v>
      </c>
      <c r="X47" s="421">
        <v>0.0015014</v>
      </c>
      <c r="Y47" s="414">
        <v>19</v>
      </c>
      <c r="Z47" s="414">
        <v>0</v>
      </c>
      <c r="AA47" s="414">
        <v>0</v>
      </c>
      <c r="AB47" s="414">
        <v>1</v>
      </c>
      <c r="AC47" s="414">
        <v>2</v>
      </c>
      <c r="AD47" s="414">
        <v>2</v>
      </c>
      <c r="AE47" s="29" t="s">
        <v>229</v>
      </c>
      <c r="AF47" s="421">
        <v>165.31</v>
      </c>
      <c r="AG47" s="421">
        <v>0.00192248</v>
      </c>
      <c r="AH47" s="414">
        <v>0</v>
      </c>
      <c r="AI47" s="414">
        <v>1</v>
      </c>
      <c r="AJ47" s="414">
        <v>0</v>
      </c>
      <c r="AK47" s="414">
        <v>1</v>
      </c>
      <c r="AL47" s="414">
        <v>0</v>
      </c>
      <c r="AM47" s="414">
        <v>0</v>
      </c>
      <c r="AN47" s="414">
        <v>0</v>
      </c>
      <c r="AO47" s="414">
        <v>0</v>
      </c>
      <c r="AP47" s="414">
        <v>0</v>
      </c>
      <c r="AQ47" s="414">
        <v>0</v>
      </c>
      <c r="AR47" s="414">
        <v>0</v>
      </c>
      <c r="AS47" s="414">
        <v>0</v>
      </c>
      <c r="AT47" s="414">
        <v>0</v>
      </c>
      <c r="AU47" s="414">
        <v>0</v>
      </c>
      <c r="AV47" s="414">
        <v>0</v>
      </c>
      <c r="AW47" s="414">
        <v>0</v>
      </c>
      <c r="AX47" s="414">
        <v>0</v>
      </c>
      <c r="AY47" s="414">
        <v>0</v>
      </c>
      <c r="AZ47" s="421">
        <v>65.34725864617</v>
      </c>
      <c r="BA47" s="421">
        <v>-1.210401947794027</v>
      </c>
      <c r="BB47" s="421">
        <v>11.02080389558805</v>
      </c>
      <c r="BC47" s="421">
        <v>0.0023601159</v>
      </c>
      <c r="BD47" s="421">
        <v>1.739087854328864</v>
      </c>
      <c r="BE47" s="421">
        <v>1.737331579968526</v>
      </c>
      <c r="BF47" s="421">
        <v>0.000458573</v>
      </c>
      <c r="BG47" s="421">
        <v>0.0004598968</v>
      </c>
      <c r="BH47" s="29" t="s">
        <v>198</v>
      </c>
      <c r="BI47" s="29" t="s">
        <v>222</v>
      </c>
      <c r="BJ47" s="421">
        <v>2.5220587606206</v>
      </c>
      <c r="BK47" s="421">
        <v>-1.237874356005066</v>
      </c>
      <c r="BL47" s="421">
        <v>0.00041231</v>
      </c>
      <c r="BM47" s="421">
        <v>-15.10532345725888</v>
      </c>
      <c r="BN47" s="421">
        <v>-15.64808577171449</v>
      </c>
      <c r="BO47" s="421">
        <v>2.920497566252028e-8</v>
      </c>
      <c r="BP47" s="421">
        <v>-14.58953918643426</v>
      </c>
      <c r="BQ47" s="421">
        <v>-27.63102111592855</v>
      </c>
      <c r="BR47" s="421">
        <v>-27.63102111592855</v>
      </c>
    </row>
    <row x14ac:dyDescent="0.25" r="48" customHeight="1" ht="17.25">
      <c r="A48" s="420" t="s">
        <v>308</v>
      </c>
      <c r="B48" s="421">
        <v>8.12</v>
      </c>
      <c r="C48" s="421">
        <v>-0.3</v>
      </c>
      <c r="D48" s="421">
        <v>309.45</v>
      </c>
      <c r="E48" s="421">
        <v>0.0001772943</v>
      </c>
      <c r="F48" s="421">
        <v>0.0000016838</v>
      </c>
      <c r="G48" s="421">
        <v>0.0000069134</v>
      </c>
      <c r="H48" s="421">
        <v>3.706e-7</v>
      </c>
      <c r="I48" s="421">
        <v>5.6e-9</v>
      </c>
      <c r="J48" s="421">
        <v>1.704e-7</v>
      </c>
      <c r="K48" s="414">
        <v>0</v>
      </c>
      <c r="L48" s="421">
        <v>0.0000434991</v>
      </c>
      <c r="M48" s="421">
        <v>0.0002557676</v>
      </c>
      <c r="N48" s="421">
        <v>0.0000049373</v>
      </c>
      <c r="O48" s="421">
        <v>0.0000249513</v>
      </c>
      <c r="P48" s="414">
        <v>0</v>
      </c>
      <c r="Q48" s="421">
        <v>2.08e-8</v>
      </c>
      <c r="R48" s="421">
        <v>0.0005641272</v>
      </c>
      <c r="S48" s="421">
        <v>1.041e-7</v>
      </c>
      <c r="T48" s="421">
        <v>1.613e-7</v>
      </c>
      <c r="U48" s="421">
        <v>0.0001327503</v>
      </c>
      <c r="V48" s="421">
        <v>0.0000012332</v>
      </c>
      <c r="W48" s="414">
        <v>0</v>
      </c>
      <c r="X48" s="421">
        <v>0.00093319</v>
      </c>
      <c r="Y48" s="421">
        <v>21.98</v>
      </c>
      <c r="Z48" s="414">
        <v>0</v>
      </c>
      <c r="AA48" s="414">
        <v>0</v>
      </c>
      <c r="AB48" s="414">
        <v>1</v>
      </c>
      <c r="AC48" s="414">
        <v>2</v>
      </c>
      <c r="AD48" s="414">
        <v>2</v>
      </c>
      <c r="AE48" s="29" t="s">
        <v>229</v>
      </c>
      <c r="AF48" s="421">
        <v>126.03</v>
      </c>
      <c r="AG48" s="421">
        <v>0.0015627</v>
      </c>
      <c r="AH48" s="414">
        <v>0</v>
      </c>
      <c r="AI48" s="414">
        <v>1</v>
      </c>
      <c r="AJ48" s="414">
        <v>0</v>
      </c>
      <c r="AK48" s="414">
        <v>1</v>
      </c>
      <c r="AL48" s="414">
        <v>0</v>
      </c>
      <c r="AM48" s="414">
        <v>0</v>
      </c>
      <c r="AN48" s="414">
        <v>0</v>
      </c>
      <c r="AO48" s="414">
        <v>0</v>
      </c>
      <c r="AP48" s="414">
        <v>0</v>
      </c>
      <c r="AQ48" s="414">
        <v>0</v>
      </c>
      <c r="AR48" s="414">
        <v>0</v>
      </c>
      <c r="AS48" s="414">
        <v>0</v>
      </c>
      <c r="AT48" s="414">
        <v>0</v>
      </c>
      <c r="AU48" s="414">
        <v>0</v>
      </c>
      <c r="AV48" s="414">
        <v>0</v>
      </c>
      <c r="AW48" s="414">
        <v>0</v>
      </c>
      <c r="AX48" s="414">
        <v>0</v>
      </c>
      <c r="AY48" s="414">
        <v>0</v>
      </c>
      <c r="AZ48" s="421">
        <v>50.76183738747</v>
      </c>
      <c r="BA48" s="421">
        <v>-2.360035937088867</v>
      </c>
      <c r="BB48" s="421">
        <v>12.84007187417773</v>
      </c>
      <c r="BC48" s="421">
        <v>0.00139857745</v>
      </c>
      <c r="BD48" s="421">
        <v>4.250320338259122</v>
      </c>
      <c r="BE48" s="421">
        <v>4.246206373292868</v>
      </c>
      <c r="BF48" s="421">
        <v>0.0001786888</v>
      </c>
      <c r="BG48" s="421">
        <v>0.0001860619</v>
      </c>
      <c r="BH48" s="29" t="s">
        <v>198</v>
      </c>
      <c r="BI48" s="29" t="s">
        <v>222</v>
      </c>
      <c r="BJ48" s="421">
        <v>2.644663579209966</v>
      </c>
      <c r="BK48" s="421">
        <v>-1.203976904337674</v>
      </c>
      <c r="BL48" s="421">
        <v>0.00029927</v>
      </c>
      <c r="BM48" s="421">
        <v>-15.04845318671129</v>
      </c>
      <c r="BN48" s="421">
        <v>-15.64808577169686</v>
      </c>
      <c r="BO48" s="421">
        <v>3.033317964522314e-10</v>
      </c>
      <c r="BP48" s="421">
        <v>-15.65429377556389</v>
      </c>
      <c r="BQ48" s="421">
        <v>-27.61072841266079</v>
      </c>
      <c r="BR48" s="421">
        <v>-27.63102111592855</v>
      </c>
    </row>
    <row x14ac:dyDescent="0.25" r="49" customHeight="1" ht="17.25">
      <c r="A49" s="420" t="s">
        <v>309</v>
      </c>
      <c r="B49" s="421">
        <v>8.95</v>
      </c>
      <c r="C49" s="421">
        <v>-0.36</v>
      </c>
      <c r="D49" s="421">
        <v>124.66</v>
      </c>
      <c r="E49" s="421">
        <v>0.0000129824</v>
      </c>
      <c r="F49" s="421">
        <v>0.0000012589</v>
      </c>
      <c r="G49" s="421">
        <v>0.0000017742</v>
      </c>
      <c r="H49" s="421">
        <v>0.0000022367</v>
      </c>
      <c r="I49" s="421">
        <v>0.0000013652</v>
      </c>
      <c r="J49" s="421">
        <v>4.941e-7</v>
      </c>
      <c r="K49" s="421">
        <v>1.052e-7</v>
      </c>
      <c r="L49" s="421">
        <v>0.0000061195</v>
      </c>
      <c r="M49" s="421">
        <v>0.0004873287</v>
      </c>
      <c r="N49" s="421">
        <v>0.000005927</v>
      </c>
      <c r="O49" s="421">
        <v>0.0000418374</v>
      </c>
      <c r="P49" s="414">
        <v>0</v>
      </c>
      <c r="Q49" s="421">
        <v>6.52e-8</v>
      </c>
      <c r="R49" s="421">
        <v>0.0005641272</v>
      </c>
      <c r="S49" s="414">
        <v>0</v>
      </c>
      <c r="T49" s="414">
        <v>0</v>
      </c>
      <c r="U49" s="421">
        <v>0.0000153613</v>
      </c>
      <c r="V49" s="421">
        <v>0.0000018938</v>
      </c>
      <c r="W49" s="414">
        <v>0</v>
      </c>
      <c r="X49" s="421">
        <v>0.00063028</v>
      </c>
      <c r="Y49" s="421">
        <v>18.69</v>
      </c>
      <c r="Z49" s="414">
        <v>0</v>
      </c>
      <c r="AA49" s="414">
        <v>0</v>
      </c>
      <c r="AB49" s="414">
        <v>1</v>
      </c>
      <c r="AC49" s="414">
        <v>2</v>
      </c>
      <c r="AD49" s="414">
        <v>2</v>
      </c>
      <c r="AE49" s="29" t="s">
        <v>229</v>
      </c>
      <c r="AF49" s="421">
        <v>111.02</v>
      </c>
      <c r="AG49" s="421">
        <v>0.00141025</v>
      </c>
      <c r="AH49" s="414">
        <v>0</v>
      </c>
      <c r="AI49" s="414">
        <v>1</v>
      </c>
      <c r="AJ49" s="414">
        <v>0</v>
      </c>
      <c r="AK49" s="414">
        <v>1</v>
      </c>
      <c r="AL49" s="414">
        <v>0</v>
      </c>
      <c r="AM49" s="414">
        <v>0</v>
      </c>
      <c r="AN49" s="414">
        <v>0</v>
      </c>
      <c r="AO49" s="414">
        <v>0</v>
      </c>
      <c r="AP49" s="414">
        <v>0</v>
      </c>
      <c r="AQ49" s="414">
        <v>0</v>
      </c>
      <c r="AR49" s="414">
        <v>0</v>
      </c>
      <c r="AS49" s="414">
        <v>0</v>
      </c>
      <c r="AT49" s="414">
        <v>0</v>
      </c>
      <c r="AU49" s="414">
        <v>0</v>
      </c>
      <c r="AV49" s="414">
        <v>0</v>
      </c>
      <c r="AW49" s="414">
        <v>0</v>
      </c>
      <c r="AX49" s="414">
        <v>0</v>
      </c>
      <c r="AY49" s="414">
        <v>0</v>
      </c>
      <c r="AZ49" s="421">
        <v>43.116794156</v>
      </c>
      <c r="BA49" s="421">
        <v>-2.298958141289178</v>
      </c>
      <c r="BB49" s="421">
        <v>13.54791628257836</v>
      </c>
      <c r="BC49" s="421">
        <v>0.0009932927</v>
      </c>
      <c r="BD49" s="421">
        <v>36.72392310546633</v>
      </c>
      <c r="BE49" s="421">
        <v>36.72392310546633</v>
      </c>
      <c r="BF49" s="421">
        <v>0.0000149814</v>
      </c>
      <c r="BG49" s="421">
        <v>0.0000165096</v>
      </c>
      <c r="BH49" s="29" t="s">
        <v>198</v>
      </c>
      <c r="BI49" s="29" t="s">
        <v>222</v>
      </c>
      <c r="BJ49" s="421">
        <v>1.897601409913383</v>
      </c>
      <c r="BK49" s="421">
        <v>-1.02165649754854</v>
      </c>
      <c r="BL49" s="421">
        <v>0.00049345</v>
      </c>
      <c r="BM49" s="421">
        <v>-15.5857120480986</v>
      </c>
      <c r="BN49" s="421">
        <v>-27.63102111592855</v>
      </c>
      <c r="BO49" s="421">
        <v>8.73880340813333e-10</v>
      </c>
      <c r="BP49" s="421">
        <v>-19.0555906072386</v>
      </c>
      <c r="BQ49" s="421">
        <v>-25.87402563913683</v>
      </c>
      <c r="BR49" s="421">
        <v>-27.63102111592855</v>
      </c>
    </row>
    <row x14ac:dyDescent="0.25" r="50" customHeight="1" ht="17.25">
      <c r="A50" s="420" t="s">
        <v>310</v>
      </c>
      <c r="B50" s="421">
        <v>8.5</v>
      </c>
      <c r="C50" s="421">
        <v>-0.29</v>
      </c>
      <c r="D50" s="421">
        <v>220.25</v>
      </c>
      <c r="E50" s="421">
        <v>0.0000741729</v>
      </c>
      <c r="F50" s="421">
        <v>0.0000015737</v>
      </c>
      <c r="G50" s="421">
        <v>0.0000015295</v>
      </c>
      <c r="H50" s="421">
        <v>0.0000036008</v>
      </c>
      <c r="I50" s="421">
        <v>0.0000023257</v>
      </c>
      <c r="J50" s="414">
        <v>0</v>
      </c>
      <c r="K50" s="414">
        <v>0</v>
      </c>
      <c r="L50" s="421">
        <v>0.0000836475</v>
      </c>
      <c r="M50" s="421">
        <v>0.0006457188</v>
      </c>
      <c r="N50" s="421">
        <v>0.0000229246</v>
      </c>
      <c r="O50" s="421">
        <v>0.0000889629</v>
      </c>
      <c r="P50" s="414">
        <v>0</v>
      </c>
      <c r="Q50" s="421">
        <v>2.133e-7</v>
      </c>
      <c r="R50" s="421">
        <v>0.0005641272</v>
      </c>
      <c r="S50" s="421">
        <v>1.041e-7</v>
      </c>
      <c r="T50" s="421">
        <v>1.613e-7</v>
      </c>
      <c r="U50" s="421">
        <v>0.0000819446</v>
      </c>
      <c r="V50" s="421">
        <v>3.125e-7</v>
      </c>
      <c r="W50" s="414">
        <v>0</v>
      </c>
      <c r="X50" s="421">
        <v>0.00050784</v>
      </c>
      <c r="Y50" s="421">
        <v>18.7</v>
      </c>
      <c r="Z50" s="414">
        <v>0</v>
      </c>
      <c r="AA50" s="414">
        <v>0</v>
      </c>
      <c r="AB50" s="414">
        <v>1</v>
      </c>
      <c r="AC50" s="414">
        <v>2</v>
      </c>
      <c r="AD50" s="414">
        <v>2</v>
      </c>
      <c r="AE50" s="29" t="s">
        <v>229</v>
      </c>
      <c r="AF50" s="421">
        <v>135.47</v>
      </c>
      <c r="AG50" s="421">
        <v>0.00142769</v>
      </c>
      <c r="AH50" s="414">
        <v>0</v>
      </c>
      <c r="AI50" s="414">
        <v>1</v>
      </c>
      <c r="AJ50" s="414">
        <v>0</v>
      </c>
      <c r="AK50" s="414">
        <v>1</v>
      </c>
      <c r="AL50" s="414">
        <v>0</v>
      </c>
      <c r="AM50" s="414">
        <v>0</v>
      </c>
      <c r="AN50" s="414">
        <v>0</v>
      </c>
      <c r="AO50" s="414">
        <v>0</v>
      </c>
      <c r="AP50" s="414">
        <v>0</v>
      </c>
      <c r="AQ50" s="414">
        <v>0</v>
      </c>
      <c r="AR50" s="414">
        <v>0</v>
      </c>
      <c r="AS50" s="414">
        <v>0</v>
      </c>
      <c r="AT50" s="414">
        <v>0</v>
      </c>
      <c r="AU50" s="414">
        <v>0</v>
      </c>
      <c r="AV50" s="414">
        <v>0</v>
      </c>
      <c r="AW50" s="414">
        <v>0</v>
      </c>
      <c r="AX50" s="414">
        <v>0</v>
      </c>
      <c r="AY50" s="414">
        <v>0</v>
      </c>
      <c r="AZ50" s="421">
        <v>60.90960875637</v>
      </c>
      <c r="BA50" s="421">
        <v>-1.7090302243148</v>
      </c>
      <c r="BB50" s="421">
        <v>11.9180604486296</v>
      </c>
      <c r="BC50" s="421">
        <v>0.0013415367</v>
      </c>
      <c r="BD50" s="421">
        <v>6.88552143765422</v>
      </c>
      <c r="BE50" s="421">
        <v>6.875516613913443</v>
      </c>
      <c r="BF50" s="421">
        <v>0.0000746467</v>
      </c>
      <c r="BG50" s="421">
        <v>0.0000772761</v>
      </c>
      <c r="BH50" s="29" t="s">
        <v>198</v>
      </c>
      <c r="BI50" s="29" t="s">
        <v>222</v>
      </c>
      <c r="BJ50" s="421">
        <v>2.466239740955833</v>
      </c>
      <c r="BK50" s="421">
        <v>-1.237875424971154</v>
      </c>
      <c r="BL50" s="421">
        <v>0.00072937</v>
      </c>
      <c r="BM50" s="421">
        <v>-16.47921080193787</v>
      </c>
      <c r="BN50" s="421">
        <v>-15.64808577169686</v>
      </c>
      <c r="BO50" s="421">
        <v>2.906574394463668e-9</v>
      </c>
      <c r="BP50" s="421">
        <v>-17.11474080913942</v>
      </c>
      <c r="BQ50" s="421">
        <v>-25.06253187739929</v>
      </c>
      <c r="BR50" s="421">
        <v>-27.63102111592855</v>
      </c>
    </row>
    <row x14ac:dyDescent="0.25" r="51" customHeight="1" ht="17.25">
      <c r="A51" s="420" t="s">
        <v>311</v>
      </c>
      <c r="B51" s="421">
        <v>8.41</v>
      </c>
      <c r="C51" s="421">
        <v>-0.43</v>
      </c>
      <c r="D51" s="421">
        <v>408.04</v>
      </c>
      <c r="E51" s="421">
        <v>0.0000939744</v>
      </c>
      <c r="F51" s="414">
        <v>0</v>
      </c>
      <c r="G51" s="421">
        <v>0.0000014683</v>
      </c>
      <c r="H51" s="421">
        <v>7.41e-8</v>
      </c>
      <c r="I51" s="421">
        <v>2.7e-9</v>
      </c>
      <c r="J51" s="421">
        <v>8.52e-8</v>
      </c>
      <c r="K51" s="421">
        <v>2.57e-8</v>
      </c>
      <c r="L51" s="421">
        <v>0.0000413676</v>
      </c>
      <c r="M51" s="421">
        <v>0.0001278838</v>
      </c>
      <c r="N51" s="421">
        <v>0.0000055544</v>
      </c>
      <c r="O51" s="421">
        <v>0.0000942412</v>
      </c>
      <c r="P51" s="414">
        <v>0</v>
      </c>
      <c r="Q51" s="414">
        <v>0</v>
      </c>
      <c r="R51" s="421">
        <v>0.0002820636</v>
      </c>
      <c r="S51" s="421">
        <v>1.041e-7</v>
      </c>
      <c r="T51" s="421">
        <v>1.613e-7</v>
      </c>
      <c r="U51" s="421">
        <v>0.0000688335</v>
      </c>
      <c r="V51" s="421">
        <v>0.0000014758</v>
      </c>
      <c r="W51" s="414">
        <v>0</v>
      </c>
      <c r="X51" s="421">
        <v>0.003176</v>
      </c>
      <c r="Y51" s="421">
        <v>22.91</v>
      </c>
      <c r="Z51" s="414">
        <v>0</v>
      </c>
      <c r="AA51" s="414">
        <v>0</v>
      </c>
      <c r="AB51" s="414">
        <v>1</v>
      </c>
      <c r="AC51" s="414">
        <v>2</v>
      </c>
      <c r="AD51" s="414">
        <v>2</v>
      </c>
      <c r="AE51" s="29" t="s">
        <v>229</v>
      </c>
      <c r="AF51" s="421">
        <v>182.36</v>
      </c>
      <c r="AG51" s="421">
        <v>0.00444514</v>
      </c>
      <c r="AH51" s="414">
        <v>0</v>
      </c>
      <c r="AI51" s="414">
        <v>1</v>
      </c>
      <c r="AJ51" s="414">
        <v>0</v>
      </c>
      <c r="AK51" s="414">
        <v>0</v>
      </c>
      <c r="AL51" s="414">
        <v>1</v>
      </c>
      <c r="AM51" s="414">
        <v>0</v>
      </c>
      <c r="AN51" s="414">
        <v>0</v>
      </c>
      <c r="AO51" s="414">
        <v>0</v>
      </c>
      <c r="AP51" s="414">
        <v>0</v>
      </c>
      <c r="AQ51" s="414">
        <v>0</v>
      </c>
      <c r="AR51" s="414">
        <v>0</v>
      </c>
      <c r="AS51" s="414">
        <v>0</v>
      </c>
      <c r="AT51" s="414">
        <v>0</v>
      </c>
      <c r="AU51" s="414">
        <v>0</v>
      </c>
      <c r="AV51" s="414">
        <v>0</v>
      </c>
      <c r="AW51" s="414">
        <v>0</v>
      </c>
      <c r="AX51" s="414">
        <v>0</v>
      </c>
      <c r="AY51" s="414">
        <v>0</v>
      </c>
      <c r="AZ51" s="421">
        <v>29.48440912307</v>
      </c>
      <c r="BA51" s="421">
        <v>-1.736602609573563</v>
      </c>
      <c r="BB51" s="421">
        <v>11.88320521914713</v>
      </c>
      <c r="BC51" s="421">
        <v>0.00223940035</v>
      </c>
      <c r="BD51" s="421">
        <v>4.099278694240449</v>
      </c>
      <c r="BE51" s="421">
        <v>4.091578470965046</v>
      </c>
      <c r="BF51" s="421">
        <v>0.0000956372</v>
      </c>
      <c r="BG51" s="421">
        <v>0.0000955279</v>
      </c>
      <c r="BH51" s="29" t="s">
        <v>203</v>
      </c>
      <c r="BI51" s="29" t="s">
        <v>222</v>
      </c>
      <c r="BJ51" s="421">
        <v>2.87979171234897</v>
      </c>
      <c r="BK51" s="421">
        <v>-0.8439735121632428</v>
      </c>
      <c r="BL51" s="421">
        <v>0.00016925</v>
      </c>
      <c r="BM51" s="421">
        <v>-15.16018360215358</v>
      </c>
      <c r="BN51" s="421">
        <v>-15.64808577171449</v>
      </c>
      <c r="BO51" s="414">
        <v>0</v>
      </c>
      <c r="BP51" s="421">
        <v>-15.03995693386036</v>
      </c>
      <c r="BQ51" s="421">
        <v>-27.63102111592855</v>
      </c>
      <c r="BR51" s="421">
        <v>-27.63102111592855</v>
      </c>
    </row>
    <row x14ac:dyDescent="0.25" r="52" customHeight="1" ht="17.25">
      <c r="A52" s="420" t="s">
        <v>312</v>
      </c>
      <c r="B52" s="421">
        <v>8.33</v>
      </c>
      <c r="C52" s="421">
        <v>-0.43</v>
      </c>
      <c r="D52" s="421">
        <v>89.05</v>
      </c>
      <c r="E52" s="421">
        <v>0.0000898379</v>
      </c>
      <c r="F52" s="421">
        <v>0.0000015422</v>
      </c>
      <c r="G52" s="421">
        <v>0.0000023861</v>
      </c>
      <c r="H52" s="421">
        <v>0.0000044038</v>
      </c>
      <c r="I52" s="421">
        <v>0.000005042</v>
      </c>
      <c r="J52" s="421">
        <v>0.0000015675</v>
      </c>
      <c r="K52" s="421">
        <v>1.212e-7</v>
      </c>
      <c r="L52" s="414">
        <v>0</v>
      </c>
      <c r="M52" s="421">
        <v>0.0003420281</v>
      </c>
      <c r="N52" s="421">
        <v>4.83e-7</v>
      </c>
      <c r="O52" s="421">
        <v>0.0000098895</v>
      </c>
      <c r="P52" s="414">
        <v>0</v>
      </c>
      <c r="Q52" s="414">
        <v>0</v>
      </c>
      <c r="R52" s="421">
        <v>0.0005641272</v>
      </c>
      <c r="S52" s="421">
        <v>1.041e-7</v>
      </c>
      <c r="T52" s="421">
        <v>1.613e-7</v>
      </c>
      <c r="U52" s="421">
        <v>0.0000391368</v>
      </c>
      <c r="V52" s="421">
        <v>0.000001745</v>
      </c>
      <c r="W52" s="414">
        <v>0</v>
      </c>
      <c r="X52" s="421">
        <v>0.00060902</v>
      </c>
      <c r="Y52" s="421">
        <v>19.33</v>
      </c>
      <c r="Z52" s="414">
        <v>0</v>
      </c>
      <c r="AA52" s="414">
        <v>0</v>
      </c>
      <c r="AB52" s="414">
        <v>1</v>
      </c>
      <c r="AC52" s="414">
        <v>2</v>
      </c>
      <c r="AD52" s="414">
        <v>2</v>
      </c>
      <c r="AE52" s="29" t="s">
        <v>229</v>
      </c>
      <c r="AF52" s="421">
        <v>102.82</v>
      </c>
      <c r="AG52" s="421">
        <v>0.00121758</v>
      </c>
      <c r="AH52" s="414">
        <v>0</v>
      </c>
      <c r="AI52" s="414">
        <v>1</v>
      </c>
      <c r="AJ52" s="414">
        <v>0</v>
      </c>
      <c r="AK52" s="414">
        <v>0</v>
      </c>
      <c r="AL52" s="414">
        <v>1</v>
      </c>
      <c r="AM52" s="414">
        <v>0</v>
      </c>
      <c r="AN52" s="414">
        <v>0</v>
      </c>
      <c r="AO52" s="414">
        <v>0</v>
      </c>
      <c r="AP52" s="414">
        <v>0</v>
      </c>
      <c r="AQ52" s="414">
        <v>0</v>
      </c>
      <c r="AR52" s="414">
        <v>0</v>
      </c>
      <c r="AS52" s="414">
        <v>0</v>
      </c>
      <c r="AT52" s="414">
        <v>0</v>
      </c>
      <c r="AU52" s="414">
        <v>0</v>
      </c>
      <c r="AV52" s="414">
        <v>0</v>
      </c>
      <c r="AW52" s="414">
        <v>0</v>
      </c>
      <c r="AX52" s="414">
        <v>0</v>
      </c>
      <c r="AY52" s="414">
        <v>0</v>
      </c>
      <c r="AZ52" s="421">
        <v>42.01744092316999</v>
      </c>
      <c r="BA52" s="421">
        <v>-3.120761990931234</v>
      </c>
      <c r="BB52" s="421">
        <v>14.57152398186247</v>
      </c>
      <c r="BC52" s="421">
        <v>0.0010190008</v>
      </c>
      <c r="BD52" s="421">
        <v>14.41689918439934</v>
      </c>
      <c r="BE52" s="421">
        <v>14.37600055044609</v>
      </c>
      <c r="BF52" s="421">
        <v>0.00009186539999999999</v>
      </c>
      <c r="BG52" s="421">
        <v>0.0000953337</v>
      </c>
      <c r="BH52" s="29" t="s">
        <v>203</v>
      </c>
      <c r="BI52" s="29" t="s">
        <v>222</v>
      </c>
      <c r="BJ52" s="421">
        <v>1.527539716515648</v>
      </c>
      <c r="BK52" s="421">
        <v>-0.843974140072578</v>
      </c>
      <c r="BL52" s="421">
        <v>0.00034203</v>
      </c>
      <c r="BM52" s="421">
        <v>-13.06650621191799</v>
      </c>
      <c r="BN52" s="421">
        <v>-15.64808577169686</v>
      </c>
      <c r="BO52" s="414">
        <v>0</v>
      </c>
      <c r="BP52" s="421">
        <v>-17.14759425456951</v>
      </c>
      <c r="BQ52" s="421">
        <v>-24.19904884328163</v>
      </c>
      <c r="BR52" s="421">
        <v>-27.63102111592855</v>
      </c>
    </row>
    <row x14ac:dyDescent="0.25" r="53" customHeight="1" ht="17.25">
      <c r="A53" s="420" t="s">
        <v>313</v>
      </c>
      <c r="B53" s="421">
        <v>8.4</v>
      </c>
      <c r="C53" s="421">
        <v>-0.29</v>
      </c>
      <c r="D53" s="421">
        <v>174.09</v>
      </c>
      <c r="E53" s="421">
        <v>0.0001107768</v>
      </c>
      <c r="F53" s="421">
        <v>4.976e-7</v>
      </c>
      <c r="G53" s="421">
        <v>9.416e-7</v>
      </c>
      <c r="H53" s="421">
        <v>0.0000034873</v>
      </c>
      <c r="I53" s="421">
        <v>0.0000034815</v>
      </c>
      <c r="J53" s="421">
        <v>0.0000076118</v>
      </c>
      <c r="K53" s="414">
        <v>0</v>
      </c>
      <c r="L53" s="421">
        <v>0.0000078005</v>
      </c>
      <c r="M53" s="421">
        <v>0.0004027472</v>
      </c>
      <c r="N53" s="421">
        <v>0.0000043865</v>
      </c>
      <c r="O53" s="421">
        <v>0.0000164886</v>
      </c>
      <c r="P53" s="414">
        <v>0</v>
      </c>
      <c r="Q53" s="414">
        <v>0</v>
      </c>
      <c r="R53" s="421">
        <v>0.0005641272</v>
      </c>
      <c r="S53" s="421">
        <v>1.041e-7</v>
      </c>
      <c r="T53" s="421">
        <v>1.613e-7</v>
      </c>
      <c r="U53" s="421">
        <v>0.0000819446</v>
      </c>
      <c r="V53" s="421">
        <v>3.125e-7</v>
      </c>
      <c r="W53" s="414">
        <v>0</v>
      </c>
      <c r="X53" s="421">
        <v>0.00025407</v>
      </c>
      <c r="Y53" s="421">
        <v>19.3</v>
      </c>
      <c r="Z53" s="414">
        <v>0</v>
      </c>
      <c r="AA53" s="414">
        <v>0</v>
      </c>
      <c r="AB53" s="414">
        <v>1</v>
      </c>
      <c r="AC53" s="414">
        <v>2</v>
      </c>
      <c r="AD53" s="414">
        <v>2</v>
      </c>
      <c r="AE53" s="29" t="s">
        <v>229</v>
      </c>
      <c r="AF53" s="421">
        <v>98.582</v>
      </c>
      <c r="AG53" s="421">
        <v>0.000892577</v>
      </c>
      <c r="AH53" s="414">
        <v>0</v>
      </c>
      <c r="AI53" s="414">
        <v>1</v>
      </c>
      <c r="AJ53" s="414">
        <v>0</v>
      </c>
      <c r="AK53" s="414">
        <v>0</v>
      </c>
      <c r="AL53" s="414">
        <v>1</v>
      </c>
      <c r="AM53" s="414">
        <v>0</v>
      </c>
      <c r="AN53" s="414">
        <v>0</v>
      </c>
      <c r="AO53" s="414">
        <v>0</v>
      </c>
      <c r="AP53" s="414">
        <v>0</v>
      </c>
      <c r="AQ53" s="414">
        <v>0</v>
      </c>
      <c r="AR53" s="414">
        <v>0</v>
      </c>
      <c r="AS53" s="414">
        <v>0</v>
      </c>
      <c r="AT53" s="414">
        <v>0</v>
      </c>
      <c r="AU53" s="414">
        <v>0</v>
      </c>
      <c r="AV53" s="414">
        <v>0</v>
      </c>
      <c r="AW53" s="414">
        <v>0</v>
      </c>
      <c r="AX53" s="414">
        <v>0</v>
      </c>
      <c r="AY53" s="414">
        <v>0</v>
      </c>
      <c r="AZ53" s="421">
        <v>48.73503707666999</v>
      </c>
      <c r="BA53" s="421">
        <v>-2.519668826383713</v>
      </c>
      <c r="BB53" s="421">
        <v>13.43933765276743</v>
      </c>
      <c r="BC53" s="421">
        <v>0.0009596952499999999</v>
      </c>
      <c r="BD53" s="421">
        <v>6.88552143765422</v>
      </c>
      <c r="BE53" s="421">
        <v>6.875516613913443</v>
      </c>
      <c r="BF53" s="421">
        <v>0.0001112506</v>
      </c>
      <c r="BG53" s="421">
        <v>0.0001198278</v>
      </c>
      <c r="BH53" s="29" t="s">
        <v>203</v>
      </c>
      <c r="BI53" s="29" t="s">
        <v>222</v>
      </c>
      <c r="BJ53" s="421">
        <v>2.199467310959898</v>
      </c>
      <c r="BK53" s="421">
        <v>-1.237875424971154</v>
      </c>
      <c r="BL53" s="421">
        <v>0.00041055</v>
      </c>
      <c r="BM53" s="421">
        <v>-15.18983465825856</v>
      </c>
      <c r="BN53" s="421">
        <v>-15.64808577169686</v>
      </c>
      <c r="BO53" s="414">
        <v>0</v>
      </c>
      <c r="BP53" s="421">
        <v>-17.39437022137844</v>
      </c>
      <c r="BQ53" s="421">
        <v>-24.93065368520576</v>
      </c>
      <c r="BR53" s="421">
        <v>-27.63102111592855</v>
      </c>
    </row>
    <row x14ac:dyDescent="0.25" r="54" customHeight="1" ht="17.25">
      <c r="A54" s="420" t="s">
        <v>314</v>
      </c>
      <c r="B54" s="421">
        <v>8.72</v>
      </c>
      <c r="C54" s="421">
        <v>-0.49</v>
      </c>
      <c r="D54" s="421">
        <v>290.28</v>
      </c>
      <c r="E54" s="421">
        <v>0.000001719</v>
      </c>
      <c r="F54" s="414">
        <v>0</v>
      </c>
      <c r="G54" s="421">
        <v>6.883e-7</v>
      </c>
      <c r="H54" s="421">
        <v>1.112e-7</v>
      </c>
      <c r="I54" s="421">
        <v>8e-9</v>
      </c>
      <c r="J54" s="414">
        <v>0</v>
      </c>
      <c r="K54" s="414">
        <v>0</v>
      </c>
      <c r="L54" s="421">
        <v>0.000023707</v>
      </c>
      <c r="M54" s="421">
        <v>0.0001278838</v>
      </c>
      <c r="N54" s="421">
        <v>0.0000034149</v>
      </c>
      <c r="O54" s="421">
        <v>0.0000347323</v>
      </c>
      <c r="P54" s="414">
        <v>0</v>
      </c>
      <c r="Q54" s="414">
        <v>0</v>
      </c>
      <c r="R54" s="421">
        <v>0.0005641272</v>
      </c>
      <c r="S54" s="421">
        <v>1.041e-7</v>
      </c>
      <c r="T54" s="421">
        <v>1.613e-7</v>
      </c>
      <c r="U54" s="421">
        <v>0.000045889</v>
      </c>
      <c r="V54" s="421">
        <v>0.0000011375</v>
      </c>
      <c r="W54" s="414">
        <v>0</v>
      </c>
      <c r="X54" s="421">
        <v>0.0025734</v>
      </c>
      <c r="Y54" s="421">
        <v>24.76</v>
      </c>
      <c r="Z54" s="414">
        <v>0</v>
      </c>
      <c r="AA54" s="414">
        <v>0</v>
      </c>
      <c r="AB54" s="414">
        <v>1</v>
      </c>
      <c r="AC54" s="414">
        <v>2</v>
      </c>
      <c r="AD54" s="414">
        <v>2</v>
      </c>
      <c r="AE54" s="29" t="s">
        <v>228</v>
      </c>
      <c r="AF54" s="421">
        <v>163.89</v>
      </c>
      <c r="AG54" s="421">
        <v>0.00388072</v>
      </c>
      <c r="AH54" s="414">
        <v>0</v>
      </c>
      <c r="AI54" s="414">
        <v>1</v>
      </c>
      <c r="AJ54" s="414">
        <v>0</v>
      </c>
      <c r="AK54" s="414">
        <v>0</v>
      </c>
      <c r="AL54" s="414">
        <v>0</v>
      </c>
      <c r="AM54" s="414">
        <v>1</v>
      </c>
      <c r="AN54" s="414">
        <v>0</v>
      </c>
      <c r="AO54" s="414">
        <v>0</v>
      </c>
      <c r="AP54" s="414">
        <v>0</v>
      </c>
      <c r="AQ54" s="414">
        <v>0</v>
      </c>
      <c r="AR54" s="414">
        <v>0</v>
      </c>
      <c r="AS54" s="414">
        <v>0</v>
      </c>
      <c r="AT54" s="414">
        <v>0</v>
      </c>
      <c r="AU54" s="414">
        <v>0</v>
      </c>
      <c r="AV54" s="414">
        <v>0</v>
      </c>
      <c r="AW54" s="414">
        <v>0</v>
      </c>
      <c r="AX54" s="414">
        <v>0</v>
      </c>
      <c r="AY54" s="414">
        <v>0</v>
      </c>
      <c r="AZ54" s="421">
        <v>30.02087548867</v>
      </c>
      <c r="BA54" s="421">
        <v>-2.001490076268157</v>
      </c>
      <c r="BB54" s="421">
        <v>12.72298015253631</v>
      </c>
      <c r="BC54" s="421">
        <v>0.00174941775</v>
      </c>
      <c r="BD54" s="421">
        <v>12.29556756521171</v>
      </c>
      <c r="BE54" s="421">
        <v>12.26547460379926</v>
      </c>
      <c r="BF54" s="421">
        <v>0.0000030178</v>
      </c>
      <c r="BG54" s="421">
        <v>0.0000024073</v>
      </c>
      <c r="BH54" s="29" t="s">
        <v>199</v>
      </c>
      <c r="BI54" s="29" t="s">
        <v>222</v>
      </c>
      <c r="BJ54" s="421">
        <v>2.461616526593626</v>
      </c>
      <c r="BK54" s="421">
        <v>-0.7133522144128241</v>
      </c>
      <c r="BL54" s="421">
        <v>0.00015159</v>
      </c>
      <c r="BM54" s="421">
        <v>-14.97163641809572</v>
      </c>
      <c r="BN54" s="421">
        <v>-15.64808577169686</v>
      </c>
      <c r="BO54" s="414">
        <v>0</v>
      </c>
      <c r="BP54" s="421">
        <v>-20.43496957727283</v>
      </c>
      <c r="BQ54" s="421">
        <v>-27.62992172048525</v>
      </c>
      <c r="BR54" s="421">
        <v>-27.63102111592855</v>
      </c>
    </row>
    <row x14ac:dyDescent="0.25" r="55" customHeight="1" ht="17.25">
      <c r="A55" s="420" t="s">
        <v>315</v>
      </c>
      <c r="B55" s="421">
        <v>8.22</v>
      </c>
      <c r="C55" s="421">
        <v>-0.45</v>
      </c>
      <c r="D55" s="421">
        <v>63.51</v>
      </c>
      <c r="E55" s="421">
        <v>0.0000392336</v>
      </c>
      <c r="F55" s="421">
        <v>0.0000011488</v>
      </c>
      <c r="G55" s="421">
        <v>0.0000075558</v>
      </c>
      <c r="H55" s="421">
        <v>0.0000043268</v>
      </c>
      <c r="I55" s="421">
        <v>0.0000073719</v>
      </c>
      <c r="J55" s="421">
        <v>0.0000034928</v>
      </c>
      <c r="K55" s="421">
        <v>1.225e-7</v>
      </c>
      <c r="L55" s="421">
        <v>0.0000030687</v>
      </c>
      <c r="M55" s="421">
        <v>0.0002143762</v>
      </c>
      <c r="N55" s="421">
        <v>0.0000019467</v>
      </c>
      <c r="O55" s="421">
        <v>0.0000108801</v>
      </c>
      <c r="P55" s="414">
        <v>0</v>
      </c>
      <c r="Q55" s="414">
        <v>0</v>
      </c>
      <c r="R55" s="421">
        <v>0.0005641272</v>
      </c>
      <c r="S55" s="421">
        <v>1.041e-7</v>
      </c>
      <c r="T55" s="421">
        <v>1.613e-7</v>
      </c>
      <c r="U55" s="421">
        <v>0.0000245178</v>
      </c>
      <c r="V55" s="421">
        <v>0.0000022319</v>
      </c>
      <c r="W55" s="414">
        <v>0</v>
      </c>
      <c r="X55" s="421">
        <v>0.00045785</v>
      </c>
      <c r="Y55" s="421">
        <v>21.17</v>
      </c>
      <c r="Z55" s="414">
        <v>0</v>
      </c>
      <c r="AA55" s="414">
        <v>0</v>
      </c>
      <c r="AB55" s="414">
        <v>1</v>
      </c>
      <c r="AC55" s="414">
        <v>2</v>
      </c>
      <c r="AD55" s="414">
        <v>2</v>
      </c>
      <c r="AE55" s="29" t="s">
        <v>228</v>
      </c>
      <c r="AF55" s="421">
        <v>84.059</v>
      </c>
      <c r="AG55" s="421">
        <v>0.00101598</v>
      </c>
      <c r="AH55" s="414">
        <v>0</v>
      </c>
      <c r="AI55" s="414">
        <v>1</v>
      </c>
      <c r="AJ55" s="414">
        <v>0</v>
      </c>
      <c r="AK55" s="414">
        <v>0</v>
      </c>
      <c r="AL55" s="414">
        <v>0</v>
      </c>
      <c r="AM55" s="414">
        <v>1</v>
      </c>
      <c r="AN55" s="414">
        <v>0</v>
      </c>
      <c r="AO55" s="414">
        <v>0</v>
      </c>
      <c r="AP55" s="414">
        <v>0</v>
      </c>
      <c r="AQ55" s="414">
        <v>0</v>
      </c>
      <c r="AR55" s="414">
        <v>0</v>
      </c>
      <c r="AS55" s="414">
        <v>0</v>
      </c>
      <c r="AT55" s="414">
        <v>0</v>
      </c>
      <c r="AU55" s="414">
        <v>0</v>
      </c>
      <c r="AV55" s="414">
        <v>0</v>
      </c>
      <c r="AW55" s="414">
        <v>0</v>
      </c>
      <c r="AX55" s="414">
        <v>0</v>
      </c>
      <c r="AY55" s="414">
        <v>0</v>
      </c>
      <c r="AZ55" s="421">
        <v>34.02197984347</v>
      </c>
      <c r="BA55" s="421">
        <v>-3.352332275175302</v>
      </c>
      <c r="BB55" s="421">
        <v>14.9246645503506</v>
      </c>
      <c r="BC55" s="421">
        <v>0.0007952338000000001</v>
      </c>
      <c r="BD55" s="421">
        <v>23.01312923671781</v>
      </c>
      <c r="BE55" s="421">
        <v>22.91160308505842</v>
      </c>
      <c r="BF55" s="421">
        <v>0.0000417493</v>
      </c>
      <c r="BG55" s="421">
        <v>0.000051431</v>
      </c>
      <c r="BH55" s="29" t="s">
        <v>199</v>
      </c>
      <c r="BI55" s="29" t="s">
        <v>222</v>
      </c>
      <c r="BJ55" s="421">
        <v>1.098612288668443</v>
      </c>
      <c r="BK55" s="421">
        <v>-0.7985126517878282</v>
      </c>
      <c r="BL55" s="421">
        <v>0.00021745</v>
      </c>
      <c r="BM55" s="421">
        <v>-14.47682035863257</v>
      </c>
      <c r="BN55" s="421">
        <v>-15.64808577169686</v>
      </c>
      <c r="BO55" s="414">
        <v>0</v>
      </c>
      <c r="BP55" s="421">
        <v>-18.44839850053949</v>
      </c>
      <c r="BQ55" s="421">
        <v>-23.90803979686964</v>
      </c>
      <c r="BR55" s="421">
        <v>-27.63102111592855</v>
      </c>
    </row>
    <row x14ac:dyDescent="0.25" r="56" customHeight="1" ht="17.25">
      <c r="A56" s="420" t="s">
        <v>316</v>
      </c>
      <c r="B56" s="421">
        <v>8.6</v>
      </c>
      <c r="C56" s="421">
        <v>-0.29</v>
      </c>
      <c r="D56" s="421">
        <v>226.51</v>
      </c>
      <c r="E56" s="421">
        <v>0.0001482675</v>
      </c>
      <c r="F56" s="421">
        <v>0.0000014163</v>
      </c>
      <c r="G56" s="421">
        <v>0.0000015295</v>
      </c>
      <c r="H56" s="421">
        <v>7.413e-7</v>
      </c>
      <c r="I56" s="414">
        <v>0</v>
      </c>
      <c r="J56" s="414">
        <v>0</v>
      </c>
      <c r="K56" s="414">
        <v>0</v>
      </c>
      <c r="L56" s="421">
        <v>0.0000235373</v>
      </c>
      <c r="M56" s="421">
        <v>0.0008440329</v>
      </c>
      <c r="N56" s="421">
        <v>0.0000149517</v>
      </c>
      <c r="O56" s="421">
        <v>0.0000339338</v>
      </c>
      <c r="P56" s="414">
        <v>0</v>
      </c>
      <c r="Q56" s="414">
        <v>0</v>
      </c>
      <c r="R56" s="421">
        <v>0.0005641272</v>
      </c>
      <c r="S56" s="421">
        <v>1.041e-7</v>
      </c>
      <c r="T56" s="421">
        <v>1.613e-7</v>
      </c>
      <c r="U56" s="421">
        <v>0.0000819446</v>
      </c>
      <c r="V56" s="421">
        <v>3.125e-7</v>
      </c>
      <c r="W56" s="421">
        <v>0.000099237</v>
      </c>
      <c r="X56" s="414">
        <v>0</v>
      </c>
      <c r="Y56" s="421">
        <v>20.8</v>
      </c>
      <c r="Z56" s="414">
        <v>0</v>
      </c>
      <c r="AA56" s="414">
        <v>0</v>
      </c>
      <c r="AB56" s="414">
        <v>1</v>
      </c>
      <c r="AC56" s="414">
        <v>2</v>
      </c>
      <c r="AD56" s="414">
        <v>2</v>
      </c>
      <c r="AE56" s="29" t="s">
        <v>228</v>
      </c>
      <c r="AF56" s="421">
        <v>135.3</v>
      </c>
      <c r="AG56" s="421">
        <v>0.00119426</v>
      </c>
      <c r="AH56" s="414">
        <v>0</v>
      </c>
      <c r="AI56" s="414">
        <v>1</v>
      </c>
      <c r="AJ56" s="414">
        <v>0</v>
      </c>
      <c r="AK56" s="414">
        <v>0</v>
      </c>
      <c r="AL56" s="414">
        <v>0</v>
      </c>
      <c r="AM56" s="414">
        <v>1</v>
      </c>
      <c r="AN56" s="414">
        <v>0</v>
      </c>
      <c r="AO56" s="414">
        <v>0</v>
      </c>
      <c r="AP56" s="414">
        <v>0</v>
      </c>
      <c r="AQ56" s="414">
        <v>0</v>
      </c>
      <c r="AR56" s="414">
        <v>0</v>
      </c>
      <c r="AS56" s="414">
        <v>0</v>
      </c>
      <c r="AT56" s="414">
        <v>0</v>
      </c>
      <c r="AU56" s="414">
        <v>0</v>
      </c>
      <c r="AV56" s="414">
        <v>0</v>
      </c>
      <c r="AW56" s="414">
        <v>0</v>
      </c>
      <c r="AX56" s="414">
        <v>0</v>
      </c>
      <c r="AY56" s="414">
        <v>0</v>
      </c>
      <c r="AZ56" s="421">
        <v>77.51927797917</v>
      </c>
      <c r="BA56" s="421">
        <v>-1.997226429458536</v>
      </c>
      <c r="BB56" s="421">
        <v>12.59445285891707</v>
      </c>
      <c r="BC56" s="421">
        <v>0.0013591173</v>
      </c>
      <c r="BD56" s="421">
        <v>6.88552143765422</v>
      </c>
      <c r="BE56" s="421">
        <v>6.875516613913443</v>
      </c>
      <c r="BF56" s="421">
        <v>0.0001487413</v>
      </c>
      <c r="BG56" s="421">
        <v>0.0001512133</v>
      </c>
      <c r="BH56" s="29" t="s">
        <v>199</v>
      </c>
      <c r="BI56" s="29" t="s">
        <v>222</v>
      </c>
      <c r="BJ56" s="421">
        <v>2.387836107351696</v>
      </c>
      <c r="BK56" s="421">
        <v>-1.237875424971154</v>
      </c>
      <c r="BL56" s="421">
        <v>0.0008675699999999999</v>
      </c>
      <c r="BM56" s="421">
        <v>-16.31498855059278</v>
      </c>
      <c r="BN56" s="421">
        <v>-15.64808577169686</v>
      </c>
      <c r="BO56" s="414">
        <v>0</v>
      </c>
      <c r="BP56" s="421">
        <v>-17.50406603497994</v>
      </c>
      <c r="BQ56" s="421">
        <v>-27.63102111592855</v>
      </c>
      <c r="BR56" s="421">
        <v>-27.63102111592855</v>
      </c>
    </row>
    <row x14ac:dyDescent="0.25" r="57" customHeight="1" ht="17.25">
      <c r="A57" s="420" t="s">
        <v>317</v>
      </c>
      <c r="B57" s="421">
        <v>8.5</v>
      </c>
      <c r="C57" s="421">
        <v>-0.29</v>
      </c>
      <c r="D57" s="421">
        <v>166.42</v>
      </c>
      <c r="E57" s="421">
        <v>0.0001482032</v>
      </c>
      <c r="F57" s="421">
        <v>3.982e-7</v>
      </c>
      <c r="G57" s="421">
        <v>0.0000029296</v>
      </c>
      <c r="H57" s="421">
        <v>0.0000034327</v>
      </c>
      <c r="I57" s="421">
        <v>0.0000064874</v>
      </c>
      <c r="J57" s="421">
        <v>0.0000085524</v>
      </c>
      <c r="K57" s="414">
        <v>0</v>
      </c>
      <c r="L57" s="421">
        <v>0.0000069519</v>
      </c>
      <c r="M57" s="421">
        <v>0.0002557676</v>
      </c>
      <c r="N57" s="421">
        <v>0.0000057015</v>
      </c>
      <c r="O57" s="421">
        <v>0.0000214433</v>
      </c>
      <c r="P57" s="414">
        <v>0</v>
      </c>
      <c r="Q57" s="414">
        <v>0</v>
      </c>
      <c r="R57" s="421">
        <v>0.0005641272</v>
      </c>
      <c r="S57" s="421">
        <v>1.041e-7</v>
      </c>
      <c r="T57" s="421">
        <v>1.613e-7</v>
      </c>
      <c r="U57" s="421">
        <v>0.0000819446</v>
      </c>
      <c r="V57" s="421">
        <v>3.125e-7</v>
      </c>
      <c r="W57" s="414">
        <v>0</v>
      </c>
      <c r="X57" s="421">
        <v>0.00025407</v>
      </c>
      <c r="Y57" s="414">
        <v>20</v>
      </c>
      <c r="Z57" s="414">
        <v>0</v>
      </c>
      <c r="AA57" s="414">
        <v>0</v>
      </c>
      <c r="AB57" s="414">
        <v>1</v>
      </c>
      <c r="AC57" s="414">
        <v>2</v>
      </c>
      <c r="AD57" s="414">
        <v>2</v>
      </c>
      <c r="AE57" s="29" t="s">
        <v>225</v>
      </c>
      <c r="AF57" s="421">
        <v>91.662</v>
      </c>
      <c r="AG57" s="421">
        <v>0.000939502</v>
      </c>
      <c r="AH57" s="414">
        <v>0</v>
      </c>
      <c r="AI57" s="414">
        <v>1</v>
      </c>
      <c r="AJ57" s="414">
        <v>0</v>
      </c>
      <c r="AK57" s="414">
        <v>0</v>
      </c>
      <c r="AL57" s="414">
        <v>0</v>
      </c>
      <c r="AM57" s="414">
        <v>0</v>
      </c>
      <c r="AN57" s="414">
        <v>0</v>
      </c>
      <c r="AO57" s="414">
        <v>0</v>
      </c>
      <c r="AP57" s="414">
        <v>0</v>
      </c>
      <c r="AQ57" s="414">
        <v>0</v>
      </c>
      <c r="AR57" s="414">
        <v>0</v>
      </c>
      <c r="AS57" s="414">
        <v>0</v>
      </c>
      <c r="AT57" s="414">
        <v>0</v>
      </c>
      <c r="AU57" s="414">
        <v>0</v>
      </c>
      <c r="AV57" s="414">
        <v>0</v>
      </c>
      <c r="AW57" s="414">
        <v>0</v>
      </c>
      <c r="AX57" s="414">
        <v>0</v>
      </c>
      <c r="AY57" s="414">
        <v>1</v>
      </c>
      <c r="AZ57" s="421">
        <v>45.63206273187</v>
      </c>
      <c r="BA57" s="421">
        <v>-2.289081727901083</v>
      </c>
      <c r="BB57" s="421">
        <v>13.07816345580217</v>
      </c>
      <c r="BC57" s="421">
        <v>0.0009845978499999999</v>
      </c>
      <c r="BD57" s="421">
        <v>6.88552143765422</v>
      </c>
      <c r="BE57" s="421">
        <v>6.875516613913443</v>
      </c>
      <c r="BF57" s="421">
        <v>0.000148677</v>
      </c>
      <c r="BG57" s="421">
        <v>0.0001600834</v>
      </c>
      <c r="BH57" s="29" t="s">
        <v>204</v>
      </c>
      <c r="BI57" s="29" t="s">
        <v>222</v>
      </c>
      <c r="BJ57" s="421">
        <v>2.118782439918413</v>
      </c>
      <c r="BK57" s="421">
        <v>-1.237875424971154</v>
      </c>
      <c r="BL57" s="421">
        <v>0.00026272</v>
      </c>
      <c r="BM57" s="421">
        <v>-15.42148826479364</v>
      </c>
      <c r="BN57" s="421">
        <v>-15.64808577169686</v>
      </c>
      <c r="BO57" s="414">
        <v>0</v>
      </c>
      <c r="BP57" s="421">
        <v>-17.51413386374864</v>
      </c>
      <c r="BQ57" s="421">
        <v>-24.37845136093653</v>
      </c>
      <c r="BR57" s="421">
        <v>-27.63102111592855</v>
      </c>
    </row>
    <row x14ac:dyDescent="0.25" r="58" customHeight="1" ht="17.25">
      <c r="A58" s="420" t="s">
        <v>318</v>
      </c>
      <c r="B58" s="421">
        <v>8.9</v>
      </c>
      <c r="C58" s="421">
        <v>-0.29</v>
      </c>
      <c r="D58" s="421">
        <v>168.54</v>
      </c>
      <c r="E58" s="421">
        <v>1.792e-7</v>
      </c>
      <c r="F58" s="421">
        <v>3.107e-7</v>
      </c>
      <c r="G58" s="421">
        <v>0.0000411368</v>
      </c>
      <c r="H58" s="421">
        <v>0.0000035762</v>
      </c>
      <c r="I58" s="421">
        <v>1.274e-7</v>
      </c>
      <c r="J58" s="414">
        <v>0</v>
      </c>
      <c r="K58" s="414">
        <v>0</v>
      </c>
      <c r="L58" s="421">
        <v>0.0000343445</v>
      </c>
      <c r="M58" s="421">
        <v>0.0002557676</v>
      </c>
      <c r="N58" s="421">
        <v>0.0000090125</v>
      </c>
      <c r="O58" s="421">
        <v>0.0000457892</v>
      </c>
      <c r="P58" s="421">
        <v>4.86e-8</v>
      </c>
      <c r="Q58" s="414">
        <v>0</v>
      </c>
      <c r="R58" s="421">
        <v>0.0005641272</v>
      </c>
      <c r="S58" s="421">
        <v>1.041e-7</v>
      </c>
      <c r="T58" s="421">
        <v>1.613e-7</v>
      </c>
      <c r="U58" s="421">
        <v>0.0000819446</v>
      </c>
      <c r="V58" s="421">
        <v>3.125e-7</v>
      </c>
      <c r="W58" s="414">
        <v>0</v>
      </c>
      <c r="X58" s="421">
        <v>0.00025406</v>
      </c>
      <c r="Y58" s="421">
        <v>20.5</v>
      </c>
      <c r="Z58" s="414">
        <v>0</v>
      </c>
      <c r="AA58" s="414">
        <v>0</v>
      </c>
      <c r="AB58" s="414">
        <v>1</v>
      </c>
      <c r="AC58" s="414">
        <v>2</v>
      </c>
      <c r="AD58" s="414">
        <v>2</v>
      </c>
      <c r="AE58" s="29" t="s">
        <v>225</v>
      </c>
      <c r="AF58" s="421">
        <v>87.342</v>
      </c>
      <c r="AG58" s="421">
        <v>0.00096987</v>
      </c>
      <c r="AH58" s="414">
        <v>0</v>
      </c>
      <c r="AI58" s="414">
        <v>1</v>
      </c>
      <c r="AJ58" s="414">
        <v>0</v>
      </c>
      <c r="AK58" s="414">
        <v>0</v>
      </c>
      <c r="AL58" s="414">
        <v>0</v>
      </c>
      <c r="AM58" s="414">
        <v>0</v>
      </c>
      <c r="AN58" s="414">
        <v>0</v>
      </c>
      <c r="AO58" s="414">
        <v>0</v>
      </c>
      <c r="AP58" s="414">
        <v>0</v>
      </c>
      <c r="AQ58" s="414">
        <v>0</v>
      </c>
      <c r="AR58" s="414">
        <v>0</v>
      </c>
      <c r="AS58" s="414">
        <v>0</v>
      </c>
      <c r="AT58" s="414">
        <v>1</v>
      </c>
      <c r="AU58" s="414">
        <v>0</v>
      </c>
      <c r="AV58" s="414">
        <v>0</v>
      </c>
      <c r="AW58" s="414">
        <v>0</v>
      </c>
      <c r="AX58" s="414">
        <v>0</v>
      </c>
      <c r="AY58" s="414">
        <v>0</v>
      </c>
      <c r="AZ58" s="421">
        <v>40.70432498587</v>
      </c>
      <c r="BA58" s="421">
        <v>-1.544937139867722</v>
      </c>
      <c r="BB58" s="421">
        <v>11.98987427973544</v>
      </c>
      <c r="BC58" s="421">
        <v>0.0008047124999999999</v>
      </c>
      <c r="BD58" s="421">
        <v>6.88552143765422</v>
      </c>
      <c r="BE58" s="421">
        <v>6.875516613913443</v>
      </c>
      <c r="BF58" s="421">
        <v>6.53e-7</v>
      </c>
      <c r="BG58" s="421">
        <v>0.0000416267</v>
      </c>
      <c r="BH58" s="29" t="s">
        <v>240</v>
      </c>
      <c r="BI58" s="29" t="s">
        <v>222</v>
      </c>
      <c r="BJ58" s="421">
        <v>2.106748224199966</v>
      </c>
      <c r="BK58" s="421">
        <v>-1.237875424971154</v>
      </c>
      <c r="BL58" s="421">
        <v>0.00029011</v>
      </c>
      <c r="BM58" s="421">
        <v>-15.74577352729601</v>
      </c>
      <c r="BN58" s="421">
        <v>-15.64808577169686</v>
      </c>
      <c r="BO58" s="414">
        <v>0</v>
      </c>
      <c r="BP58" s="421">
        <v>-18.38093093377246</v>
      </c>
      <c r="BQ58" s="421">
        <v>-27.22176320958169</v>
      </c>
      <c r="BR58" s="421">
        <v>-27.63102111592855</v>
      </c>
    </row>
    <row x14ac:dyDescent="0.25" r="59" customHeight="1" ht="17.25">
      <c r="A59" s="420" t="s">
        <v>319</v>
      </c>
      <c r="B59" s="421">
        <v>8.7</v>
      </c>
      <c r="C59" s="421">
        <v>-0.29</v>
      </c>
      <c r="D59" s="421">
        <v>193.24</v>
      </c>
      <c r="E59" s="421">
        <v>1.155e-7</v>
      </c>
      <c r="F59" s="421">
        <v>5.736e-7</v>
      </c>
      <c r="G59" s="421">
        <v>0.0002438897</v>
      </c>
      <c r="H59" s="421">
        <v>0.0000036447</v>
      </c>
      <c r="I59" s="421">
        <v>1.772e-7</v>
      </c>
      <c r="J59" s="414">
        <v>0</v>
      </c>
      <c r="K59" s="414">
        <v>0</v>
      </c>
      <c r="L59" s="421">
        <v>0.0000490275</v>
      </c>
      <c r="M59" s="421">
        <v>0.0002557676</v>
      </c>
      <c r="N59" s="421">
        <v>0.0000130416</v>
      </c>
      <c r="O59" s="421">
        <v>0.0000411661</v>
      </c>
      <c r="P59" s="414">
        <v>0</v>
      </c>
      <c r="Q59" s="414">
        <v>0</v>
      </c>
      <c r="R59" s="421">
        <v>0.0005641272</v>
      </c>
      <c r="S59" s="421">
        <v>1.041e-7</v>
      </c>
      <c r="T59" s="421">
        <v>1.613e-7</v>
      </c>
      <c r="U59" s="421">
        <v>0.0000819446</v>
      </c>
      <c r="V59" s="421">
        <v>3.125e-7</v>
      </c>
      <c r="W59" s="414">
        <v>0</v>
      </c>
      <c r="X59" s="421">
        <v>0.00025407</v>
      </c>
      <c r="Y59" s="421">
        <v>20.6</v>
      </c>
      <c r="Z59" s="414">
        <v>0</v>
      </c>
      <c r="AA59" s="414">
        <v>0</v>
      </c>
      <c r="AB59" s="414">
        <v>1</v>
      </c>
      <c r="AC59" s="414">
        <v>3</v>
      </c>
      <c r="AD59" s="414">
        <v>2</v>
      </c>
      <c r="AE59" s="29" t="s">
        <v>225</v>
      </c>
      <c r="AF59" s="421">
        <v>106.47</v>
      </c>
      <c r="AG59" s="421">
        <v>0.00137863</v>
      </c>
      <c r="AH59" s="414">
        <v>0</v>
      </c>
      <c r="AI59" s="414">
        <v>1</v>
      </c>
      <c r="AJ59" s="414">
        <v>0</v>
      </c>
      <c r="AK59" s="414">
        <v>0</v>
      </c>
      <c r="AL59" s="414">
        <v>0</v>
      </c>
      <c r="AM59" s="414">
        <v>0</v>
      </c>
      <c r="AN59" s="414">
        <v>0</v>
      </c>
      <c r="AO59" s="414">
        <v>0</v>
      </c>
      <c r="AP59" s="414">
        <v>0</v>
      </c>
      <c r="AQ59" s="414">
        <v>0</v>
      </c>
      <c r="AR59" s="414">
        <v>0</v>
      </c>
      <c r="AS59" s="414">
        <v>0</v>
      </c>
      <c r="AT59" s="414">
        <v>1</v>
      </c>
      <c r="AU59" s="414">
        <v>0</v>
      </c>
      <c r="AV59" s="414">
        <v>0</v>
      </c>
      <c r="AW59" s="414">
        <v>0</v>
      </c>
      <c r="AX59" s="414">
        <v>0</v>
      </c>
      <c r="AY59" s="414">
        <v>0</v>
      </c>
      <c r="AZ59" s="421">
        <v>54.22047638786999</v>
      </c>
      <c r="BA59" s="421">
        <v>-1.801672692522349</v>
      </c>
      <c r="BB59" s="421">
        <v>12.3033453850447</v>
      </c>
      <c r="BC59" s="421">
        <v>0.00121708585</v>
      </c>
      <c r="BD59" s="421">
        <v>6.88552143765422</v>
      </c>
      <c r="BE59" s="421">
        <v>6.875516613913443</v>
      </c>
      <c r="BF59" s="421">
        <v>5.893e-7</v>
      </c>
      <c r="BG59" s="421">
        <v>0.0002445788</v>
      </c>
      <c r="BH59" s="29" t="s">
        <v>240</v>
      </c>
      <c r="BI59" s="29" t="s">
        <v>222</v>
      </c>
      <c r="BJ59" s="421">
        <v>2.238641863890777</v>
      </c>
      <c r="BK59" s="421">
        <v>-1.237875424971154</v>
      </c>
      <c r="BL59" s="421">
        <v>0.0003048</v>
      </c>
      <c r="BM59" s="421">
        <v>-16.13947124948193</v>
      </c>
      <c r="BN59" s="421">
        <v>-15.64808577169686</v>
      </c>
      <c r="BO59" s="414">
        <v>0</v>
      </c>
      <c r="BP59" s="421">
        <v>-16.59722180484026</v>
      </c>
      <c r="BQ59" s="421">
        <v>-27.06695808878014</v>
      </c>
      <c r="BR59" s="421">
        <v>-27.63102111592855</v>
      </c>
    </row>
    <row x14ac:dyDescent="0.25" r="60" customHeight="1" ht="17.25">
      <c r="A60" s="420" t="s">
        <v>320</v>
      </c>
      <c r="B60" s="421">
        <v>8.69</v>
      </c>
      <c r="C60" s="421">
        <v>-0.41</v>
      </c>
      <c r="D60" s="421">
        <v>192.15</v>
      </c>
      <c r="E60" s="421">
        <v>0.0002264274</v>
      </c>
      <c r="F60" s="421">
        <v>0.000006352</v>
      </c>
      <c r="G60" s="421">
        <v>4.552e-7</v>
      </c>
      <c r="H60" s="421">
        <v>0.0000133432</v>
      </c>
      <c r="I60" s="421">
        <v>0.0000054575</v>
      </c>
      <c r="J60" s="421">
        <v>2.98e-8</v>
      </c>
      <c r="K60" s="421">
        <v>7.5e-9</v>
      </c>
      <c r="L60" s="421">
        <v>0.0005524381</v>
      </c>
      <c r="M60" s="421">
        <v>0.0000155739</v>
      </c>
      <c r="N60" s="421">
        <v>0.0000067173</v>
      </c>
      <c r="O60" s="421">
        <v>0.0000548755</v>
      </c>
      <c r="P60" s="414">
        <v>0</v>
      </c>
      <c r="Q60" s="421">
        <v>0.0000014289</v>
      </c>
      <c r="R60" s="421">
        <v>0.0005641272</v>
      </c>
      <c r="S60" s="421">
        <v>1.041e-7</v>
      </c>
      <c r="T60" s="421">
        <v>1.613e-7</v>
      </c>
      <c r="U60" s="421">
        <v>0.0000819446</v>
      </c>
      <c r="V60" s="421">
        <v>0.0000017994</v>
      </c>
      <c r="W60" s="414">
        <v>0</v>
      </c>
      <c r="X60" s="421">
        <v>0.00074518</v>
      </c>
      <c r="Y60" s="414">
        <v>15</v>
      </c>
      <c r="Z60" s="414">
        <v>0</v>
      </c>
      <c r="AA60" s="414">
        <v>0</v>
      </c>
      <c r="AB60" s="414">
        <v>1</v>
      </c>
      <c r="AC60" s="414">
        <v>3</v>
      </c>
      <c r="AD60" s="414">
        <v>0</v>
      </c>
      <c r="AE60" s="29" t="s">
        <v>225</v>
      </c>
      <c r="AF60" s="421">
        <v>127.15</v>
      </c>
      <c r="AG60" s="421">
        <v>0.00147463</v>
      </c>
      <c r="AH60" s="414">
        <v>0</v>
      </c>
      <c r="AI60" s="414">
        <v>1</v>
      </c>
      <c r="AJ60" s="414">
        <v>0</v>
      </c>
      <c r="AK60" s="414">
        <v>0</v>
      </c>
      <c r="AL60" s="414">
        <v>0</v>
      </c>
      <c r="AM60" s="414">
        <v>0</v>
      </c>
      <c r="AN60" s="414">
        <v>0</v>
      </c>
      <c r="AO60" s="414">
        <v>0</v>
      </c>
      <c r="AP60" s="414">
        <v>0</v>
      </c>
      <c r="AQ60" s="414">
        <v>0</v>
      </c>
      <c r="AR60" s="414">
        <v>0</v>
      </c>
      <c r="AS60" s="414">
        <v>0</v>
      </c>
      <c r="AT60" s="414">
        <v>1</v>
      </c>
      <c r="AU60" s="414">
        <v>0</v>
      </c>
      <c r="AV60" s="414">
        <v>0</v>
      </c>
      <c r="AW60" s="414">
        <v>0</v>
      </c>
      <c r="AX60" s="414">
        <v>0</v>
      </c>
      <c r="AY60" s="414">
        <v>0</v>
      </c>
      <c r="AZ60" s="421">
        <v>54.62747896576999</v>
      </c>
      <c r="BA60" s="421">
        <v>-1.796832087677226</v>
      </c>
      <c r="BB60" s="421">
        <v>12.28366417535445</v>
      </c>
      <c r="BC60" s="421">
        <v>0.00164346735</v>
      </c>
      <c r="BD60" s="421">
        <v>6.88552143765422</v>
      </c>
      <c r="BE60" s="421">
        <v>6.875516613913443</v>
      </c>
      <c r="BF60" s="421">
        <v>0.0002283956</v>
      </c>
      <c r="BG60" s="421">
        <v>0.0002332644</v>
      </c>
      <c r="BH60" s="29" t="s">
        <v>240</v>
      </c>
      <c r="BI60" s="29" t="s">
        <v>222</v>
      </c>
      <c r="BJ60" s="421">
        <v>2.550226115908721</v>
      </c>
      <c r="BK60" s="421">
        <v>-0.8916025095397622</v>
      </c>
      <c r="BL60" s="421">
        <v>0.00056801</v>
      </c>
      <c r="BM60" s="421">
        <v>-15.40690312360601</v>
      </c>
      <c r="BN60" s="421">
        <v>-15.64808577169686</v>
      </c>
      <c r="BO60" s="421">
        <v>1.893635926643458e-8</v>
      </c>
      <c r="BP60" s="421">
        <v>-15.5968831982029</v>
      </c>
      <c r="BQ60" s="421">
        <v>-22.94420274250876</v>
      </c>
      <c r="BR60" s="421">
        <v>-27.63102111592855</v>
      </c>
    </row>
    <row x14ac:dyDescent="0.25" r="61" customHeight="1" ht="17.25">
      <c r="A61" s="420" t="s">
        <v>321</v>
      </c>
      <c r="B61" s="421">
        <v>10.1</v>
      </c>
      <c r="C61" s="421">
        <v>0.1</v>
      </c>
      <c r="D61" s="421">
        <v>187.07</v>
      </c>
      <c r="E61" s="414">
        <v>0</v>
      </c>
      <c r="F61" s="421">
        <v>4.062e-7</v>
      </c>
      <c r="G61" s="414">
        <v>0</v>
      </c>
      <c r="H61" s="414">
        <v>0</v>
      </c>
      <c r="I61" s="421">
        <v>3.235e-7</v>
      </c>
      <c r="J61" s="421">
        <v>5.65e-8</v>
      </c>
      <c r="K61" s="421">
        <v>1.15e-8</v>
      </c>
      <c r="L61" s="421">
        <v>0.0004441255</v>
      </c>
      <c r="M61" s="421">
        <v>0.0000061384</v>
      </c>
      <c r="N61" s="421">
        <v>0.0000072002</v>
      </c>
      <c r="O61" s="421">
        <v>0.0000576376</v>
      </c>
      <c r="P61" s="414">
        <v>0</v>
      </c>
      <c r="Q61" s="421">
        <v>0.0000015628</v>
      </c>
      <c r="R61" s="421">
        <v>0.0000846191</v>
      </c>
      <c r="S61" s="421">
        <v>0.0000024984</v>
      </c>
      <c r="T61" s="414">
        <v>0</v>
      </c>
      <c r="U61" s="421">
        <v>0.0001390109</v>
      </c>
      <c r="V61" s="421">
        <v>8.353e-7</v>
      </c>
      <c r="W61" s="421">
        <v>0.000039148</v>
      </c>
      <c r="X61" s="414">
        <v>0</v>
      </c>
      <c r="Y61" s="421">
        <v>57.79</v>
      </c>
      <c r="Z61" s="414">
        <v>0</v>
      </c>
      <c r="AA61" s="414">
        <v>0</v>
      </c>
      <c r="AB61" s="414">
        <v>1</v>
      </c>
      <c r="AC61" s="414">
        <v>1</v>
      </c>
      <c r="AD61" s="414">
        <v>2</v>
      </c>
      <c r="AE61" s="29" t="s">
        <v>226</v>
      </c>
      <c r="AF61" s="421">
        <v>270.08</v>
      </c>
      <c r="AG61" s="421">
        <v>0.00506571</v>
      </c>
      <c r="AH61" s="414">
        <v>0</v>
      </c>
      <c r="AI61" s="414">
        <v>1</v>
      </c>
      <c r="AJ61" s="414">
        <v>0</v>
      </c>
      <c r="AK61" s="414">
        <v>0</v>
      </c>
      <c r="AL61" s="414">
        <v>0</v>
      </c>
      <c r="AM61" s="414">
        <v>0</v>
      </c>
      <c r="AN61" s="414">
        <v>0</v>
      </c>
      <c r="AO61" s="414">
        <v>0</v>
      </c>
      <c r="AP61" s="414">
        <v>0</v>
      </c>
      <c r="AQ61" s="414">
        <v>0</v>
      </c>
      <c r="AR61" s="414">
        <v>0</v>
      </c>
      <c r="AS61" s="414">
        <v>0</v>
      </c>
      <c r="AT61" s="414">
        <v>0</v>
      </c>
      <c r="AU61" s="414">
        <v>0</v>
      </c>
      <c r="AV61" s="414">
        <v>0</v>
      </c>
      <c r="AW61" s="414">
        <v>1</v>
      </c>
      <c r="AX61" s="414">
        <v>0</v>
      </c>
      <c r="AY61" s="414">
        <v>0</v>
      </c>
      <c r="AZ61" s="421">
        <v>28.3281987195</v>
      </c>
      <c r="BA61" s="421">
        <v>0.6814570250248657</v>
      </c>
      <c r="BB61" s="421">
        <v>8.737085949950268</v>
      </c>
      <c r="BC61" s="421">
        <v>0.00055463635</v>
      </c>
      <c r="BD61" s="421">
        <v>0.6266954605717969</v>
      </c>
      <c r="BE61" s="421">
        <v>0.597975539416844</v>
      </c>
      <c r="BF61" s="421">
        <v>8.468e-7</v>
      </c>
      <c r="BG61" s="421">
        <v>4.627e-7</v>
      </c>
      <c r="BH61" s="29" t="s">
        <v>196</v>
      </c>
      <c r="BI61" s="29" t="s">
        <v>222</v>
      </c>
      <c r="BJ61" s="421">
        <v>1.174667128031436</v>
      </c>
      <c r="BK61" s="421">
        <v>-2.302576693019326</v>
      </c>
      <c r="BL61" s="421">
        <v>0.00045027</v>
      </c>
      <c r="BM61" s="421">
        <v>-15.04109371549935</v>
      </c>
      <c r="BN61" s="421">
        <v>-27.63049238073364</v>
      </c>
      <c r="BO61" s="421">
        <v>1.529261837074797e-8</v>
      </c>
      <c r="BP61" s="421">
        <v>-27.63102111592855</v>
      </c>
      <c r="BQ61" s="421">
        <v>-27.50774209976838</v>
      </c>
      <c r="BR61" s="421">
        <v>-27.63102111592855</v>
      </c>
    </row>
    <row x14ac:dyDescent="0.25" r="62" customHeight="1" ht="17.25">
      <c r="A62" s="420" t="s">
        <v>322</v>
      </c>
      <c r="B62" s="421">
        <v>9.86</v>
      </c>
      <c r="C62" s="421">
        <v>0.3</v>
      </c>
      <c r="D62" s="421">
        <v>430.37</v>
      </c>
      <c r="E62" s="421">
        <v>6.267e-7</v>
      </c>
      <c r="F62" s="421">
        <v>0.0000019529</v>
      </c>
      <c r="G62" s="421">
        <v>4.589e-7</v>
      </c>
      <c r="H62" s="421">
        <v>8.377e-7</v>
      </c>
      <c r="I62" s="421">
        <v>0.0000013437</v>
      </c>
      <c r="J62" s="421">
        <v>3.917e-7</v>
      </c>
      <c r="K62" s="421">
        <v>4.52e-8</v>
      </c>
      <c r="L62" s="421">
        <v>0.0005515681</v>
      </c>
      <c r="M62" s="421">
        <v>0.0000613842</v>
      </c>
      <c r="N62" s="421">
        <v>0.0002624974</v>
      </c>
      <c r="O62" s="421">
        <v>0.0015604571</v>
      </c>
      <c r="P62" s="414">
        <v>0</v>
      </c>
      <c r="Q62" s="414">
        <v>0</v>
      </c>
      <c r="R62" s="421">
        <v>0.0005020732</v>
      </c>
      <c r="S62" s="421">
        <v>0.0001207579</v>
      </c>
      <c r="T62" s="421">
        <v>0.0000048387</v>
      </c>
      <c r="U62" s="421">
        <v>0.0009231884</v>
      </c>
      <c r="V62" s="421">
        <v>0.0003603125</v>
      </c>
      <c r="W62" s="414">
        <v>0</v>
      </c>
      <c r="X62" s="421">
        <v>0.00011937</v>
      </c>
      <c r="Y62" s="421">
        <v>9.49</v>
      </c>
      <c r="Z62" s="414">
        <v>0</v>
      </c>
      <c r="AA62" s="414">
        <v>0</v>
      </c>
      <c r="AB62" s="414">
        <v>1</v>
      </c>
      <c r="AC62" s="414">
        <v>2</v>
      </c>
      <c r="AD62" s="414">
        <v>0</v>
      </c>
      <c r="AE62" s="29" t="s">
        <v>226</v>
      </c>
      <c r="AF62" s="421">
        <v>264.43</v>
      </c>
      <c r="AG62" s="421">
        <v>0.00506571</v>
      </c>
      <c r="AH62" s="414">
        <v>0</v>
      </c>
      <c r="AI62" s="414">
        <v>1</v>
      </c>
      <c r="AJ62" s="414">
        <v>0</v>
      </c>
      <c r="AK62" s="414">
        <v>0</v>
      </c>
      <c r="AL62" s="414">
        <v>0</v>
      </c>
      <c r="AM62" s="414">
        <v>0</v>
      </c>
      <c r="AN62" s="414">
        <v>0</v>
      </c>
      <c r="AO62" s="414">
        <v>0</v>
      </c>
      <c r="AP62" s="414">
        <v>0</v>
      </c>
      <c r="AQ62" s="414">
        <v>0</v>
      </c>
      <c r="AR62" s="414">
        <v>0</v>
      </c>
      <c r="AS62" s="414">
        <v>0</v>
      </c>
      <c r="AT62" s="414">
        <v>0</v>
      </c>
      <c r="AU62" s="414">
        <v>0</v>
      </c>
      <c r="AV62" s="414">
        <v>0</v>
      </c>
      <c r="AW62" s="414">
        <v>1</v>
      </c>
      <c r="AX62" s="414">
        <v>0</v>
      </c>
      <c r="AY62" s="414">
        <v>0</v>
      </c>
      <c r="AZ62" s="421">
        <v>181.87451996443</v>
      </c>
      <c r="BA62" s="421">
        <v>1.716563991293405</v>
      </c>
      <c r="BB62" s="421">
        <v>6.426872017413189</v>
      </c>
      <c r="BC62" s="421">
        <v>0.004982043950000001</v>
      </c>
      <c r="BD62" s="421">
        <v>0.6746522161673607</v>
      </c>
      <c r="BE62" s="421">
        <v>0.4809377647106943</v>
      </c>
      <c r="BF62" s="421">
        <v>0.0003658231</v>
      </c>
      <c r="BG62" s="421">
        <v>0.0000034302</v>
      </c>
      <c r="BH62" s="29" t="s">
        <v>196</v>
      </c>
      <c r="BI62" s="29" t="s">
        <v>222</v>
      </c>
      <c r="BJ62" s="421">
        <v>3.81440669119419</v>
      </c>
      <c r="BK62" s="421">
        <v>-1.202772491652838</v>
      </c>
      <c r="BL62" s="421">
        <v>0.00061295</v>
      </c>
      <c r="BM62" s="421">
        <v>-12.19211451931223</v>
      </c>
      <c r="BN62" s="421">
        <v>-12.23859411788276</v>
      </c>
      <c r="BO62" s="414">
        <v>0</v>
      </c>
      <c r="BP62" s="421">
        <v>-24.93705601998496</v>
      </c>
      <c r="BQ62" s="421">
        <v>-26.07527938249831</v>
      </c>
      <c r="BR62" s="421">
        <v>-27.63102111592855</v>
      </c>
    </row>
    <row x14ac:dyDescent="0.25" r="63" customHeight="1" ht="17.25">
      <c r="A63" s="420" t="s">
        <v>323</v>
      </c>
      <c r="B63" s="421">
        <v>7.96</v>
      </c>
      <c r="C63" s="421">
        <v>-0.23</v>
      </c>
      <c r="D63" s="421">
        <v>228.94</v>
      </c>
      <c r="E63" s="421">
        <v>0.0000338437</v>
      </c>
      <c r="F63" s="414">
        <v>0</v>
      </c>
      <c r="G63" s="414">
        <v>0</v>
      </c>
      <c r="H63" s="414">
        <v>0</v>
      </c>
      <c r="I63" s="421">
        <v>0.0000032018</v>
      </c>
      <c r="J63" s="421">
        <v>1.94e-8</v>
      </c>
      <c r="K63" s="421">
        <v>6.3e-9</v>
      </c>
      <c r="L63" s="421">
        <v>0.0003558223</v>
      </c>
      <c r="M63" s="421">
        <v>0.0000429689</v>
      </c>
      <c r="N63" s="421">
        <v>0.0002170335</v>
      </c>
      <c r="O63" s="421">
        <v>0.000556415</v>
      </c>
      <c r="P63" s="414">
        <v>0</v>
      </c>
      <c r="Q63" s="421">
        <v>0.0000013545</v>
      </c>
      <c r="R63" s="421">
        <v>0.0005006911</v>
      </c>
      <c r="S63" s="421">
        <v>0.0001207579</v>
      </c>
      <c r="T63" s="421">
        <v>0.0000044839</v>
      </c>
      <c r="U63" s="421">
        <v>0.0004336511</v>
      </c>
      <c r="V63" s="421">
        <v>0.0000011462</v>
      </c>
      <c r="W63" s="414">
        <v>0</v>
      </c>
      <c r="X63" s="421">
        <v>0.00011656</v>
      </c>
      <c r="Y63" s="421">
        <v>10.58</v>
      </c>
      <c r="Z63" s="414">
        <v>0</v>
      </c>
      <c r="AA63" s="414">
        <v>0</v>
      </c>
      <c r="AB63" s="414">
        <v>1</v>
      </c>
      <c r="AC63" s="414">
        <v>2</v>
      </c>
      <c r="AD63" s="414">
        <v>0</v>
      </c>
      <c r="AE63" s="29" t="s">
        <v>226</v>
      </c>
      <c r="AF63" s="421">
        <v>161.99</v>
      </c>
      <c r="AG63" s="421">
        <v>0.00506571</v>
      </c>
      <c r="AH63" s="414">
        <v>0</v>
      </c>
      <c r="AI63" s="414">
        <v>1</v>
      </c>
      <c r="AJ63" s="414">
        <v>0</v>
      </c>
      <c r="AK63" s="414">
        <v>0</v>
      </c>
      <c r="AL63" s="414">
        <v>0</v>
      </c>
      <c r="AM63" s="414">
        <v>0</v>
      </c>
      <c r="AN63" s="414">
        <v>0</v>
      </c>
      <c r="AO63" s="414">
        <v>0</v>
      </c>
      <c r="AP63" s="414">
        <v>0</v>
      </c>
      <c r="AQ63" s="414">
        <v>0</v>
      </c>
      <c r="AR63" s="414">
        <v>0</v>
      </c>
      <c r="AS63" s="414">
        <v>0</v>
      </c>
      <c r="AT63" s="414">
        <v>0</v>
      </c>
      <c r="AU63" s="414">
        <v>0</v>
      </c>
      <c r="AV63" s="414">
        <v>0</v>
      </c>
      <c r="AW63" s="414">
        <v>1</v>
      </c>
      <c r="AX63" s="414">
        <v>0</v>
      </c>
      <c r="AY63" s="414">
        <v>0</v>
      </c>
      <c r="AZ63" s="421">
        <v>95.75892401340998</v>
      </c>
      <c r="BA63" s="421">
        <v>-0.909647805976527</v>
      </c>
      <c r="BB63" s="421">
        <v>9.779295611953053</v>
      </c>
      <c r="BC63" s="421">
        <v>0.00259235285</v>
      </c>
      <c r="BD63" s="421">
        <v>1.433062201387244</v>
      </c>
      <c r="BE63" s="421">
        <v>0.9031078139063399</v>
      </c>
      <c r="BF63" s="421">
        <v>0.0000394801</v>
      </c>
      <c r="BG63" s="421">
        <v>0.0000338631</v>
      </c>
      <c r="BH63" s="29" t="s">
        <v>196</v>
      </c>
      <c r="BI63" s="29" t="s">
        <v>222</v>
      </c>
      <c r="BJ63" s="421">
        <v>3.074494534060223</v>
      </c>
      <c r="BK63" s="421">
        <v>-1.46968097007579</v>
      </c>
      <c r="BL63" s="421">
        <v>0.00039879</v>
      </c>
      <c r="BM63" s="421">
        <v>-14.53556404144616</v>
      </c>
      <c r="BN63" s="421">
        <v>-12.31588565851431</v>
      </c>
      <c r="BO63" s="421">
        <v>2.13062801444408e-8</v>
      </c>
      <c r="BP63" s="421">
        <v>-19.74409456443723</v>
      </c>
      <c r="BQ63" s="421">
        <v>-27.63102111592855</v>
      </c>
      <c r="BR63" s="421">
        <v>-27.63102111592855</v>
      </c>
    </row>
    <row x14ac:dyDescent="0.25" r="64" customHeight="1" ht="17.25">
      <c r="A64" s="420" t="s">
        <v>324</v>
      </c>
      <c r="B64" s="421">
        <v>8.33</v>
      </c>
      <c r="C64" s="421">
        <v>-0.23</v>
      </c>
      <c r="D64" s="421">
        <v>211.1</v>
      </c>
      <c r="E64" s="421">
        <v>0.0000342018</v>
      </c>
      <c r="F64" s="421">
        <v>1.582e-7</v>
      </c>
      <c r="G64" s="414">
        <v>0</v>
      </c>
      <c r="H64" s="414">
        <v>0</v>
      </c>
      <c r="I64" s="421">
        <v>0.0000030744</v>
      </c>
      <c r="J64" s="421">
        <v>5.05e-8</v>
      </c>
      <c r="K64" s="421">
        <v>1.35e-8</v>
      </c>
      <c r="L64" s="421">
        <v>0.0003988864</v>
      </c>
      <c r="M64" s="421">
        <v>0.000047317</v>
      </c>
      <c r="N64" s="421">
        <v>0.0002398683</v>
      </c>
      <c r="O64" s="421">
        <v>0.0006005789</v>
      </c>
      <c r="P64" s="414">
        <v>0</v>
      </c>
      <c r="Q64" s="414">
        <v>0</v>
      </c>
      <c r="R64" s="421">
        <v>0.0006549516</v>
      </c>
      <c r="S64" s="421">
        <v>0.0000416406</v>
      </c>
      <c r="T64" s="421">
        <v>0.0000027903</v>
      </c>
      <c r="U64" s="421">
        <v>0.0004190649</v>
      </c>
      <c r="V64" s="421">
        <v>0.0000013312</v>
      </c>
      <c r="W64" s="414">
        <v>0</v>
      </c>
      <c r="X64" s="421">
        <v>0.00012015</v>
      </c>
      <c r="Y64" s="421">
        <v>8.42</v>
      </c>
      <c r="Z64" s="414">
        <v>0</v>
      </c>
      <c r="AA64" s="414">
        <v>0</v>
      </c>
      <c r="AB64" s="414">
        <v>1</v>
      </c>
      <c r="AC64" s="414">
        <v>2</v>
      </c>
      <c r="AD64" s="414">
        <v>0</v>
      </c>
      <c r="AE64" s="29" t="s">
        <v>226</v>
      </c>
      <c r="AF64" s="421">
        <v>181.23</v>
      </c>
      <c r="AG64" s="421">
        <v>0.00506571</v>
      </c>
      <c r="AH64" s="414">
        <v>0</v>
      </c>
      <c r="AI64" s="414">
        <v>1</v>
      </c>
      <c r="AJ64" s="414">
        <v>0</v>
      </c>
      <c r="AK64" s="414">
        <v>0</v>
      </c>
      <c r="AL64" s="414">
        <v>0</v>
      </c>
      <c r="AM64" s="414">
        <v>0</v>
      </c>
      <c r="AN64" s="414">
        <v>0</v>
      </c>
      <c r="AO64" s="414">
        <v>0</v>
      </c>
      <c r="AP64" s="414">
        <v>0</v>
      </c>
      <c r="AQ64" s="414">
        <v>0</v>
      </c>
      <c r="AR64" s="414">
        <v>0</v>
      </c>
      <c r="AS64" s="414">
        <v>0</v>
      </c>
      <c r="AT64" s="414">
        <v>0</v>
      </c>
      <c r="AU64" s="414">
        <v>0</v>
      </c>
      <c r="AV64" s="414">
        <v>0</v>
      </c>
      <c r="AW64" s="414">
        <v>1</v>
      </c>
      <c r="AX64" s="414">
        <v>0</v>
      </c>
      <c r="AY64" s="414">
        <v>0</v>
      </c>
      <c r="AZ64" s="421">
        <v>96.01957125617001</v>
      </c>
      <c r="BA64" s="421">
        <v>-0.5649974503489297</v>
      </c>
      <c r="BB64" s="421">
        <v>9.45999490069786</v>
      </c>
      <c r="BC64" s="421">
        <v>0.0026607525</v>
      </c>
      <c r="BD64" s="421">
        <v>1.662253746376754</v>
      </c>
      <c r="BE64" s="421">
        <v>1.421627482198498</v>
      </c>
      <c r="BF64" s="421">
        <v>0.0000383368</v>
      </c>
      <c r="BG64" s="421">
        <v>0.0000344105</v>
      </c>
      <c r="BH64" s="29" t="s">
        <v>196</v>
      </c>
      <c r="BI64" s="29" t="s">
        <v>222</v>
      </c>
      <c r="BJ64" s="421">
        <v>3.22172212660008</v>
      </c>
      <c r="BK64" s="421">
        <v>-1.469681752688704</v>
      </c>
      <c r="BL64" s="421">
        <v>0.00044621</v>
      </c>
      <c r="BM64" s="421">
        <v>-14.62775733402258</v>
      </c>
      <c r="BN64" s="421">
        <v>-12.78946819667932</v>
      </c>
      <c r="BO64" s="414">
        <v>0</v>
      </c>
      <c r="BP64" s="421">
        <v>-19.70307990495817</v>
      </c>
      <c r="BQ64" s="421">
        <v>-27.23143995097936</v>
      </c>
      <c r="BR64" s="421">
        <v>-27.63102111592855</v>
      </c>
    </row>
    <row x14ac:dyDescent="0.25" r="65" customHeight="1" ht="17.25">
      <c r="A65" s="420" t="s">
        <v>325</v>
      </c>
      <c r="B65" s="421">
        <v>9.87</v>
      </c>
      <c r="C65" s="421">
        <v>0.02</v>
      </c>
      <c r="D65" s="421">
        <v>395.25</v>
      </c>
      <c r="E65" s="414">
        <v>0</v>
      </c>
      <c r="F65" s="421">
        <v>5.587e-7</v>
      </c>
      <c r="G65" s="421">
        <v>1.53e-7</v>
      </c>
      <c r="H65" s="421">
        <v>0.000001583</v>
      </c>
      <c r="I65" s="421">
        <v>2.665e-7</v>
      </c>
      <c r="J65" s="421">
        <v>8.77e-8</v>
      </c>
      <c r="K65" s="421">
        <v>6.5e-9</v>
      </c>
      <c r="L65" s="421">
        <v>0.0004119361</v>
      </c>
      <c r="M65" s="421">
        <v>0.0000038365</v>
      </c>
      <c r="N65" s="421">
        <v>0.0000094631</v>
      </c>
      <c r="O65" s="421">
        <v>0.0000643745</v>
      </c>
      <c r="P65" s="414">
        <v>0</v>
      </c>
      <c r="Q65" s="414">
        <v>0</v>
      </c>
      <c r="R65" s="421">
        <v>0.0000221984</v>
      </c>
      <c r="S65" s="421">
        <v>0.0000023943</v>
      </c>
      <c r="T65" s="414">
        <v>0</v>
      </c>
      <c r="U65" s="421">
        <v>0.0001429115</v>
      </c>
      <c r="V65" s="421">
        <v>8.722e-7</v>
      </c>
      <c r="W65" s="421">
        <v>0.000051522</v>
      </c>
      <c r="X65" s="414">
        <v>0</v>
      </c>
      <c r="Y65" s="421">
        <v>56.27</v>
      </c>
      <c r="Z65" s="414">
        <v>0</v>
      </c>
      <c r="AA65" s="414">
        <v>0</v>
      </c>
      <c r="AB65" s="414">
        <v>1</v>
      </c>
      <c r="AC65" s="414">
        <v>1</v>
      </c>
      <c r="AD65" s="414">
        <v>2</v>
      </c>
      <c r="AE65" s="29" t="s">
        <v>226</v>
      </c>
      <c r="AF65" s="421">
        <v>162.85</v>
      </c>
      <c r="AG65" s="421">
        <v>0.00506571</v>
      </c>
      <c r="AH65" s="414">
        <v>0</v>
      </c>
      <c r="AI65" s="414">
        <v>1</v>
      </c>
      <c r="AJ65" s="414">
        <v>0</v>
      </c>
      <c r="AK65" s="414">
        <v>0</v>
      </c>
      <c r="AL65" s="414">
        <v>0</v>
      </c>
      <c r="AM65" s="414">
        <v>0</v>
      </c>
      <c r="AN65" s="414">
        <v>0</v>
      </c>
      <c r="AO65" s="414">
        <v>0</v>
      </c>
      <c r="AP65" s="414">
        <v>0</v>
      </c>
      <c r="AQ65" s="414">
        <v>0</v>
      </c>
      <c r="AR65" s="414">
        <v>0</v>
      </c>
      <c r="AS65" s="414">
        <v>0</v>
      </c>
      <c r="AT65" s="414">
        <v>0</v>
      </c>
      <c r="AU65" s="414">
        <v>0</v>
      </c>
      <c r="AV65" s="414">
        <v>0</v>
      </c>
      <c r="AW65" s="414">
        <v>1</v>
      </c>
      <c r="AX65" s="414">
        <v>0</v>
      </c>
      <c r="AY65" s="414">
        <v>0</v>
      </c>
      <c r="AZ65" s="421">
        <v>26.8390260685</v>
      </c>
      <c r="BA65" s="421">
        <v>0.487597736296717</v>
      </c>
      <c r="BB65" s="421">
        <v>8.894804527406565</v>
      </c>
      <c r="BC65" s="421">
        <v>0.0005552173499999999</v>
      </c>
      <c r="BD65" s="421">
        <v>0.1720834222578309</v>
      </c>
      <c r="BE65" s="421">
        <v>0.1527702266530311</v>
      </c>
      <c r="BF65" s="421">
        <v>8.787e-7</v>
      </c>
      <c r="BG65" s="421">
        <v>7.994000000000001e-7</v>
      </c>
      <c r="BH65" s="29" t="s">
        <v>196</v>
      </c>
      <c r="BI65" s="29" t="s">
        <v>222</v>
      </c>
      <c r="BJ65" s="421">
        <v>1.949356942644536</v>
      </c>
      <c r="BK65" s="421">
        <v>-3.911979506324246</v>
      </c>
      <c r="BL65" s="421">
        <v>0.00041578</v>
      </c>
      <c r="BM65" s="421">
        <v>-15.22332638706307</v>
      </c>
      <c r="BN65" s="421">
        <v>-27.63089431534808</v>
      </c>
      <c r="BO65" s="414">
        <v>0</v>
      </c>
      <c r="BP65" s="421">
        <v>-25.18977932172493</v>
      </c>
      <c r="BQ65" s="421">
        <v>-27.1749896442497</v>
      </c>
      <c r="BR65" s="421">
        <v>-27.63102111592855</v>
      </c>
    </row>
    <row x14ac:dyDescent="0.25" r="66" customHeight="1" ht="17.25">
      <c r="A66" s="420" t="s">
        <v>326</v>
      </c>
      <c r="B66" s="421">
        <v>9.09</v>
      </c>
      <c r="C66" s="421">
        <v>-0.1</v>
      </c>
      <c r="D66" s="414">
        <v>166</v>
      </c>
      <c r="E66" s="421">
        <v>0.0000023279</v>
      </c>
      <c r="F66" s="414">
        <v>0</v>
      </c>
      <c r="G66" s="414">
        <v>0</v>
      </c>
      <c r="H66" s="421">
        <v>7.413e-7</v>
      </c>
      <c r="I66" s="421">
        <v>3.666e-7</v>
      </c>
      <c r="J66" s="421">
        <v>2.49e-8</v>
      </c>
      <c r="K66" s="421">
        <v>2e-9</v>
      </c>
      <c r="L66" s="421">
        <v>0.0003901866</v>
      </c>
      <c r="M66" s="421">
        <v>0.0000465497</v>
      </c>
      <c r="N66" s="421">
        <v>0.000205719</v>
      </c>
      <c r="O66" s="421">
        <v>0.0002085932</v>
      </c>
      <c r="P66" s="414">
        <v>0</v>
      </c>
      <c r="Q66" s="414">
        <v>0</v>
      </c>
      <c r="R66" s="421">
        <v>0.0005048938</v>
      </c>
      <c r="S66" s="414">
        <v>0</v>
      </c>
      <c r="T66" s="414">
        <v>0</v>
      </c>
      <c r="U66" s="421">
        <v>0.0001901116</v>
      </c>
      <c r="V66" s="421">
        <v>9.544e-7</v>
      </c>
      <c r="W66" s="421">
        <v>0.000032719</v>
      </c>
      <c r="X66" s="414">
        <v>0</v>
      </c>
      <c r="Y66" s="421">
        <v>19.15</v>
      </c>
      <c r="Z66" s="414">
        <v>0</v>
      </c>
      <c r="AA66" s="414">
        <v>0</v>
      </c>
      <c r="AB66" s="414">
        <v>1</v>
      </c>
      <c r="AC66" s="414">
        <v>1</v>
      </c>
      <c r="AD66" s="414">
        <v>0</v>
      </c>
      <c r="AE66" s="29" t="s">
        <v>226</v>
      </c>
      <c r="AF66" s="421">
        <v>114.72</v>
      </c>
      <c r="AG66" s="421">
        <v>0.00506571</v>
      </c>
      <c r="AH66" s="414">
        <v>0</v>
      </c>
      <c r="AI66" s="414">
        <v>1</v>
      </c>
      <c r="AJ66" s="414">
        <v>0</v>
      </c>
      <c r="AK66" s="414">
        <v>0</v>
      </c>
      <c r="AL66" s="414">
        <v>0</v>
      </c>
      <c r="AM66" s="414">
        <v>0</v>
      </c>
      <c r="AN66" s="414">
        <v>0</v>
      </c>
      <c r="AO66" s="414">
        <v>0</v>
      </c>
      <c r="AP66" s="414">
        <v>0</v>
      </c>
      <c r="AQ66" s="414">
        <v>0</v>
      </c>
      <c r="AR66" s="414">
        <v>0</v>
      </c>
      <c r="AS66" s="414">
        <v>0</v>
      </c>
      <c r="AT66" s="414">
        <v>0</v>
      </c>
      <c r="AU66" s="414">
        <v>0</v>
      </c>
      <c r="AV66" s="414">
        <v>0</v>
      </c>
      <c r="AW66" s="414">
        <v>1</v>
      </c>
      <c r="AX66" s="414">
        <v>0</v>
      </c>
      <c r="AY66" s="414">
        <v>0</v>
      </c>
      <c r="AZ66" s="421">
        <v>56.7326995774</v>
      </c>
      <c r="BA66" s="421">
        <v>-0.3715866715465772</v>
      </c>
      <c r="BB66" s="421">
        <v>9.833173343093154</v>
      </c>
      <c r="BC66" s="421">
        <v>0.0014687119</v>
      </c>
      <c r="BD66" s="421">
        <v>2.655775870593904</v>
      </c>
      <c r="BE66" s="421">
        <v>2.655775870593904</v>
      </c>
      <c r="BF66" s="421">
        <v>0.0000032843</v>
      </c>
      <c r="BG66" s="421">
        <v>0.0000023528</v>
      </c>
      <c r="BH66" s="29" t="s">
        <v>196</v>
      </c>
      <c r="BI66" s="29" t="s">
        <v>222</v>
      </c>
      <c r="BJ66" s="421">
        <v>2.159685072730003</v>
      </c>
      <c r="BK66" s="421">
        <v>-2.302594593049171</v>
      </c>
      <c r="BL66" s="421">
        <v>0.00043674</v>
      </c>
      <c r="BM66" s="421">
        <v>-16.9974036901598</v>
      </c>
      <c r="BN66" s="421">
        <v>-27.63102111592855</v>
      </c>
      <c r="BO66" s="414">
        <v>0</v>
      </c>
      <c r="BP66" s="421">
        <v>-22.74595717714657</v>
      </c>
      <c r="BQ66" s="421">
        <v>-27.38901655697342</v>
      </c>
      <c r="BR66" s="421">
        <v>-27.63102111592855</v>
      </c>
    </row>
    <row x14ac:dyDescent="0.25" r="67" customHeight="1" ht="17.25">
      <c r="A67" s="420" t="s">
        <v>327</v>
      </c>
      <c r="B67" s="421">
        <v>8.96</v>
      </c>
      <c r="C67" s="421">
        <v>0.04</v>
      </c>
      <c r="D67" s="421">
        <v>226.27</v>
      </c>
      <c r="E67" s="414">
        <v>0</v>
      </c>
      <c r="F67" s="414">
        <v>0</v>
      </c>
      <c r="G67" s="414">
        <v>0</v>
      </c>
      <c r="H67" s="421">
        <v>3.706e-7</v>
      </c>
      <c r="I67" s="421">
        <v>1.828e-7</v>
      </c>
      <c r="J67" s="421">
        <v>1.86e-8</v>
      </c>
      <c r="K67" s="421">
        <v>2.3e-9</v>
      </c>
      <c r="L67" s="421">
        <v>0.0004019314</v>
      </c>
      <c r="M67" s="421">
        <v>0.0000488516</v>
      </c>
      <c r="N67" s="421">
        <v>0.0002221765</v>
      </c>
      <c r="O67" s="421">
        <v>0.0001923749</v>
      </c>
      <c r="P67" s="414">
        <v>0</v>
      </c>
      <c r="Q67" s="421">
        <v>1.042e-7</v>
      </c>
      <c r="R67" s="421">
        <v>0.0005218176</v>
      </c>
      <c r="S67" s="414">
        <v>0</v>
      </c>
      <c r="T67" s="414">
        <v>0</v>
      </c>
      <c r="U67" s="421">
        <v>0.0001910949</v>
      </c>
      <c r="V67" s="421">
        <v>7.8e-7</v>
      </c>
      <c r="W67" s="421">
        <v>0.000027301</v>
      </c>
      <c r="X67" s="414">
        <v>0</v>
      </c>
      <c r="Y67" s="421">
        <v>32.69</v>
      </c>
      <c r="Z67" s="414">
        <v>0</v>
      </c>
      <c r="AA67" s="414">
        <v>0</v>
      </c>
      <c r="AB67" s="414">
        <v>1</v>
      </c>
      <c r="AC67" s="414">
        <v>1</v>
      </c>
      <c r="AD67" s="414">
        <v>2</v>
      </c>
      <c r="AE67" s="29" t="s">
        <v>226</v>
      </c>
      <c r="AF67" s="421">
        <v>119.97</v>
      </c>
      <c r="AG67" s="421">
        <v>0.00506571</v>
      </c>
      <c r="AH67" s="414">
        <v>0</v>
      </c>
      <c r="AI67" s="414">
        <v>1</v>
      </c>
      <c r="AJ67" s="414">
        <v>0</v>
      </c>
      <c r="AK67" s="414">
        <v>0</v>
      </c>
      <c r="AL67" s="414">
        <v>0</v>
      </c>
      <c r="AM67" s="414">
        <v>0</v>
      </c>
      <c r="AN67" s="414">
        <v>0</v>
      </c>
      <c r="AO67" s="414">
        <v>0</v>
      </c>
      <c r="AP67" s="414">
        <v>0</v>
      </c>
      <c r="AQ67" s="414">
        <v>0</v>
      </c>
      <c r="AR67" s="414">
        <v>0</v>
      </c>
      <c r="AS67" s="414">
        <v>0</v>
      </c>
      <c r="AT67" s="414">
        <v>0</v>
      </c>
      <c r="AU67" s="414">
        <v>0</v>
      </c>
      <c r="AV67" s="414">
        <v>0</v>
      </c>
      <c r="AW67" s="414">
        <v>1</v>
      </c>
      <c r="AX67" s="414">
        <v>0</v>
      </c>
      <c r="AY67" s="414">
        <v>0</v>
      </c>
      <c r="AZ67" s="421">
        <v>56.87980911979999</v>
      </c>
      <c r="BA67" s="421">
        <v>-0.2765994375928482</v>
      </c>
      <c r="BB67" s="421">
        <v>9.513198875185697</v>
      </c>
      <c r="BC67" s="421">
        <v>0.00146783605</v>
      </c>
      <c r="BD67" s="421">
        <v>2.730672561120155</v>
      </c>
      <c r="BE67" s="421">
        <v>2.730672561120155</v>
      </c>
      <c r="BF67" s="421">
        <v>7.823e-7</v>
      </c>
      <c r="BG67" s="421">
        <v>1.86e-8</v>
      </c>
      <c r="BH67" s="29" t="s">
        <v>196</v>
      </c>
      <c r="BI67" s="29" t="s">
        <v>222</v>
      </c>
      <c r="BJ67" s="421">
        <v>1.934659755727262</v>
      </c>
      <c r="BK67" s="421">
        <v>-3.218856325033324</v>
      </c>
      <c r="BL67" s="421">
        <v>0.00045078</v>
      </c>
      <c r="BM67" s="421">
        <v>-17.13650340047156</v>
      </c>
      <c r="BN67" s="421">
        <v>-27.63102111592855</v>
      </c>
      <c r="BO67" s="421">
        <v>1.245615433673469e-9</v>
      </c>
      <c r="BP67" s="421">
        <v>-27.63102111592855</v>
      </c>
      <c r="BQ67" s="421">
        <v>-27.56654509674418</v>
      </c>
      <c r="BR67" s="421">
        <v>-27.63102111592855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68"/>
  <sheetViews>
    <sheetView workbookViewId="0"/>
  </sheetViews>
  <sheetFormatPr defaultRowHeight="15" x14ac:dyDescent="0.25"/>
  <cols>
    <col min="1" max="1" style="401" width="13.576428571428572" customWidth="1" bestFit="1"/>
    <col min="2" max="2" style="402" width="13.576428571428572" customWidth="1" bestFit="1"/>
    <col min="3" max="3" style="402" width="13.576428571428572" customWidth="1" bestFit="1"/>
    <col min="4" max="4" style="402" width="13.576428571428572" customWidth="1" bestFit="1"/>
    <col min="5" max="5" style="402" width="13.576428571428572" customWidth="1" bestFit="1"/>
    <col min="6" max="6" style="402" width="13.576428571428572" customWidth="1" bestFit="1"/>
    <col min="7" max="7" style="402" width="13.576428571428572" customWidth="1" bestFit="1"/>
    <col min="8" max="8" style="402" width="13.576428571428572" customWidth="1" bestFit="1"/>
    <col min="9" max="9" style="402" width="13.576428571428572" customWidth="1" bestFit="1"/>
    <col min="10" max="10" style="402" width="13.576428571428572" customWidth="1" bestFit="1"/>
    <col min="11" max="11" style="402" width="13.576428571428572" customWidth="1" bestFit="1"/>
    <col min="12" max="12" style="402" width="13.576428571428572" customWidth="1" bestFit="1"/>
    <col min="13" max="13" style="402" width="13.576428571428572" customWidth="1" bestFit="1"/>
    <col min="14" max="14" style="402" width="13.576428571428572" customWidth="1" bestFit="1"/>
    <col min="15" max="15" style="402" width="13.576428571428572" customWidth="1" bestFit="1"/>
    <col min="16" max="16" style="402" width="17.005" customWidth="1" bestFit="1"/>
    <col min="17" max="17" style="402" width="20.005" customWidth="1" bestFit="1"/>
    <col min="18" max="18" style="402" width="26.005" customWidth="1" bestFit="1"/>
    <col min="19" max="19" style="402" width="13.290714285714287" customWidth="1" bestFit="1"/>
    <col min="20" max="20" style="402" width="13.576428571428572" customWidth="1" bestFit="1"/>
    <col min="21" max="21" style="402" width="13.576428571428572" customWidth="1" bestFit="1"/>
    <col min="22" max="22" style="402" width="13.576428571428572" customWidth="1" bestFit="1"/>
    <col min="23" max="23" style="402" width="13.576428571428572" customWidth="1" bestFit="1"/>
    <col min="24" max="24" style="402" width="13.576428571428572" customWidth="1" bestFit="1"/>
    <col min="25" max="25" style="405" width="13.576428571428572" customWidth="1" bestFit="1"/>
    <col min="26" max="26" style="405" width="13.576428571428572" customWidth="1" bestFit="1"/>
    <col min="27" max="27" style="402" width="13.576428571428572" customWidth="1" bestFit="1"/>
    <col min="28" max="28" style="402" width="13.576428571428572" customWidth="1" bestFit="1"/>
    <col min="29" max="29" style="402" width="13.576428571428572" customWidth="1" bestFit="1"/>
    <col min="30" max="30" style="402" width="13.576428571428572" customWidth="1" bestFit="1"/>
    <col min="31" max="31" style="402" width="13.576428571428572" customWidth="1" bestFit="1"/>
    <col min="32" max="32" style="402" width="13.576428571428572" customWidth="1" bestFit="1"/>
  </cols>
  <sheetData>
    <row x14ac:dyDescent="0.25" r="1" customHeight="1" ht="20.25">
      <c r="A1" s="174" t="s">
        <v>328</v>
      </c>
      <c r="B1" s="172" t="s">
        <v>339</v>
      </c>
      <c r="C1" s="172" t="s">
        <v>340</v>
      </c>
      <c r="D1" s="172" t="s">
        <v>341</v>
      </c>
      <c r="E1" s="172" t="s">
        <v>342</v>
      </c>
      <c r="F1" s="10" t="s">
        <v>10</v>
      </c>
      <c r="G1" s="435" t="s">
        <v>343</v>
      </c>
      <c r="H1" s="435" t="s">
        <v>344</v>
      </c>
      <c r="I1" s="435" t="s">
        <v>345</v>
      </c>
      <c r="J1" s="372" t="s">
        <v>346</v>
      </c>
      <c r="K1" s="372" t="s">
        <v>347</v>
      </c>
      <c r="L1" s="372" t="s">
        <v>348</v>
      </c>
      <c r="M1" s="436" t="s">
        <v>349</v>
      </c>
      <c r="N1" s="436" t="s">
        <v>350</v>
      </c>
      <c r="O1" s="436" t="s">
        <v>351</v>
      </c>
      <c r="P1" s="437" t="s">
        <v>352</v>
      </c>
      <c r="Q1" s="437" t="s">
        <v>353</v>
      </c>
      <c r="R1" s="437" t="s">
        <v>354</v>
      </c>
      <c r="S1" s="438" t="s">
        <v>218</v>
      </c>
      <c r="T1" s="439" t="s">
        <v>355</v>
      </c>
      <c r="U1" s="438" t="s">
        <v>356</v>
      </c>
      <c r="V1" s="438" t="s">
        <v>357</v>
      </c>
      <c r="W1" s="438" t="s">
        <v>358</v>
      </c>
      <c r="X1" s="438" t="s">
        <v>359</v>
      </c>
      <c r="Y1" s="440" t="s">
        <v>360</v>
      </c>
      <c r="Z1" s="440" t="s">
        <v>361</v>
      </c>
      <c r="AA1" s="372" t="s">
        <v>362</v>
      </c>
      <c r="AB1" s="372" t="s">
        <v>363</v>
      </c>
      <c r="AC1" s="436" t="s">
        <v>364</v>
      </c>
      <c r="AD1" s="436" t="s">
        <v>365</v>
      </c>
      <c r="AE1" s="437" t="s">
        <v>366</v>
      </c>
      <c r="AF1" s="437" t="s">
        <v>367</v>
      </c>
    </row>
    <row x14ac:dyDescent="0.25" r="2" customHeight="1" ht="19.5">
      <c r="A2" s="6">
        <v>1</v>
      </c>
      <c r="B2" s="28">
        <v>8.3</v>
      </c>
      <c r="C2" s="28">
        <v>-3.67</v>
      </c>
      <c r="D2" s="6">
        <v>23</v>
      </c>
      <c r="E2" s="28">
        <v>0.004582</v>
      </c>
      <c r="F2" s="28">
        <v>690.4</v>
      </c>
      <c r="G2" s="441">
        <v>371.31</v>
      </c>
      <c r="H2" s="441">
        <v>386.06</v>
      </c>
      <c r="I2" s="441">
        <v>387.41</v>
      </c>
      <c r="J2" s="381">
        <v>364.85</v>
      </c>
      <c r="K2" s="381">
        <v>379.34</v>
      </c>
      <c r="L2" s="381">
        <v>380.68</v>
      </c>
      <c r="M2" s="442">
        <v>366.37</v>
      </c>
      <c r="N2" s="442">
        <v>380.92</v>
      </c>
      <c r="O2" s="442">
        <v>382.26</v>
      </c>
      <c r="P2" s="443">
        <v>369.59</v>
      </c>
      <c r="Q2" s="443">
        <v>384.27</v>
      </c>
      <c r="R2" s="443">
        <v>385.62</v>
      </c>
      <c r="S2" s="444">
        <v>0.0001181563071609539</v>
      </c>
      <c r="T2" s="445">
        <v>0.0001761517615176152</v>
      </c>
      <c r="U2" s="445">
        <v>0.0001321138211382114</v>
      </c>
      <c r="V2" s="445">
        <v>0.00002953907679023847</v>
      </c>
      <c r="W2" s="445">
        <v>0.00004403794037940379</v>
      </c>
      <c r="X2" s="445">
        <v>0.00008861723037071542</v>
      </c>
      <c r="Y2" s="52">
        <v>0.004453073158000755</v>
      </c>
      <c r="Z2" s="52">
        <v>0.0024959</v>
      </c>
      <c r="AA2" s="446">
        <v>0.004316401064000749</v>
      </c>
      <c r="AB2" s="381">
        <v>0.002414488</v>
      </c>
      <c r="AC2" s="447">
        <v>0.004349665872000751</v>
      </c>
      <c r="AD2" s="447">
        <v>0.002433955</v>
      </c>
      <c r="AE2" s="448">
        <v>0.004418034240000754</v>
      </c>
      <c r="AF2" s="448">
        <v>0.002474576</v>
      </c>
    </row>
    <row x14ac:dyDescent="0.25" r="3" customHeight="1" ht="19.5">
      <c r="A3" s="6">
        <v>2</v>
      </c>
      <c r="B3" s="28">
        <v>9.56</v>
      </c>
      <c r="C3" s="28">
        <v>-0.7</v>
      </c>
      <c r="D3" s="28">
        <v>22.81</v>
      </c>
      <c r="E3" s="28">
        <v>0.00369234</v>
      </c>
      <c r="F3" s="28">
        <v>477.35</v>
      </c>
      <c r="G3" s="441">
        <v>393.58</v>
      </c>
      <c r="H3" s="441">
        <v>410.76</v>
      </c>
      <c r="I3" s="441">
        <v>412.33</v>
      </c>
      <c r="J3" s="381">
        <v>396.9</v>
      </c>
      <c r="K3" s="381">
        <v>414.22</v>
      </c>
      <c r="L3" s="381">
        <v>415.81</v>
      </c>
      <c r="M3" s="442">
        <v>395.78</v>
      </c>
      <c r="N3" s="442">
        <v>413.06</v>
      </c>
      <c r="O3" s="442">
        <v>414.64</v>
      </c>
      <c r="P3" s="443">
        <v>394.11</v>
      </c>
      <c r="Q3" s="443">
        <v>411.32</v>
      </c>
      <c r="R3" s="443">
        <v>412.89</v>
      </c>
      <c r="S3" s="444">
        <v>0.0001699633033776798</v>
      </c>
      <c r="T3" s="445">
        <v>0.0002533875338753388</v>
      </c>
      <c r="U3" s="445">
        <v>0.0001900406504065041</v>
      </c>
      <c r="V3" s="445">
        <v>0.00004249082584441996</v>
      </c>
      <c r="W3" s="445">
        <v>0.0000633468834688347</v>
      </c>
      <c r="X3" s="445">
        <v>0.0001274724775332599</v>
      </c>
      <c r="Y3" s="52">
        <v>0.002947960478</v>
      </c>
      <c r="Z3" s="52">
        <v>0.00374121</v>
      </c>
      <c r="AA3" s="446">
        <v>0.002857464280599999</v>
      </c>
      <c r="AB3" s="381">
        <v>0.00373293</v>
      </c>
      <c r="AC3" s="447">
        <v>0.002877586942999999</v>
      </c>
      <c r="AD3" s="447">
        <v>0.003732494</v>
      </c>
      <c r="AE3" s="448">
        <v>0.0029227129214</v>
      </c>
      <c r="AF3" s="448">
        <v>0.003736506</v>
      </c>
    </row>
    <row x14ac:dyDescent="0.25" r="4" customHeight="1" ht="19.5">
      <c r="A4" s="6">
        <v>3</v>
      </c>
      <c r="B4" s="28">
        <v>7.91</v>
      </c>
      <c r="C4" s="28">
        <v>-0.79</v>
      </c>
      <c r="D4" s="28">
        <v>18.8</v>
      </c>
      <c r="E4" s="28">
        <v>0.00493909</v>
      </c>
      <c r="F4" s="6">
        <v>651</v>
      </c>
      <c r="G4" s="441">
        <v>354.4</v>
      </c>
      <c r="H4" s="441">
        <v>402.01</v>
      </c>
      <c r="I4" s="441">
        <v>405.97</v>
      </c>
      <c r="J4" s="381">
        <v>346.38</v>
      </c>
      <c r="K4" s="381">
        <v>392.91</v>
      </c>
      <c r="L4" s="381">
        <v>396.78</v>
      </c>
      <c r="M4" s="442">
        <v>348.23</v>
      </c>
      <c r="N4" s="442">
        <v>395.01</v>
      </c>
      <c r="O4" s="442">
        <v>398.9</v>
      </c>
      <c r="P4" s="443">
        <v>352.23</v>
      </c>
      <c r="Q4" s="443">
        <v>399.55</v>
      </c>
      <c r="R4" s="443">
        <v>403.48</v>
      </c>
      <c r="S4" s="444">
        <v>0.0001685999613719765</v>
      </c>
      <c r="T4" s="445">
        <v>0.0002513550135501355</v>
      </c>
      <c r="U4" s="445">
        <v>0.0001885162601626016</v>
      </c>
      <c r="V4" s="445">
        <v>0.00004214999034299413</v>
      </c>
      <c r="W4" s="445">
        <v>0.00006283875338753387</v>
      </c>
      <c r="X4" s="445">
        <v>0.0001264499710289824</v>
      </c>
      <c r="Y4" s="52">
        <v>0.004693415140515241</v>
      </c>
      <c r="Z4" s="52">
        <v>0.0026377</v>
      </c>
      <c r="AA4" s="446">
        <v>0.004500128540497028</v>
      </c>
      <c r="AB4" s="381">
        <v>0.002524488</v>
      </c>
      <c r="AC4" s="447">
        <v>0.004546761540504003</v>
      </c>
      <c r="AD4" s="447">
        <v>0.002551404</v>
      </c>
      <c r="AE4" s="448">
        <v>0.004643273260513018</v>
      </c>
      <c r="AF4" s="448">
        <v>0.002607826</v>
      </c>
    </row>
    <row x14ac:dyDescent="0.25" r="5" customHeight="1" ht="19.5">
      <c r="A5" s="6">
        <v>4</v>
      </c>
      <c r="B5" s="28">
        <v>8.6</v>
      </c>
      <c r="C5" s="28">
        <v>-0.57</v>
      </c>
      <c r="D5" s="28">
        <v>13.7</v>
      </c>
      <c r="E5" s="28">
        <v>0.00310351</v>
      </c>
      <c r="F5" s="329">
        <v>270.9808311179516</v>
      </c>
      <c r="G5" s="441">
        <v>157.59</v>
      </c>
      <c r="H5" s="441">
        <v>200.97</v>
      </c>
      <c r="I5" s="441">
        <v>204.04</v>
      </c>
      <c r="J5" s="381">
        <v>151.47</v>
      </c>
      <c r="K5" s="381">
        <v>193.16</v>
      </c>
      <c r="L5" s="381">
        <v>196.11</v>
      </c>
      <c r="M5" s="442">
        <v>152.88</v>
      </c>
      <c r="N5" s="449">
        <v>194.96</v>
      </c>
      <c r="O5" s="442">
        <v>197.94</v>
      </c>
      <c r="P5" s="443">
        <v>155.93</v>
      </c>
      <c r="Q5" s="443">
        <v>198.85</v>
      </c>
      <c r="R5" s="443">
        <v>201.89</v>
      </c>
      <c r="S5" s="444">
        <v>0.0001522398573035367</v>
      </c>
      <c r="T5" s="445">
        <v>0.0002269647696476965</v>
      </c>
      <c r="U5" s="445">
        <v>0.0001702235772357724</v>
      </c>
      <c r="V5" s="445">
        <v>0.00003805996432588418</v>
      </c>
      <c r="W5" s="445">
        <v>0.00005674119241192412</v>
      </c>
      <c r="X5" s="445">
        <v>0.0001141798929776526</v>
      </c>
      <c r="Y5" s="52">
        <v>0.003326925500002802</v>
      </c>
      <c r="Z5" s="52">
        <v>0.0005807865604000001</v>
      </c>
      <c r="AA5" s="446">
        <v>0.003155426500002764</v>
      </c>
      <c r="AB5" s="381">
        <v>0.0004803845764</v>
      </c>
      <c r="AC5" s="447">
        <v>0.003197092200002773</v>
      </c>
      <c r="AD5" s="447">
        <v>0.0005041425726</v>
      </c>
      <c r="AE5" s="448">
        <v>0.003282771540002792</v>
      </c>
      <c r="AF5" s="448">
        <v>0.0005542005646</v>
      </c>
    </row>
    <row x14ac:dyDescent="0.25" r="6" customHeight="1" ht="19.5">
      <c r="A6" s="6">
        <v>5</v>
      </c>
      <c r="B6" s="28">
        <v>9.27</v>
      </c>
      <c r="C6" s="28">
        <v>-4.86</v>
      </c>
      <c r="D6" s="28">
        <v>18.81</v>
      </c>
      <c r="E6" s="28">
        <v>0.0019043</v>
      </c>
      <c r="F6" s="28">
        <v>282.45</v>
      </c>
      <c r="G6" s="441">
        <v>124.59</v>
      </c>
      <c r="H6" s="441">
        <v>141.3</v>
      </c>
      <c r="I6" s="441">
        <v>142.69</v>
      </c>
      <c r="J6" s="381">
        <v>122.17</v>
      </c>
      <c r="K6" s="381">
        <v>138.55</v>
      </c>
      <c r="L6" s="381">
        <v>139.91</v>
      </c>
      <c r="M6" s="442">
        <v>122.55</v>
      </c>
      <c r="N6" s="442">
        <v>138.98</v>
      </c>
      <c r="O6" s="442">
        <v>140.35</v>
      </c>
      <c r="P6" s="443">
        <v>123.76</v>
      </c>
      <c r="Q6" s="443">
        <v>140.35</v>
      </c>
      <c r="R6" s="443">
        <v>141.73</v>
      </c>
      <c r="S6" s="444">
        <v>0.0001605335211715652</v>
      </c>
      <c r="T6" s="445">
        <v>0.0002393292682926829</v>
      </c>
      <c r="U6" s="445">
        <v>0.0001794969512195122</v>
      </c>
      <c r="V6" s="445">
        <v>0.00004013338029289131</v>
      </c>
      <c r="W6" s="445">
        <v>0.00005983231707317074</v>
      </c>
      <c r="X6" s="445">
        <v>0.0001204001408786739</v>
      </c>
      <c r="Y6" s="52">
        <v>0.001953763725600003</v>
      </c>
      <c r="Z6" s="52">
        <v>0.000675907692</v>
      </c>
      <c r="AA6" s="446">
        <v>0.001817845893600003</v>
      </c>
      <c r="AB6" s="381">
        <v>0.000618267594</v>
      </c>
      <c r="AC6" s="447">
        <v>0.001849808536400003</v>
      </c>
      <c r="AD6" s="447">
        <v>0.0006305923680000001</v>
      </c>
      <c r="AE6" s="448">
        <v>0.001917758171200003</v>
      </c>
      <c r="AF6" s="448">
        <v>0.000659352916</v>
      </c>
    </row>
    <row x14ac:dyDescent="0.25" r="7" customHeight="1" ht="19.5">
      <c r="A7" s="6">
        <v>6</v>
      </c>
      <c r="B7" s="28">
        <v>8.7</v>
      </c>
      <c r="C7" s="6">
        <v>-3</v>
      </c>
      <c r="D7" s="28">
        <v>12.9</v>
      </c>
      <c r="E7" s="28">
        <v>0.00193933</v>
      </c>
      <c r="F7" s="329">
        <v>198.5588358751924</v>
      </c>
      <c r="G7" s="441">
        <v>104.82</v>
      </c>
      <c r="H7" s="441">
        <v>136.32</v>
      </c>
      <c r="I7" s="441">
        <v>138.49</v>
      </c>
      <c r="J7" s="381">
        <v>102.69</v>
      </c>
      <c r="K7" s="381">
        <v>133.56</v>
      </c>
      <c r="L7" s="381">
        <v>135.68</v>
      </c>
      <c r="M7" s="442">
        <v>103.11</v>
      </c>
      <c r="N7" s="442">
        <v>134.11</v>
      </c>
      <c r="O7" s="442">
        <v>136.23</v>
      </c>
      <c r="P7" s="443">
        <v>104.17</v>
      </c>
      <c r="Q7" s="443">
        <v>135.48</v>
      </c>
      <c r="R7" s="443">
        <v>137.62</v>
      </c>
      <c r="S7" s="444">
        <v>0.0001136118338086095</v>
      </c>
      <c r="T7" s="445">
        <v>0.0001693766937669377</v>
      </c>
      <c r="U7" s="445">
        <v>0.0001270325203252033</v>
      </c>
      <c r="V7" s="445">
        <v>0.00002840295845215237</v>
      </c>
      <c r="W7" s="445">
        <v>0.00004234417344173442</v>
      </c>
      <c r="X7" s="445">
        <v>0.00008520887535645713</v>
      </c>
      <c r="Y7" s="52">
        <v>0.00204096226000105</v>
      </c>
      <c r="Z7" s="52">
        <v>0.0005291040000000001</v>
      </c>
      <c r="AA7" s="446">
        <v>0.001936789128001042</v>
      </c>
      <c r="AB7" s="381">
        <v>0.000479407</v>
      </c>
      <c r="AC7" s="447">
        <v>0.001961688640001044</v>
      </c>
      <c r="AD7" s="447">
        <v>0.0004906120000000001</v>
      </c>
      <c r="AE7" s="448">
        <v>0.002013696900001048</v>
      </c>
      <c r="AF7" s="448">
        <v>0.00051531</v>
      </c>
    </row>
    <row x14ac:dyDescent="0.25" r="8" customHeight="1" ht="19.5">
      <c r="A8" s="6">
        <v>7</v>
      </c>
      <c r="B8" s="28">
        <v>9.3</v>
      </c>
      <c r="C8" s="28">
        <v>2.72</v>
      </c>
      <c r="D8" s="28">
        <v>24.6</v>
      </c>
      <c r="E8" s="28">
        <v>0.0010523</v>
      </c>
      <c r="F8" s="28">
        <v>112.5</v>
      </c>
      <c r="G8" s="441">
        <v>88.265</v>
      </c>
      <c r="H8" s="441">
        <v>88.945</v>
      </c>
      <c r="I8" s="441">
        <v>89.009</v>
      </c>
      <c r="J8" s="381">
        <v>91.254</v>
      </c>
      <c r="K8" s="381">
        <v>91.957</v>
      </c>
      <c r="L8" s="381">
        <v>92.023</v>
      </c>
      <c r="M8" s="442">
        <v>90.332</v>
      </c>
      <c r="N8" s="442">
        <v>91.027</v>
      </c>
      <c r="O8" s="442">
        <v>91.093</v>
      </c>
      <c r="P8" s="443">
        <v>88.829</v>
      </c>
      <c r="Q8" s="443">
        <v>89.513</v>
      </c>
      <c r="R8" s="443">
        <v>89.578</v>
      </c>
      <c r="S8" s="444">
        <v>0.0001261091355275566</v>
      </c>
      <c r="T8" s="445">
        <v>0.0001880081300813008</v>
      </c>
      <c r="U8" s="445">
        <v>0.0001410060975609756</v>
      </c>
      <c r="V8" s="445">
        <v>0.00003152728388188914</v>
      </c>
      <c r="W8" s="445">
        <v>0.0000470020325203252</v>
      </c>
      <c r="X8" s="445">
        <v>0.00009458185164566741</v>
      </c>
      <c r="Y8" s="52">
        <v>0.00104569663002</v>
      </c>
      <c r="Z8" s="52">
        <v>0.000497881462</v>
      </c>
      <c r="AA8" s="446">
        <v>0.0009805641625</v>
      </c>
      <c r="AB8" s="381">
        <v>0.000495818022</v>
      </c>
      <c r="AC8" s="447">
        <v>0.00099542700906</v>
      </c>
      <c r="AD8" s="447">
        <v>0.000494923642</v>
      </c>
      <c r="AE8" s="448">
        <v>0.00102794619646</v>
      </c>
      <c r="AF8" s="448">
        <v>0.0004958938620000001</v>
      </c>
    </row>
    <row x14ac:dyDescent="0.25" r="9" customHeight="1" ht="19.5">
      <c r="A9" s="6">
        <v>8</v>
      </c>
      <c r="B9" s="28">
        <v>9.14</v>
      </c>
      <c r="C9" s="28">
        <v>1.46</v>
      </c>
      <c r="D9" s="28">
        <v>48.3</v>
      </c>
      <c r="E9" s="28">
        <v>0.00121397</v>
      </c>
      <c r="F9" s="28">
        <v>202.02</v>
      </c>
      <c r="G9" s="441">
        <v>137.57</v>
      </c>
      <c r="H9" s="441">
        <v>95.202</v>
      </c>
      <c r="I9" s="441">
        <v>89.869</v>
      </c>
      <c r="J9" s="381">
        <v>137.76</v>
      </c>
      <c r="K9" s="381">
        <v>95.334</v>
      </c>
      <c r="L9" s="381">
        <v>89.993</v>
      </c>
      <c r="M9" s="442">
        <v>137.48</v>
      </c>
      <c r="N9" s="442">
        <v>95.142</v>
      </c>
      <c r="O9" s="442">
        <v>89.812</v>
      </c>
      <c r="P9" s="443">
        <v>137.38</v>
      </c>
      <c r="Q9" s="443">
        <v>95.072</v>
      </c>
      <c r="R9" s="443">
        <v>89.746</v>
      </c>
      <c r="S9" s="444">
        <v>0.0001306536088799009</v>
      </c>
      <c r="T9" s="445">
        <v>0.0001947831978319783</v>
      </c>
      <c r="U9" s="445">
        <v>0.0001460873983739837</v>
      </c>
      <c r="V9" s="445">
        <v>0.00003266340221997523</v>
      </c>
      <c r="W9" s="445">
        <v>0.00004869579945799458</v>
      </c>
      <c r="X9" s="445">
        <v>0.00009799020665992569</v>
      </c>
      <c r="Y9" s="52">
        <v>0.001201454</v>
      </c>
      <c r="Z9" s="52">
        <v>0.000278969</v>
      </c>
      <c r="AA9" s="446">
        <v>0.00111756</v>
      </c>
      <c r="AB9" s="381">
        <v>0.000259456</v>
      </c>
      <c r="AC9" s="447">
        <v>0.00113731</v>
      </c>
      <c r="AD9" s="447">
        <v>0.000263114</v>
      </c>
      <c r="AE9" s="448">
        <v>0.001179236</v>
      </c>
      <c r="AF9" s="448">
        <v>0.000272845</v>
      </c>
    </row>
    <row x14ac:dyDescent="0.25" r="10" customHeight="1" ht="19.5">
      <c r="A10" s="6">
        <v>9</v>
      </c>
      <c r="B10" s="28">
        <v>9.3</v>
      </c>
      <c r="C10" s="6">
        <v>2</v>
      </c>
      <c r="D10" s="28">
        <v>30.9</v>
      </c>
      <c r="E10" s="28">
        <v>0.000786623</v>
      </c>
      <c r="F10" s="6">
        <v>150</v>
      </c>
      <c r="G10" s="441">
        <v>81.079</v>
      </c>
      <c r="H10" s="441">
        <v>72.867</v>
      </c>
      <c r="I10" s="441">
        <v>72.003</v>
      </c>
      <c r="J10" s="381">
        <v>84.207</v>
      </c>
      <c r="K10" s="381">
        <v>75.679</v>
      </c>
      <c r="L10" s="381">
        <v>74.78</v>
      </c>
      <c r="M10" s="442">
        <v>83.343</v>
      </c>
      <c r="N10" s="442">
        <v>74.902</v>
      </c>
      <c r="O10" s="442">
        <v>74.013</v>
      </c>
      <c r="P10" s="443">
        <v>81.773</v>
      </c>
      <c r="Q10" s="443">
        <v>73.491</v>
      </c>
      <c r="R10" s="443">
        <v>72.619</v>
      </c>
      <c r="S10" s="444">
        <v>0.00007952828366602665</v>
      </c>
      <c r="T10" s="445">
        <v>0.0001185636856368564</v>
      </c>
      <c r="U10" s="445">
        <v>0.00008892276422764228</v>
      </c>
      <c r="V10" s="445">
        <v>0.00001988207091650666</v>
      </c>
      <c r="W10" s="445">
        <v>0.00002964092140921409</v>
      </c>
      <c r="X10" s="445">
        <v>0.00005964621274951999</v>
      </c>
      <c r="Y10" s="52">
        <v>0.0007447342983600003</v>
      </c>
      <c r="Z10" s="52">
        <v>0.000414127</v>
      </c>
      <c r="AA10" s="446">
        <v>0.0007118810238200003</v>
      </c>
      <c r="AB10" s="381">
        <v>0.000420449</v>
      </c>
      <c r="AC10" s="447">
        <v>0.0007195618413200003</v>
      </c>
      <c r="AD10" s="447">
        <v>0.000418252</v>
      </c>
      <c r="AE10" s="448">
        <v>0.0007359724865800002</v>
      </c>
      <c r="AF10" s="448">
        <v>0.000415034</v>
      </c>
    </row>
    <row x14ac:dyDescent="0.25" r="11" customHeight="1" ht="19.5">
      <c r="A11" s="6">
        <v>10</v>
      </c>
      <c r="B11" s="28">
        <v>7.33</v>
      </c>
      <c r="C11" s="28">
        <v>0.94</v>
      </c>
      <c r="D11" s="28">
        <v>37.16</v>
      </c>
      <c r="E11" s="28">
        <v>0.0249986</v>
      </c>
      <c r="F11" s="28">
        <v>3286.16</v>
      </c>
      <c r="G11" s="441">
        <v>2503.7</v>
      </c>
      <c r="H11" s="441">
        <v>2031.8</v>
      </c>
      <c r="I11" s="450">
        <v>1978</v>
      </c>
      <c r="J11" s="381">
        <v>3158.4</v>
      </c>
      <c r="K11" s="381">
        <v>2563.1</v>
      </c>
      <c r="L11" s="381">
        <v>2495.3</v>
      </c>
      <c r="M11" s="442">
        <v>2868.7</v>
      </c>
      <c r="N11" s="451">
        <v>2328</v>
      </c>
      <c r="O11" s="442">
        <v>2266.4</v>
      </c>
      <c r="P11" s="443">
        <v>2426.7</v>
      </c>
      <c r="Q11" s="443">
        <v>1969.4</v>
      </c>
      <c r="R11" s="443">
        <v>1917.3</v>
      </c>
      <c r="S11" s="444">
        <v>0.01578068371601586</v>
      </c>
      <c r="T11" s="445">
        <v>0.02352642276422764</v>
      </c>
      <c r="U11" s="445">
        <v>0.01764481707317073</v>
      </c>
      <c r="V11" s="445">
        <v>0.003945170929003965</v>
      </c>
      <c r="W11" s="445">
        <v>0.00588160569105691</v>
      </c>
      <c r="X11" s="445">
        <v>0.01183551278701189</v>
      </c>
      <c r="Y11" s="52">
        <v>0.01187399453871872</v>
      </c>
      <c r="Z11" s="52">
        <v>0.025843531</v>
      </c>
      <c r="AA11" s="446">
        <v>0.007616431677100536</v>
      </c>
      <c r="AB11" s="381">
        <v>0.027844742</v>
      </c>
      <c r="AC11" s="447">
        <v>0.0079179588417333</v>
      </c>
      <c r="AD11" s="447">
        <v>0.026392522</v>
      </c>
      <c r="AE11" s="448">
        <v>0.009477703767538415</v>
      </c>
      <c r="AF11" s="448">
        <v>0.024602259</v>
      </c>
    </row>
    <row x14ac:dyDescent="0.25" r="12" customHeight="1" ht="19.5">
      <c r="A12" s="6">
        <v>11</v>
      </c>
      <c r="B12" s="28">
        <v>9.3</v>
      </c>
      <c r="C12" s="28">
        <v>-3.71</v>
      </c>
      <c r="D12" s="28">
        <v>6.67</v>
      </c>
      <c r="E12" s="28">
        <v>0.00133271</v>
      </c>
      <c r="F12" s="28">
        <v>124.55</v>
      </c>
      <c r="G12" s="441">
        <v>76.266</v>
      </c>
      <c r="H12" s="441">
        <v>117.35</v>
      </c>
      <c r="I12" s="441">
        <v>119.36</v>
      </c>
      <c r="J12" s="381">
        <v>77.028</v>
      </c>
      <c r="K12" s="381">
        <v>118.52</v>
      </c>
      <c r="L12" s="381">
        <v>120.55</v>
      </c>
      <c r="M12" s="442">
        <v>76.809</v>
      </c>
      <c r="N12" s="442">
        <v>118.19</v>
      </c>
      <c r="O12" s="442">
        <v>120.21</v>
      </c>
      <c r="P12" s="443">
        <v>76.427</v>
      </c>
      <c r="Q12" s="443">
        <v>117.6</v>
      </c>
      <c r="R12" s="443">
        <v>119.61</v>
      </c>
      <c r="S12" s="444">
        <v>0.00005802156352605688</v>
      </c>
      <c r="T12" s="445">
        <v>0.00008650067750677508</v>
      </c>
      <c r="U12" s="445">
        <v>0.00006487550813008131</v>
      </c>
      <c r="V12" s="445">
        <v>0.00001450539088151422</v>
      </c>
      <c r="W12" s="445">
        <v>0.00002162516937669377</v>
      </c>
      <c r="X12" s="445">
        <v>0.00004351617264454266</v>
      </c>
      <c r="Y12" s="52">
        <v>0.001128265075600004</v>
      </c>
      <c r="Z12" s="52">
        <v>0.0009297789999999999</v>
      </c>
      <c r="AA12" s="446">
        <v>0.001093946651900005</v>
      </c>
      <c r="AB12" s="381">
        <v>0.0009242759999999999</v>
      </c>
      <c r="AC12" s="447">
        <v>0.001102164472060004</v>
      </c>
      <c r="AD12" s="447">
        <v>0.0009253110000000001</v>
      </c>
      <c r="AE12" s="448">
        <v>0.001119318274400004</v>
      </c>
      <c r="AF12" s="448">
        <v>0.0009280496</v>
      </c>
    </row>
    <row x14ac:dyDescent="0.25" r="13" customHeight="1" ht="19.5">
      <c r="A13" s="6">
        <v>12</v>
      </c>
      <c r="B13" s="28">
        <v>9.3</v>
      </c>
      <c r="C13" s="28">
        <v>-7.08</v>
      </c>
      <c r="D13" s="6">
        <v>12</v>
      </c>
      <c r="E13" s="28">
        <v>0.00148249</v>
      </c>
      <c r="F13" s="329">
        <v>185.5659717363929</v>
      </c>
      <c r="G13" s="441">
        <v>94.638</v>
      </c>
      <c r="H13" s="441">
        <v>125.9</v>
      </c>
      <c r="I13" s="441">
        <v>127.97</v>
      </c>
      <c r="J13" s="381">
        <v>96.341</v>
      </c>
      <c r="K13" s="381">
        <v>128.16</v>
      </c>
      <c r="L13" s="381">
        <v>130.27</v>
      </c>
      <c r="M13" s="442">
        <v>95.746</v>
      </c>
      <c r="N13" s="442">
        <v>127.37</v>
      </c>
      <c r="O13" s="442">
        <v>129.46</v>
      </c>
      <c r="P13" s="443">
        <v>94.884</v>
      </c>
      <c r="Q13" s="443">
        <v>126.23</v>
      </c>
      <c r="R13" s="443">
        <v>128.3</v>
      </c>
      <c r="S13" s="444">
        <v>0.0001363342005703314</v>
      </c>
      <c r="T13" s="445">
        <v>0.0002032520325203252</v>
      </c>
      <c r="U13" s="445">
        <v>0.0001524390243902439</v>
      </c>
      <c r="V13" s="445">
        <v>0.00003408355014258285</v>
      </c>
      <c r="W13" s="445">
        <v>0.0000508130081300813</v>
      </c>
      <c r="X13" s="445">
        <v>0.0001022506504277486</v>
      </c>
      <c r="Y13" s="52">
        <v>0.001169353312000021</v>
      </c>
      <c r="Z13" s="52">
        <v>0.0009173</v>
      </c>
      <c r="AA13" s="446">
        <v>0.001088073970000021</v>
      </c>
      <c r="AB13" s="381">
        <v>0.000902262</v>
      </c>
      <c r="AC13" s="447">
        <v>0.001106679582000021</v>
      </c>
      <c r="AD13" s="447">
        <v>0.000904143</v>
      </c>
      <c r="AE13" s="448">
        <v>0.001147255774000021</v>
      </c>
      <c r="AF13" s="448">
        <v>0.0009115079999999999</v>
      </c>
    </row>
    <row x14ac:dyDescent="0.25" r="14" customHeight="1" ht="19.5">
      <c r="A14" s="6">
        <v>13</v>
      </c>
      <c r="B14" s="28">
        <v>8.62</v>
      </c>
      <c r="C14" s="28">
        <v>-3.12</v>
      </c>
      <c r="D14" s="28">
        <v>41.09</v>
      </c>
      <c r="E14" s="28">
        <v>0.0023115</v>
      </c>
      <c r="F14" s="28">
        <v>492.53</v>
      </c>
      <c r="G14" s="441">
        <v>307.94</v>
      </c>
      <c r="H14" s="441">
        <v>235.55</v>
      </c>
      <c r="I14" s="441">
        <v>226.97</v>
      </c>
      <c r="J14" s="381">
        <v>307.97</v>
      </c>
      <c r="K14" s="381">
        <v>235.58</v>
      </c>
      <c r="L14" s="381">
        <v>226.99</v>
      </c>
      <c r="M14" s="442">
        <v>307.8</v>
      </c>
      <c r="N14" s="442">
        <v>235.45</v>
      </c>
      <c r="O14" s="442">
        <v>226.87</v>
      </c>
      <c r="P14" s="443">
        <v>307.78</v>
      </c>
      <c r="Q14" s="443">
        <v>235.43</v>
      </c>
      <c r="R14" s="443">
        <v>226.85</v>
      </c>
      <c r="S14" s="444">
        <v>0.0001038866608345925</v>
      </c>
      <c r="T14" s="445">
        <v>0.0001548780487804878</v>
      </c>
      <c r="U14" s="445">
        <v>0.0001161585365853659</v>
      </c>
      <c r="V14" s="445">
        <v>0.00002597166520864813</v>
      </c>
      <c r="W14" s="445">
        <v>0.00003871951219512195</v>
      </c>
      <c r="X14" s="445">
        <v>0.0000779149956259444</v>
      </c>
      <c r="Y14" s="52">
        <v>0.0018938560988</v>
      </c>
      <c r="Z14" s="52">
        <v>0.00196018</v>
      </c>
      <c r="AA14" s="446">
        <v>0.001824649635000001</v>
      </c>
      <c r="AB14" s="381">
        <v>0.00194205</v>
      </c>
      <c r="AC14" s="447">
        <v>0.0018409398718</v>
      </c>
      <c r="AD14" s="447">
        <v>0.001945589</v>
      </c>
      <c r="AE14" s="448">
        <v>0.001875525927800001</v>
      </c>
      <c r="AF14" s="448">
        <v>0.001954624</v>
      </c>
    </row>
    <row x14ac:dyDescent="0.25" r="15" customHeight="1" ht="19.5">
      <c r="A15" s="6">
        <v>14</v>
      </c>
      <c r="B15" s="6">
        <v>9</v>
      </c>
      <c r="C15" s="6">
        <v>-3</v>
      </c>
      <c r="D15" s="6">
        <v>14</v>
      </c>
      <c r="E15" s="28">
        <v>0.00611989</v>
      </c>
      <c r="F15" s="329">
        <v>482.4401846928781</v>
      </c>
      <c r="G15" s="441">
        <v>321.88</v>
      </c>
      <c r="H15" s="441">
        <v>407.5</v>
      </c>
      <c r="I15" s="441">
        <v>413.63</v>
      </c>
      <c r="J15" s="381">
        <v>283.98</v>
      </c>
      <c r="K15" s="381">
        <v>359.52</v>
      </c>
      <c r="L15" s="381">
        <v>364.93</v>
      </c>
      <c r="M15" s="442">
        <v>288.04</v>
      </c>
      <c r="N15" s="442">
        <v>364.65</v>
      </c>
      <c r="O15" s="442">
        <v>370.14</v>
      </c>
      <c r="P15" s="443">
        <v>307.06</v>
      </c>
      <c r="Q15" s="443">
        <v>388.73</v>
      </c>
      <c r="R15" s="443">
        <v>394.58</v>
      </c>
      <c r="S15" s="444">
        <v>0.001363342005703314</v>
      </c>
      <c r="T15" s="445">
        <v>0.002032520325203252</v>
      </c>
      <c r="U15" s="445">
        <v>0.001524390243902439</v>
      </c>
      <c r="V15" s="445">
        <v>0.0003408355014258285</v>
      </c>
      <c r="W15" s="445">
        <v>0.0005081300813008131</v>
      </c>
      <c r="X15" s="445">
        <v>0.001022506504277486</v>
      </c>
      <c r="Y15" s="52">
        <v>0.004573525800000568</v>
      </c>
      <c r="Z15" s="52">
        <v>0.00341236</v>
      </c>
      <c r="AA15" s="446">
        <v>0.003236251400000539</v>
      </c>
      <c r="AB15" s="381">
        <v>0.00271158</v>
      </c>
      <c r="AC15" s="447">
        <v>0.003513386600000543</v>
      </c>
      <c r="AD15" s="447">
        <v>0.00283007</v>
      </c>
      <c r="AE15" s="448">
        <v>0.004182675000000558</v>
      </c>
      <c r="AF15" s="448">
        <v>0.00318077</v>
      </c>
    </row>
    <row x14ac:dyDescent="0.25" r="16" customHeight="1" ht="19.5">
      <c r="A16" s="6">
        <v>15</v>
      </c>
      <c r="B16" s="28">
        <v>6.44</v>
      </c>
      <c r="C16" s="28">
        <v>-1.22</v>
      </c>
      <c r="D16" s="28">
        <v>32.84</v>
      </c>
      <c r="E16" s="28">
        <v>0.0362673</v>
      </c>
      <c r="F16" s="28">
        <v>2055.75</v>
      </c>
      <c r="G16" s="441">
        <v>3589.1</v>
      </c>
      <c r="H16" s="441">
        <v>3121.6</v>
      </c>
      <c r="I16" s="441">
        <v>3071.1</v>
      </c>
      <c r="J16" s="381">
        <v>5234.3</v>
      </c>
      <c r="K16" s="381">
        <v>4552.5</v>
      </c>
      <c r="L16" s="381">
        <v>4478.8</v>
      </c>
      <c r="M16" s="442">
        <v>4625.7</v>
      </c>
      <c r="N16" s="442">
        <v>4023.3</v>
      </c>
      <c r="O16" s="442">
        <v>3958.1</v>
      </c>
      <c r="P16" s="443">
        <v>3460.9</v>
      </c>
      <c r="Q16" s="443">
        <v>3010.1</v>
      </c>
      <c r="R16" s="443">
        <v>2961.4</v>
      </c>
      <c r="S16" s="444">
        <v>0.03353821334030153</v>
      </c>
      <c r="T16" s="445">
        <v>0.05</v>
      </c>
      <c r="U16" s="445">
        <v>0.0375</v>
      </c>
      <c r="V16" s="445">
        <v>0.008384553335075382</v>
      </c>
      <c r="W16" s="445">
        <v>0.0125</v>
      </c>
      <c r="X16" s="445">
        <v>0.02515366000522614</v>
      </c>
      <c r="Y16" s="52">
        <v>0.01374280061500289</v>
      </c>
      <c r="Z16" s="52">
        <v>0.049635279</v>
      </c>
      <c r="AA16" s="446">
        <v>0.007692762634364434</v>
      </c>
      <c r="AB16" s="381">
        <v>0.056289903</v>
      </c>
      <c r="AC16" s="447">
        <v>0.007886187857956209</v>
      </c>
      <c r="AD16" s="447">
        <v>0.05262457899999999</v>
      </c>
      <c r="AE16" s="448">
        <v>0.008690668530906137</v>
      </c>
      <c r="AF16" s="448">
        <v>0.046811186</v>
      </c>
    </row>
    <row x14ac:dyDescent="0.25" r="17" customHeight="1" ht="19.5">
      <c r="A17" s="6">
        <v>16</v>
      </c>
      <c r="B17" s="28">
        <v>6.9</v>
      </c>
      <c r="C17" s="28">
        <v>-2.22</v>
      </c>
      <c r="D17" s="28">
        <v>37.8</v>
      </c>
      <c r="E17" s="28">
        <v>0.0355037</v>
      </c>
      <c r="F17" s="28">
        <v>2168.9</v>
      </c>
      <c r="G17" s="441">
        <v>3936.3</v>
      </c>
      <c r="H17" s="450">
        <v>3163</v>
      </c>
      <c r="I17" s="441">
        <v>3074.3</v>
      </c>
      <c r="J17" s="381">
        <v>5825.6</v>
      </c>
      <c r="K17" s="381">
        <v>4681.2</v>
      </c>
      <c r="L17" s="381">
        <v>4549.9</v>
      </c>
      <c r="M17" s="442">
        <v>5169.5</v>
      </c>
      <c r="N17" s="442">
        <v>4153.9</v>
      </c>
      <c r="O17" s="442">
        <v>4037.4</v>
      </c>
      <c r="P17" s="443">
        <v>3882.9</v>
      </c>
      <c r="Q17" s="443">
        <v>3120.1</v>
      </c>
      <c r="R17" s="443">
        <v>3032.6</v>
      </c>
      <c r="S17" s="444">
        <v>0.0337199922743953</v>
      </c>
      <c r="T17" s="445">
        <v>0.0502710027100271</v>
      </c>
      <c r="U17" s="445">
        <v>0.03770325203252033</v>
      </c>
      <c r="V17" s="445">
        <v>0.008429998068598826</v>
      </c>
      <c r="W17" s="445">
        <v>0.01256775067750678</v>
      </c>
      <c r="X17" s="445">
        <v>0.02528999420579648</v>
      </c>
      <c r="Y17" s="52">
        <v>0.01259690269747013</v>
      </c>
      <c r="Z17" s="52">
        <v>0.050541764</v>
      </c>
      <c r="AA17" s="446">
        <v>0.007196021604708738</v>
      </c>
      <c r="AB17" s="381">
        <v>0.058172714</v>
      </c>
      <c r="AC17" s="447">
        <v>0.007375379807832562</v>
      </c>
      <c r="AD17" s="447">
        <v>0.054478061</v>
      </c>
      <c r="AE17" s="448">
        <v>0.00809842106604083</v>
      </c>
      <c r="AF17" s="448">
        <v>0.04839531</v>
      </c>
    </row>
    <row x14ac:dyDescent="0.25" r="18" customHeight="1" ht="19.5">
      <c r="A18" s="6">
        <v>17</v>
      </c>
      <c r="B18" s="28">
        <v>8.85</v>
      </c>
      <c r="C18" s="28">
        <v>-3.61</v>
      </c>
      <c r="D18" s="28">
        <v>15.65</v>
      </c>
      <c r="E18" s="28">
        <v>0.0106836</v>
      </c>
      <c r="F18" s="28">
        <v>1068.19</v>
      </c>
      <c r="G18" s="441">
        <v>664.28</v>
      </c>
      <c r="H18" s="441">
        <v>808.7</v>
      </c>
      <c r="I18" s="441">
        <v>819.66</v>
      </c>
      <c r="J18" s="381">
        <v>702.23</v>
      </c>
      <c r="K18" s="381">
        <v>854.9</v>
      </c>
      <c r="L18" s="381">
        <v>866.48</v>
      </c>
      <c r="M18" s="442">
        <v>687.89</v>
      </c>
      <c r="N18" s="442">
        <v>837.45</v>
      </c>
      <c r="O18" s="442">
        <v>848.79</v>
      </c>
      <c r="P18" s="443">
        <v>667.6</v>
      </c>
      <c r="Q18" s="443">
        <v>812.74</v>
      </c>
      <c r="R18" s="443">
        <v>823.76</v>
      </c>
      <c r="S18" s="444">
        <v>0.001480362194526182</v>
      </c>
      <c r="T18" s="445">
        <v>0.002206978319783198</v>
      </c>
      <c r="U18" s="445">
        <v>0.001655233739837398</v>
      </c>
      <c r="V18" s="445">
        <v>0.0003700905486315455</v>
      </c>
      <c r="W18" s="445">
        <v>0.0005517445799457995</v>
      </c>
      <c r="X18" s="445">
        <v>0.001110271645894637</v>
      </c>
      <c r="Y18" s="52">
        <v>0.008314732322802214</v>
      </c>
      <c r="Z18" s="52">
        <v>0.003047549</v>
      </c>
      <c r="AA18" s="446">
        <v>0.007704009440342236</v>
      </c>
      <c r="AB18" s="381">
        <v>0.003116379</v>
      </c>
      <c r="AC18" s="447">
        <v>0.007805132067902229</v>
      </c>
      <c r="AD18" s="447">
        <v>0.003050048</v>
      </c>
      <c r="AE18" s="448">
        <v>0.008097087464882214</v>
      </c>
      <c r="AF18" s="448">
        <v>0.003001953</v>
      </c>
    </row>
    <row x14ac:dyDescent="0.25" r="19" customHeight="1" ht="19.5">
      <c r="A19" s="6">
        <v>18</v>
      </c>
      <c r="B19" s="28">
        <v>5.47</v>
      </c>
      <c r="C19" s="28">
        <v>2.45</v>
      </c>
      <c r="D19" s="28">
        <v>29.49</v>
      </c>
      <c r="E19" s="28">
        <v>0.0184168</v>
      </c>
      <c r="F19" s="28">
        <v>1440.73</v>
      </c>
      <c r="G19" s="441">
        <v>1468.3</v>
      </c>
      <c r="H19" s="441">
        <v>1352.3</v>
      </c>
      <c r="I19" s="441">
        <v>1340.3</v>
      </c>
      <c r="J19" s="381">
        <v>1150.7</v>
      </c>
      <c r="K19" s="381">
        <v>1059.8</v>
      </c>
      <c r="L19" s="381">
        <v>1050.5</v>
      </c>
      <c r="M19" s="442">
        <v>987.68</v>
      </c>
      <c r="N19" s="442">
        <v>909.67</v>
      </c>
      <c r="O19" s="442">
        <v>901.62</v>
      </c>
      <c r="P19" s="443">
        <v>1113.3</v>
      </c>
      <c r="Q19" s="443">
        <v>1025.4</v>
      </c>
      <c r="R19" s="443">
        <v>1016.3</v>
      </c>
      <c r="S19" s="444">
        <v>0.01421284040945705</v>
      </c>
      <c r="T19" s="445">
        <v>0.0211890243902439</v>
      </c>
      <c r="U19" s="445">
        <v>0.01589176829268293</v>
      </c>
      <c r="V19" s="445">
        <v>0.003553210102364262</v>
      </c>
      <c r="W19" s="445">
        <v>0.005297256097560976</v>
      </c>
      <c r="X19" s="445">
        <v>0.01065963030709279</v>
      </c>
      <c r="Y19" s="52">
        <v>0.01161036521292</v>
      </c>
      <c r="Z19" s="52">
        <v>0.01817695702</v>
      </c>
      <c r="AA19" s="446">
        <v>0.005241575547868286</v>
      </c>
      <c r="AB19" s="381">
        <v>0.01103940168</v>
      </c>
      <c r="AC19" s="447">
        <v>0.005444880258277427</v>
      </c>
      <c r="AD19" s="447">
        <v>0.01055162376</v>
      </c>
      <c r="AE19" s="448">
        <v>0.007007869901319469</v>
      </c>
      <c r="AF19" s="448">
        <v>0.01473901442</v>
      </c>
    </row>
    <row x14ac:dyDescent="0.25" r="20" customHeight="1" ht="19.5">
      <c r="A20" s="6">
        <v>19</v>
      </c>
      <c r="B20" s="28">
        <v>7.36</v>
      </c>
      <c r="C20" s="28">
        <v>4.57</v>
      </c>
      <c r="D20" s="28">
        <v>34.17</v>
      </c>
      <c r="E20" s="28">
        <v>0.00691805</v>
      </c>
      <c r="F20" s="28">
        <v>1120.32</v>
      </c>
      <c r="G20" s="441">
        <v>588.79</v>
      </c>
      <c r="H20" s="441">
        <v>501.04</v>
      </c>
      <c r="I20" s="441">
        <v>491.38</v>
      </c>
      <c r="J20" s="381">
        <v>521.74</v>
      </c>
      <c r="K20" s="381">
        <v>443.97</v>
      </c>
      <c r="L20" s="381">
        <v>435.42</v>
      </c>
      <c r="M20" s="442">
        <v>530.17</v>
      </c>
      <c r="N20" s="442">
        <v>451.15</v>
      </c>
      <c r="O20" s="442">
        <v>442.46</v>
      </c>
      <c r="P20" s="443">
        <v>563.42</v>
      </c>
      <c r="Q20" s="443">
        <v>479.45</v>
      </c>
      <c r="R20" s="443">
        <v>470.21</v>
      </c>
      <c r="S20" s="444">
        <v>0.001254274645247049</v>
      </c>
      <c r="T20" s="445">
        <v>0.001869918699186992</v>
      </c>
      <c r="U20" s="445">
        <v>0.001402439024390244</v>
      </c>
      <c r="V20" s="445">
        <v>0.0003135686613117623</v>
      </c>
      <c r="W20" s="445">
        <v>0.000467479674796748</v>
      </c>
      <c r="X20" s="445">
        <v>0.0009407059839352868</v>
      </c>
      <c r="Y20" s="52">
        <v>0.006762975092952374</v>
      </c>
      <c r="Z20" s="52">
        <v>0.002916437</v>
      </c>
      <c r="AA20" s="446">
        <v>0.005511885767836996</v>
      </c>
      <c r="AB20" s="381">
        <v>0.002210014</v>
      </c>
      <c r="AC20" s="447">
        <v>0.00576865724905988</v>
      </c>
      <c r="AD20" s="447">
        <v>0.002326671</v>
      </c>
      <c r="AE20" s="448">
        <v>0.006389108531528913</v>
      </c>
      <c r="AF20" s="448">
        <v>0.00267876</v>
      </c>
    </row>
    <row x14ac:dyDescent="0.25" r="21" customHeight="1" ht="19.5">
      <c r="A21" s="6">
        <v>20</v>
      </c>
      <c r="B21" s="28">
        <v>8.19</v>
      </c>
      <c r="C21" s="28">
        <v>4.29</v>
      </c>
      <c r="D21" s="28">
        <v>34.93</v>
      </c>
      <c r="E21" s="28">
        <v>0.00583723</v>
      </c>
      <c r="F21" s="28">
        <v>1175.75</v>
      </c>
      <c r="G21" s="441">
        <v>493.66</v>
      </c>
      <c r="H21" s="441">
        <v>414.96</v>
      </c>
      <c r="I21" s="441">
        <v>406.22</v>
      </c>
      <c r="J21" s="381">
        <v>485.21</v>
      </c>
      <c r="K21" s="381">
        <v>407.86</v>
      </c>
      <c r="L21" s="381">
        <v>399.27</v>
      </c>
      <c r="M21" s="442">
        <v>487.24</v>
      </c>
      <c r="N21" s="442">
        <v>409.56</v>
      </c>
      <c r="O21" s="442">
        <v>400.94</v>
      </c>
      <c r="P21" s="443">
        <v>491.44</v>
      </c>
      <c r="Q21" s="443">
        <v>413.09</v>
      </c>
      <c r="R21" s="443">
        <v>404.39</v>
      </c>
      <c r="S21" s="444">
        <v>0.0001064883718288097</v>
      </c>
      <c r="T21" s="445">
        <v>0.0001587567750677507</v>
      </c>
      <c r="U21" s="445">
        <v>0.000119067581300813</v>
      </c>
      <c r="V21" s="445">
        <v>0.00002662209295720242</v>
      </c>
      <c r="W21" s="445">
        <v>0.00003968919376693767</v>
      </c>
      <c r="X21" s="445">
        <v>0.00007986627887160727</v>
      </c>
      <c r="Y21" s="52">
        <v>0.006483164957597201</v>
      </c>
      <c r="Z21" s="52">
        <v>0.001293671</v>
      </c>
      <c r="AA21" s="446">
        <v>0.006356212913558197</v>
      </c>
      <c r="AB21" s="381">
        <v>0.001216636</v>
      </c>
      <c r="AC21" s="447">
        <v>0.006387472877567198</v>
      </c>
      <c r="AD21" s="447">
        <v>0.001235278</v>
      </c>
      <c r="AE21" s="448">
        <v>0.006450746655586401</v>
      </c>
      <c r="AF21" s="448">
        <v>0.0012735448</v>
      </c>
    </row>
    <row x14ac:dyDescent="0.25" r="22" customHeight="1" ht="19.5">
      <c r="A22" s="6">
        <v>21</v>
      </c>
      <c r="B22" s="28">
        <v>7.6</v>
      </c>
      <c r="C22" s="28">
        <v>-2.19</v>
      </c>
      <c r="D22" s="28">
        <v>13.3</v>
      </c>
      <c r="E22" s="28">
        <v>0.0369343</v>
      </c>
      <c r="F22" s="6">
        <v>1834</v>
      </c>
      <c r="G22" s="441">
        <v>1778.6</v>
      </c>
      <c r="H22" s="441">
        <v>2290.5</v>
      </c>
      <c r="I22" s="441">
        <v>2326.2</v>
      </c>
      <c r="J22" s="381">
        <v>900.17</v>
      </c>
      <c r="K22" s="381">
        <v>1159.2</v>
      </c>
      <c r="L22" s="381">
        <v>1177.3</v>
      </c>
      <c r="M22" s="442">
        <v>929.88</v>
      </c>
      <c r="N22" s="442">
        <v>1197.5</v>
      </c>
      <c r="O22" s="442">
        <v>1216.1</v>
      </c>
      <c r="P22" s="452">
        <v>1424</v>
      </c>
      <c r="Q22" s="443">
        <v>1833.8</v>
      </c>
      <c r="R22" s="443">
        <v>1862.4</v>
      </c>
      <c r="S22" s="444">
        <v>0.01543984821459003</v>
      </c>
      <c r="T22" s="445">
        <v>0.02301829268292683</v>
      </c>
      <c r="U22" s="445">
        <v>0.01726371951219512</v>
      </c>
      <c r="V22" s="445">
        <v>0.003859962053647508</v>
      </c>
      <c r="W22" s="445">
        <v>0.005754573170731707</v>
      </c>
      <c r="X22" s="445">
        <v>0.01157988616094252</v>
      </c>
      <c r="Y22" s="52">
        <v>0.030722076727281</v>
      </c>
      <c r="Z22" s="52">
        <v>0.023192321</v>
      </c>
      <c r="AA22" s="446">
        <v>0.01237406311400428</v>
      </c>
      <c r="AB22" s="381">
        <v>0.00691786</v>
      </c>
      <c r="AC22" s="447">
        <v>0.01381421284803326</v>
      </c>
      <c r="AD22" s="447">
        <v>0.009099198</v>
      </c>
      <c r="AE22" s="448">
        <v>0.0236852040471947</v>
      </c>
      <c r="AF22" s="448">
        <v>0.017793983</v>
      </c>
    </row>
    <row x14ac:dyDescent="0.25" r="23" customHeight="1" ht="19.5">
      <c r="A23" s="6">
        <v>22</v>
      </c>
      <c r="B23" s="28">
        <v>8.71</v>
      </c>
      <c r="C23" s="28">
        <v>2.26</v>
      </c>
      <c r="D23" s="28">
        <v>62.75</v>
      </c>
      <c r="E23" s="28">
        <v>0.00102954</v>
      </c>
      <c r="F23" s="28">
        <v>305.31</v>
      </c>
      <c r="G23" s="441">
        <v>193.86</v>
      </c>
      <c r="H23" s="441">
        <v>112.64</v>
      </c>
      <c r="I23" s="441">
        <v>101.52</v>
      </c>
      <c r="J23" s="381">
        <v>195.44</v>
      </c>
      <c r="K23" s="381">
        <v>113.56</v>
      </c>
      <c r="L23" s="381">
        <v>102.35</v>
      </c>
      <c r="M23" s="442">
        <v>195.02</v>
      </c>
      <c r="N23" s="442">
        <v>113.31</v>
      </c>
      <c r="O23" s="442">
        <v>102.13</v>
      </c>
      <c r="P23" s="443">
        <v>194.23</v>
      </c>
      <c r="Q23" s="443">
        <v>112.86</v>
      </c>
      <c r="R23" s="443">
        <v>101.72</v>
      </c>
      <c r="S23" s="444">
        <v>0.00003671934468694259</v>
      </c>
      <c r="T23" s="445">
        <v>0.00005474254742547426</v>
      </c>
      <c r="U23" s="445">
        <v>0.0000410569105691057</v>
      </c>
      <c r="V23" s="445">
        <v>0.000009179836171735649</v>
      </c>
      <c r="W23" s="445">
        <v>0.00001368563685636856</v>
      </c>
      <c r="X23" s="445">
        <v>0.00002753950851520695</v>
      </c>
      <c r="Y23" s="52">
        <v>0.0008566096188000001</v>
      </c>
      <c r="Z23" s="52">
        <v>0.0006955652</v>
      </c>
      <c r="AA23" s="446">
        <v>0.0008399163986</v>
      </c>
      <c r="AB23" s="381">
        <v>0.0006970956</v>
      </c>
      <c r="AC23" s="447">
        <v>0.0008439782452</v>
      </c>
      <c r="AD23" s="447">
        <v>0.0006965906000000001</v>
      </c>
      <c r="AE23" s="448">
        <v>0.000852318244</v>
      </c>
      <c r="AF23" s="448">
        <v>0.0006958242</v>
      </c>
    </row>
    <row x14ac:dyDescent="0.25" r="24" customHeight="1" ht="19.5">
      <c r="A24" s="6">
        <v>23</v>
      </c>
      <c r="B24" s="28">
        <v>8.9</v>
      </c>
      <c r="C24" s="28">
        <v>5.14</v>
      </c>
      <c r="D24" s="28">
        <v>11.11</v>
      </c>
      <c r="E24" s="28">
        <v>0.00286663</v>
      </c>
      <c r="F24" s="28">
        <v>397.26</v>
      </c>
      <c r="G24" s="441">
        <v>183.52</v>
      </c>
      <c r="H24" s="441">
        <v>249.79</v>
      </c>
      <c r="I24" s="450">
        <v>254</v>
      </c>
      <c r="J24" s="381">
        <v>184.02</v>
      </c>
      <c r="K24" s="381">
        <v>250.47</v>
      </c>
      <c r="L24" s="381">
        <v>254.69</v>
      </c>
      <c r="M24" s="442">
        <v>183.88</v>
      </c>
      <c r="N24" s="442">
        <v>250.28</v>
      </c>
      <c r="O24" s="442">
        <v>254.5</v>
      </c>
      <c r="P24" s="443">
        <v>183.64</v>
      </c>
      <c r="Q24" s="443">
        <v>249.95</v>
      </c>
      <c r="R24" s="443">
        <v>254.16</v>
      </c>
      <c r="S24" s="444">
        <v>0.00003521966848066895</v>
      </c>
      <c r="T24" s="445">
        <v>0.00005250677506775068</v>
      </c>
      <c r="U24" s="445">
        <v>0.00003938008130081301</v>
      </c>
      <c r="V24" s="445">
        <v>0.000008804917120167237</v>
      </c>
      <c r="W24" s="445">
        <v>0.00001312669376693767</v>
      </c>
      <c r="X24" s="445">
        <v>0.00002641475136050171</v>
      </c>
      <c r="Y24" s="52">
        <v>0.003584484714800046</v>
      </c>
      <c r="Z24" s="52">
        <v>0.001296566</v>
      </c>
      <c r="AA24" s="446">
        <v>0.003564256713000046</v>
      </c>
      <c r="AB24" s="381">
        <v>0.001293456</v>
      </c>
      <c r="AC24" s="447">
        <v>0.003569202817600046</v>
      </c>
      <c r="AD24" s="447">
        <v>0.001294113</v>
      </c>
      <c r="AE24" s="448">
        <v>0.003579323952400046</v>
      </c>
      <c r="AF24" s="448">
        <v>0.0012956728</v>
      </c>
    </row>
    <row x14ac:dyDescent="0.25" r="25" customHeight="1" ht="19.5">
      <c r="A25" s="6">
        <v>24</v>
      </c>
      <c r="B25" s="28">
        <v>8.5</v>
      </c>
      <c r="C25" s="28">
        <v>1.55</v>
      </c>
      <c r="D25" s="28">
        <v>63.9</v>
      </c>
      <c r="E25" s="28">
        <v>0.00115494</v>
      </c>
      <c r="F25" s="28">
        <v>369.98</v>
      </c>
      <c r="G25" s="441">
        <v>188.95</v>
      </c>
      <c r="H25" s="441">
        <v>108.4</v>
      </c>
      <c r="I25" s="441">
        <v>97.319</v>
      </c>
      <c r="J25" s="381">
        <v>188.68</v>
      </c>
      <c r="K25" s="381">
        <v>108.25</v>
      </c>
      <c r="L25" s="381">
        <v>97.18</v>
      </c>
      <c r="M25" s="442">
        <v>188.67</v>
      </c>
      <c r="N25" s="442">
        <v>108.24</v>
      </c>
      <c r="O25" s="442">
        <v>97.175</v>
      </c>
      <c r="P25" s="443">
        <v>188.8</v>
      </c>
      <c r="Q25" s="443">
        <v>108.32</v>
      </c>
      <c r="R25" s="443">
        <v>97.244</v>
      </c>
      <c r="S25" s="444">
        <v>0.00005453368022813256</v>
      </c>
      <c r="T25" s="445">
        <v>0.00008130081300813008</v>
      </c>
      <c r="U25" s="445">
        <v>0.00006097560975609755</v>
      </c>
      <c r="V25" s="445">
        <v>0.00001363342005703314</v>
      </c>
      <c r="W25" s="445">
        <v>0.00002032520325203252</v>
      </c>
      <c r="X25" s="445">
        <v>0.00004090026017109942</v>
      </c>
      <c r="Y25" s="52">
        <v>0.001080608284</v>
      </c>
      <c r="Z25" s="52">
        <v>0.00059455182</v>
      </c>
      <c r="AA25" s="446">
        <v>0.0010442590182</v>
      </c>
      <c r="AB25" s="381">
        <v>0.0005851612999999999</v>
      </c>
      <c r="AC25" s="447">
        <v>0.0010530311028</v>
      </c>
      <c r="AD25" s="447">
        <v>0.0005871742800000001</v>
      </c>
      <c r="AE25" s="448">
        <v>0.001071189076</v>
      </c>
      <c r="AF25" s="448">
        <v>0.00059185764</v>
      </c>
    </row>
    <row x14ac:dyDescent="0.25" r="26" customHeight="1" ht="19.5">
      <c r="A26" s="6">
        <v>25</v>
      </c>
      <c r="B26" s="28">
        <v>8.4</v>
      </c>
      <c r="C26" s="28">
        <v>0.98</v>
      </c>
      <c r="D26" s="28">
        <v>43.57</v>
      </c>
      <c r="E26" s="28">
        <v>0.00104272</v>
      </c>
      <c r="F26" s="6">
        <v>265</v>
      </c>
      <c r="G26" s="441">
        <v>111.6</v>
      </c>
      <c r="H26" s="441">
        <v>82.378</v>
      </c>
      <c r="I26" s="441">
        <v>78.836</v>
      </c>
      <c r="J26" s="381">
        <v>111.44</v>
      </c>
      <c r="K26" s="381">
        <v>82.264</v>
      </c>
      <c r="L26" s="381">
        <v>78.727</v>
      </c>
      <c r="M26" s="442">
        <v>111.47</v>
      </c>
      <c r="N26" s="442">
        <v>82.281</v>
      </c>
      <c r="O26" s="442">
        <v>78.743</v>
      </c>
      <c r="P26" s="443">
        <v>111.54</v>
      </c>
      <c r="Q26" s="443">
        <v>82.338</v>
      </c>
      <c r="R26" s="443">
        <v>78.797</v>
      </c>
      <c r="S26" s="444">
        <v>0.00002840295845215237</v>
      </c>
      <c r="T26" s="445">
        <v>0.00004234417344173442</v>
      </c>
      <c r="U26" s="445">
        <v>0.00003175813008130082</v>
      </c>
      <c r="V26" s="445">
        <v>0.000007100739613038094</v>
      </c>
      <c r="W26" s="445">
        <v>0.0000105860433604336</v>
      </c>
      <c r="X26" s="445">
        <v>0.00002130221883911428</v>
      </c>
      <c r="Y26" s="52">
        <v>0.000938822790000003</v>
      </c>
      <c r="Z26" s="52">
        <v>0.000480848108</v>
      </c>
      <c r="AA26" s="446">
        <v>0.0009187536280000029</v>
      </c>
      <c r="AB26" s="381">
        <v>0.000475005414</v>
      </c>
      <c r="AC26" s="447">
        <v>0.000923678210000003</v>
      </c>
      <c r="AD26" s="447">
        <v>0.0004763713380000001</v>
      </c>
      <c r="AE26" s="448">
        <v>0.000933714932000003</v>
      </c>
      <c r="AF26" s="448">
        <v>0.000479294986</v>
      </c>
    </row>
    <row x14ac:dyDescent="0.25" r="27" customHeight="1" ht="19.5">
      <c r="A27" s="6">
        <v>26</v>
      </c>
      <c r="B27" s="28">
        <v>8.3</v>
      </c>
      <c r="C27" s="28">
        <v>-2.5</v>
      </c>
      <c r="D27" s="28">
        <v>10.51</v>
      </c>
      <c r="E27" s="28">
        <v>0.00226641</v>
      </c>
      <c r="F27" s="28">
        <v>326.61</v>
      </c>
      <c r="G27" s="441">
        <v>123.43</v>
      </c>
      <c r="H27" s="441">
        <v>170.67</v>
      </c>
      <c r="I27" s="441">
        <v>173.58</v>
      </c>
      <c r="J27" s="381">
        <v>123.08</v>
      </c>
      <c r="K27" s="381">
        <v>170.17</v>
      </c>
      <c r="L27" s="381">
        <v>173.08</v>
      </c>
      <c r="M27" s="442">
        <v>123.15</v>
      </c>
      <c r="N27" s="442">
        <v>170.27</v>
      </c>
      <c r="O27" s="442">
        <v>173.18</v>
      </c>
      <c r="P27" s="443">
        <v>123.33</v>
      </c>
      <c r="Q27" s="443">
        <v>170.52</v>
      </c>
      <c r="R27" s="443">
        <v>173.43</v>
      </c>
      <c r="S27" s="444">
        <v>0.00003976414183301333</v>
      </c>
      <c r="T27" s="445">
        <v>0.00005928184281842818</v>
      </c>
      <c r="U27" s="445">
        <v>0.00004446138211382114</v>
      </c>
      <c r="V27" s="445">
        <v>0.000009941035458253331</v>
      </c>
      <c r="W27" s="445">
        <v>0.00001482046070460705</v>
      </c>
      <c r="X27" s="445">
        <v>0.00002982310637476</v>
      </c>
      <c r="Y27" s="52">
        <v>0.0029389047100008</v>
      </c>
      <c r="Z27" s="52">
        <v>0.000664298882</v>
      </c>
      <c r="AA27" s="446">
        <v>0.002905553986800796</v>
      </c>
      <c r="AB27" s="381">
        <v>0.000650227262</v>
      </c>
      <c r="AC27" s="447">
        <v>0.002913741722000797</v>
      </c>
      <c r="AD27" s="447">
        <v>0.000653536172</v>
      </c>
      <c r="AE27" s="448">
        <v>0.0029303444520008</v>
      </c>
      <c r="AF27" s="448">
        <v>0.000660574382</v>
      </c>
    </row>
    <row x14ac:dyDescent="0.25" r="28" customHeight="1" ht="19.5">
      <c r="A28" s="6">
        <v>27</v>
      </c>
      <c r="B28" s="28">
        <v>8.3</v>
      </c>
      <c r="C28" s="28">
        <v>-2.56</v>
      </c>
      <c r="D28" s="28">
        <v>10.03</v>
      </c>
      <c r="E28" s="28">
        <v>0.00322754</v>
      </c>
      <c r="F28" s="28">
        <v>436.24</v>
      </c>
      <c r="G28" s="441">
        <v>201.57</v>
      </c>
      <c r="H28" s="441">
        <v>282.28</v>
      </c>
      <c r="I28" s="441">
        <v>287.14</v>
      </c>
      <c r="J28" s="381">
        <v>201.67</v>
      </c>
      <c r="K28" s="381">
        <v>282.42</v>
      </c>
      <c r="L28" s="381">
        <v>287.28</v>
      </c>
      <c r="M28" s="442">
        <v>201.61</v>
      </c>
      <c r="N28" s="442">
        <v>282.34</v>
      </c>
      <c r="O28" s="442">
        <v>287.2</v>
      </c>
      <c r="P28" s="443">
        <v>201.56</v>
      </c>
      <c r="Q28" s="443">
        <v>282.27</v>
      </c>
      <c r="R28" s="443">
        <v>287.13</v>
      </c>
      <c r="S28" s="444">
        <v>0.00005226144355196037</v>
      </c>
      <c r="T28" s="445">
        <v>0.00007791327913279133</v>
      </c>
      <c r="U28" s="445">
        <v>0.00005843495934959349</v>
      </c>
      <c r="V28" s="445">
        <v>0.00001306536088799009</v>
      </c>
      <c r="W28" s="445">
        <v>0.00001947831978319783</v>
      </c>
      <c r="X28" s="445">
        <v>0.00003919608266397028</v>
      </c>
      <c r="Y28" s="52">
        <v>0.004100204610001882</v>
      </c>
      <c r="Z28" s="52">
        <v>0.00159072778</v>
      </c>
      <c r="AA28" s="446">
        <v>0.004062865603001871</v>
      </c>
      <c r="AB28" s="381">
        <v>0.00157847924</v>
      </c>
      <c r="AC28" s="447">
        <v>0.004071861371201874</v>
      </c>
      <c r="AD28" s="447">
        <v>0.001581180134</v>
      </c>
      <c r="AE28" s="448">
        <v>0.00409047393800188</v>
      </c>
      <c r="AF28" s="448">
        <v>0.001587280504</v>
      </c>
    </row>
    <row x14ac:dyDescent="0.25" r="29" customHeight="1" ht="19.5">
      <c r="A29" s="6">
        <v>28</v>
      </c>
      <c r="B29" s="28">
        <v>8.5</v>
      </c>
      <c r="C29" s="28">
        <v>-2.03</v>
      </c>
      <c r="D29" s="28">
        <v>38.06</v>
      </c>
      <c r="E29" s="28">
        <v>0.00120099</v>
      </c>
      <c r="F29" s="28">
        <v>315.4</v>
      </c>
      <c r="G29" s="441">
        <v>118.05</v>
      </c>
      <c r="H29" s="441">
        <v>94.483</v>
      </c>
      <c r="I29" s="441">
        <v>91.773</v>
      </c>
      <c r="J29" s="381">
        <v>118.18</v>
      </c>
      <c r="K29" s="381">
        <v>94.59</v>
      </c>
      <c r="L29" s="381">
        <v>91.876</v>
      </c>
      <c r="M29" s="442">
        <v>118.12</v>
      </c>
      <c r="N29" s="442">
        <v>94.539</v>
      </c>
      <c r="O29" s="442">
        <v>91.827</v>
      </c>
      <c r="P29" s="443">
        <v>118.05</v>
      </c>
      <c r="Q29" s="443">
        <v>94.485</v>
      </c>
      <c r="R29" s="443">
        <v>91.775</v>
      </c>
      <c r="S29" s="444">
        <v>0.00004090026017109942</v>
      </c>
      <c r="T29" s="445">
        <v>0.00006097560975609756</v>
      </c>
      <c r="U29" s="445">
        <v>0.00004573170731707317</v>
      </c>
      <c r="V29" s="445">
        <v>0.00001022506504277486</v>
      </c>
      <c r="W29" s="445">
        <v>0.00001524390243902439</v>
      </c>
      <c r="X29" s="445">
        <v>0.00003067519512832457</v>
      </c>
      <c r="Y29" s="52">
        <v>0.001428299632000006</v>
      </c>
      <c r="Z29" s="52">
        <v>0.00038478366</v>
      </c>
      <c r="AA29" s="446">
        <v>0.001401136468600006</v>
      </c>
      <c r="AB29" s="381">
        <v>0.0003779821</v>
      </c>
      <c r="AC29" s="447">
        <v>0.001407725943600006</v>
      </c>
      <c r="AD29" s="447">
        <v>0.00037948902</v>
      </c>
      <c r="AE29" s="448">
        <v>0.001421320344400006</v>
      </c>
      <c r="AF29" s="448">
        <v>0.0003828912</v>
      </c>
    </row>
    <row x14ac:dyDescent="0.25" r="30" customHeight="1" ht="19.5">
      <c r="A30" s="6">
        <v>29</v>
      </c>
      <c r="B30" s="28">
        <v>8.8</v>
      </c>
      <c r="C30" s="28">
        <v>1.88</v>
      </c>
      <c r="D30" s="28">
        <v>39.62</v>
      </c>
      <c r="E30" s="28">
        <v>0.00222795</v>
      </c>
      <c r="F30" s="28">
        <v>537.91</v>
      </c>
      <c r="G30" s="441">
        <v>277.83</v>
      </c>
      <c r="H30" s="441">
        <v>217.18</v>
      </c>
      <c r="I30" s="441">
        <v>210.1</v>
      </c>
      <c r="J30" s="381">
        <v>280.56</v>
      </c>
      <c r="K30" s="381">
        <v>219.31</v>
      </c>
      <c r="L30" s="381">
        <v>212.16</v>
      </c>
      <c r="M30" s="442">
        <v>279.68</v>
      </c>
      <c r="N30" s="442">
        <v>218.63</v>
      </c>
      <c r="O30" s="442">
        <v>211.5</v>
      </c>
      <c r="P30" s="443">
        <v>278.31</v>
      </c>
      <c r="Q30" s="443">
        <v>217.56</v>
      </c>
      <c r="R30" s="443">
        <v>210.46</v>
      </c>
      <c r="S30" s="444">
        <v>0.0001113395971324373</v>
      </c>
      <c r="T30" s="445">
        <v>0.0001659891598915989</v>
      </c>
      <c r="U30" s="445">
        <v>0.0001244918699186992</v>
      </c>
      <c r="V30" s="445">
        <v>0.00002783489928310933</v>
      </c>
      <c r="W30" s="445">
        <v>0.00004149728997289973</v>
      </c>
      <c r="X30" s="445">
        <v>0.000083504697849328</v>
      </c>
      <c r="Y30" s="52">
        <v>0.0023499468678</v>
      </c>
      <c r="Z30" s="52">
        <v>0.0015262108</v>
      </c>
      <c r="AA30" s="446">
        <v>0.0022919697398</v>
      </c>
      <c r="AB30" s="381">
        <v>0.0015226872</v>
      </c>
      <c r="AC30" s="447">
        <v>0.0023052285436</v>
      </c>
      <c r="AD30" s="447">
        <v>0.0015223832</v>
      </c>
      <c r="AE30" s="448">
        <v>0.0023342243336</v>
      </c>
      <c r="AF30" s="448">
        <v>0.001524086</v>
      </c>
    </row>
    <row x14ac:dyDescent="0.25" r="31" customHeight="1" ht="19.5">
      <c r="A31" s="6">
        <v>30</v>
      </c>
      <c r="B31" s="28">
        <v>9.6</v>
      </c>
      <c r="C31" s="28">
        <v>-4.06</v>
      </c>
      <c r="D31" s="28">
        <v>11.06</v>
      </c>
      <c r="E31" s="28">
        <v>0.00395756</v>
      </c>
      <c r="F31" s="28">
        <v>484.95</v>
      </c>
      <c r="G31" s="441">
        <v>240.61</v>
      </c>
      <c r="H31" s="441">
        <v>327.92</v>
      </c>
      <c r="I31" s="441">
        <v>333.45</v>
      </c>
      <c r="J31" s="381">
        <v>241.14</v>
      </c>
      <c r="K31" s="381">
        <v>328.65</v>
      </c>
      <c r="L31" s="381">
        <v>334.19</v>
      </c>
      <c r="M31" s="442">
        <v>240.95</v>
      </c>
      <c r="N31" s="442">
        <v>328.38</v>
      </c>
      <c r="O31" s="442">
        <v>333.92</v>
      </c>
      <c r="P31" s="443">
        <v>240.68</v>
      </c>
      <c r="Q31" s="443">
        <v>328.02</v>
      </c>
      <c r="R31" s="443">
        <v>333.55</v>
      </c>
      <c r="S31" s="444">
        <v>0.0000908894670468876</v>
      </c>
      <c r="T31" s="445">
        <v>0.0001355013550135501</v>
      </c>
      <c r="U31" s="445">
        <v>0.0001016260162601626</v>
      </c>
      <c r="V31" s="445">
        <v>0.0000227223667617219</v>
      </c>
      <c r="W31" s="445">
        <v>0.00003387533875338753</v>
      </c>
      <c r="X31" s="445">
        <v>0.0000681671002851657</v>
      </c>
      <c r="Y31" s="52">
        <v>0.0040681610468</v>
      </c>
      <c r="Z31" s="52">
        <v>0.00163082</v>
      </c>
      <c r="AA31" s="446">
        <v>0.004008973792400001</v>
      </c>
      <c r="AB31" s="381">
        <v>0.001614448</v>
      </c>
      <c r="AC31" s="447">
        <v>0.004023098209000001</v>
      </c>
      <c r="AD31" s="447">
        <v>0.001617853</v>
      </c>
      <c r="AE31" s="448">
        <v>0.004052632129</v>
      </c>
      <c r="AF31" s="448">
        <v>0.001626016</v>
      </c>
    </row>
    <row x14ac:dyDescent="0.25" r="32" customHeight="1" ht="19.5">
      <c r="A32" s="6">
        <v>31</v>
      </c>
      <c r="B32" s="28">
        <v>8.4</v>
      </c>
      <c r="C32" s="28">
        <v>-5.1</v>
      </c>
      <c r="D32" s="28">
        <v>52.96</v>
      </c>
      <c r="E32" s="28">
        <v>0.0106376</v>
      </c>
      <c r="F32" s="6">
        <v>2399</v>
      </c>
      <c r="G32" s="441">
        <v>1615.1</v>
      </c>
      <c r="H32" s="441">
        <v>1052.9</v>
      </c>
      <c r="I32" s="441">
        <v>979.81</v>
      </c>
      <c r="J32" s="381">
        <v>2085.6</v>
      </c>
      <c r="K32" s="381">
        <v>1359.6</v>
      </c>
      <c r="L32" s="381">
        <v>1265.2</v>
      </c>
      <c r="M32" s="442">
        <v>1919.5</v>
      </c>
      <c r="N32" s="442">
        <v>1251.3</v>
      </c>
      <c r="O32" s="442">
        <v>1164.5</v>
      </c>
      <c r="P32" s="443">
        <v>1628.5</v>
      </c>
      <c r="Q32" s="443">
        <v>1061.6</v>
      </c>
      <c r="R32" s="443">
        <v>987.95</v>
      </c>
      <c r="S32" s="444">
        <v>0.006430429793567298</v>
      </c>
      <c r="T32" s="445">
        <v>0.009586720867208673</v>
      </c>
      <c r="U32" s="445">
        <v>0.007190040650406504</v>
      </c>
      <c r="V32" s="445">
        <v>0.001607607448391825</v>
      </c>
      <c r="W32" s="445">
        <v>0.002396680216802168</v>
      </c>
      <c r="X32" s="445">
        <v>0.004822822345175473</v>
      </c>
      <c r="Y32" s="52">
        <v>0.007938268532000001</v>
      </c>
      <c r="Z32" s="52">
        <v>0.01109217</v>
      </c>
      <c r="AA32" s="446">
        <v>0.006731307680720002</v>
      </c>
      <c r="AB32" s="381">
        <v>0.01252888</v>
      </c>
      <c r="AC32" s="447">
        <v>0.006799432173420002</v>
      </c>
      <c r="AD32" s="447">
        <v>0.01187565</v>
      </c>
      <c r="AE32" s="448">
        <v>0.007152356193200001</v>
      </c>
      <c r="AF32" s="448">
        <v>0.01086224</v>
      </c>
    </row>
    <row x14ac:dyDescent="0.25" r="33" customHeight="1" ht="19.5">
      <c r="A33" s="6">
        <v>32</v>
      </c>
      <c r="B33" s="28">
        <v>9.6</v>
      </c>
      <c r="C33" s="28">
        <v>-2.87</v>
      </c>
      <c r="D33" s="28">
        <v>8.42</v>
      </c>
      <c r="E33" s="28">
        <v>0.00381901</v>
      </c>
      <c r="F33" s="6">
        <v>440</v>
      </c>
      <c r="G33" s="441">
        <v>234.23</v>
      </c>
      <c r="H33" s="441">
        <v>342.77</v>
      </c>
      <c r="I33" s="441">
        <v>348.75</v>
      </c>
      <c r="J33" s="381">
        <v>234.55</v>
      </c>
      <c r="K33" s="381">
        <v>343.25</v>
      </c>
      <c r="L33" s="381">
        <v>349.23</v>
      </c>
      <c r="M33" s="442">
        <v>234.47</v>
      </c>
      <c r="N33" s="442">
        <v>343.13</v>
      </c>
      <c r="O33" s="442">
        <v>349.11</v>
      </c>
      <c r="P33" s="443">
        <v>234.3</v>
      </c>
      <c r="Q33" s="443">
        <v>342.89</v>
      </c>
      <c r="R33" s="443">
        <v>348.87</v>
      </c>
      <c r="S33" s="444">
        <v>0.00001817789340937752</v>
      </c>
      <c r="T33" s="445">
        <v>0.00002710027100271003</v>
      </c>
      <c r="U33" s="445">
        <v>0.00002032520325203252</v>
      </c>
      <c r="V33" s="445">
        <v>0.00000454447335234438</v>
      </c>
      <c r="W33" s="445">
        <v>0.000006775067750677507</v>
      </c>
      <c r="X33" s="445">
        <v>0.00001363342005703314</v>
      </c>
      <c r="Y33" s="52">
        <v>0.003471448675000001</v>
      </c>
      <c r="Z33" s="52">
        <v>0.001764319</v>
      </c>
      <c r="AA33" s="446">
        <v>0.003461998699000001</v>
      </c>
      <c r="AB33" s="381">
        <v>0.001763702</v>
      </c>
      <c r="AC33" s="447">
        <v>0.003464381605600001</v>
      </c>
      <c r="AD33" s="447">
        <v>0.001763838</v>
      </c>
      <c r="AE33" s="448">
        <v>0.003469005603400002</v>
      </c>
      <c r="AF33" s="448">
        <v>0.0017641414</v>
      </c>
    </row>
    <row x14ac:dyDescent="0.25" r="34" customHeight="1" ht="19.5">
      <c r="A34" s="6">
        <v>33</v>
      </c>
      <c r="B34" s="28">
        <v>8.59</v>
      </c>
      <c r="C34" s="28">
        <v>-2.79</v>
      </c>
      <c r="D34" s="28">
        <v>50.39</v>
      </c>
      <c r="E34" s="28">
        <v>0.00640911</v>
      </c>
      <c r="F34" s="28">
        <v>2381.5</v>
      </c>
      <c r="G34" s="441">
        <v>1013.3</v>
      </c>
      <c r="H34" s="441">
        <v>682.39</v>
      </c>
      <c r="I34" s="441">
        <v>640.12</v>
      </c>
      <c r="J34" s="453">
        <v>1145</v>
      </c>
      <c r="K34" s="381">
        <v>771.08</v>
      </c>
      <c r="L34" s="381">
        <v>723.31</v>
      </c>
      <c r="M34" s="442">
        <v>1110.8</v>
      </c>
      <c r="N34" s="442">
        <v>748.04</v>
      </c>
      <c r="O34" s="442">
        <v>701.69</v>
      </c>
      <c r="P34" s="443">
        <v>1044.2</v>
      </c>
      <c r="Q34" s="443">
        <v>703.2</v>
      </c>
      <c r="R34" s="443">
        <v>659.64</v>
      </c>
      <c r="S34" s="444">
        <v>0.001316761153841784</v>
      </c>
      <c r="T34" s="445">
        <v>0.001963075880758808</v>
      </c>
      <c r="U34" s="445">
        <v>0.001472306910569106</v>
      </c>
      <c r="V34" s="445">
        <v>0.0003291902884604461</v>
      </c>
      <c r="W34" s="445">
        <v>0.000490768970189702</v>
      </c>
      <c r="X34" s="445">
        <v>0.0009875708653813383</v>
      </c>
      <c r="Y34" s="52">
        <v>0.006872064403200005</v>
      </c>
      <c r="Z34" s="52">
        <v>0.00557552</v>
      </c>
      <c r="AA34" s="446">
        <v>0.006764762239100005</v>
      </c>
      <c r="AB34" s="381">
        <v>0.00609171</v>
      </c>
      <c r="AC34" s="447">
        <v>0.006783571121280005</v>
      </c>
      <c r="AD34" s="447">
        <v>0.00595418</v>
      </c>
      <c r="AE34" s="448">
        <v>0.006833406867320004</v>
      </c>
      <c r="AF34" s="448">
        <v>0.00569212</v>
      </c>
    </row>
    <row x14ac:dyDescent="0.25" r="35" customHeight="1" ht="19.5">
      <c r="A35" s="6">
        <v>34</v>
      </c>
      <c r="B35" s="28">
        <v>8.91</v>
      </c>
      <c r="C35" s="28">
        <v>-3.48</v>
      </c>
      <c r="D35" s="28">
        <v>7.96</v>
      </c>
      <c r="E35" s="28">
        <v>0.00306234</v>
      </c>
      <c r="F35" s="28">
        <v>463.69</v>
      </c>
      <c r="G35" s="441">
        <v>157.48</v>
      </c>
      <c r="H35" s="441">
        <v>233.47</v>
      </c>
      <c r="I35" s="441">
        <v>237.53</v>
      </c>
      <c r="J35" s="381">
        <v>156.5</v>
      </c>
      <c r="K35" s="381">
        <v>232.01</v>
      </c>
      <c r="L35" s="381">
        <v>236.05</v>
      </c>
      <c r="M35" s="442">
        <v>156.72</v>
      </c>
      <c r="N35" s="442">
        <v>232.34</v>
      </c>
      <c r="O35" s="442">
        <v>236.39</v>
      </c>
      <c r="P35" s="443">
        <v>157.21</v>
      </c>
      <c r="Q35" s="443">
        <v>233.07</v>
      </c>
      <c r="R35" s="443">
        <v>237.13</v>
      </c>
      <c r="S35" s="444">
        <v>0.00005680591690430475</v>
      </c>
      <c r="T35" s="445">
        <v>0.00008468834688346883</v>
      </c>
      <c r="U35" s="445">
        <v>0.00006351626016260163</v>
      </c>
      <c r="V35" s="445">
        <v>0.00001420147922607619</v>
      </c>
      <c r="W35" s="445">
        <v>0.00002117208672086721</v>
      </c>
      <c r="X35" s="445">
        <v>0.00004260443767822857</v>
      </c>
      <c r="Y35" s="52">
        <v>0.004050569668000026</v>
      </c>
      <c r="Z35" s="52">
        <v>0.0007737185</v>
      </c>
      <c r="AA35" s="446">
        <v>0.003996803394000025</v>
      </c>
      <c r="AB35" s="381">
        <v>0.00074660724</v>
      </c>
      <c r="AC35" s="447">
        <v>0.004009960396000026</v>
      </c>
      <c r="AD35" s="447">
        <v>0.00075309818</v>
      </c>
      <c r="AE35" s="448">
        <v>0.004036844524000026</v>
      </c>
      <c r="AF35" s="448">
        <v>0.0007666426</v>
      </c>
    </row>
    <row x14ac:dyDescent="0.25" r="36" customHeight="1" ht="19.5">
      <c r="A36" s="6">
        <v>35</v>
      </c>
      <c r="B36" s="28">
        <v>6.34</v>
      </c>
      <c r="C36" s="28">
        <v>-5.19</v>
      </c>
      <c r="D36" s="28">
        <v>63.69</v>
      </c>
      <c r="E36" s="28">
        <v>0.0083037</v>
      </c>
      <c r="F36" s="28">
        <v>2342.12</v>
      </c>
      <c r="G36" s="441">
        <v>857.62</v>
      </c>
      <c r="H36" s="441">
        <v>493.17</v>
      </c>
      <c r="I36" s="441">
        <v>443.06</v>
      </c>
      <c r="J36" s="381">
        <v>734.16</v>
      </c>
      <c r="K36" s="381">
        <v>422.18</v>
      </c>
      <c r="L36" s="381">
        <v>379.28</v>
      </c>
      <c r="M36" s="442">
        <v>764.79</v>
      </c>
      <c r="N36" s="442">
        <v>439.79</v>
      </c>
      <c r="O36" s="442">
        <v>395.11</v>
      </c>
      <c r="P36" s="443">
        <v>826.53</v>
      </c>
      <c r="Q36" s="443">
        <v>475.3</v>
      </c>
      <c r="R36" s="452">
        <v>427</v>
      </c>
      <c r="S36" s="444">
        <v>0.0004755791363228394</v>
      </c>
      <c r="T36" s="445">
        <v>0.0007090108401084011</v>
      </c>
      <c r="U36" s="445">
        <v>0.0005317581300813008</v>
      </c>
      <c r="V36" s="445">
        <v>0.0001188947840807098</v>
      </c>
      <c r="W36" s="445">
        <v>0.0001772527100271003</v>
      </c>
      <c r="X36" s="445">
        <v>0.0003566843522421295</v>
      </c>
      <c r="Y36" s="52">
        <v>0.007640993800012883</v>
      </c>
      <c r="Z36" s="52">
        <v>0.0015529618</v>
      </c>
      <c r="AA36" s="446">
        <v>0.006751322411211499</v>
      </c>
      <c r="AB36" s="381">
        <v>0.0009113999999999999</v>
      </c>
      <c r="AC36" s="447">
        <v>0.006972277911411843</v>
      </c>
      <c r="AD36" s="447">
        <v>0.0010710333</v>
      </c>
      <c r="AE36" s="448">
        <v>0.007417296546012535</v>
      </c>
      <c r="AF36" s="448">
        <v>0.0013918527</v>
      </c>
    </row>
    <row x14ac:dyDescent="0.25" r="37" customHeight="1" ht="19.5">
      <c r="A37" s="6">
        <v>36</v>
      </c>
      <c r="B37" s="28">
        <v>8.1</v>
      </c>
      <c r="C37" s="28">
        <v>-8.68</v>
      </c>
      <c r="D37" s="28">
        <v>68.31</v>
      </c>
      <c r="E37" s="28">
        <v>0.00201787</v>
      </c>
      <c r="F37" s="28">
        <v>430.065</v>
      </c>
      <c r="G37" s="441">
        <v>378.14</v>
      </c>
      <c r="H37" s="441">
        <v>206.95</v>
      </c>
      <c r="I37" s="441">
        <v>182.96</v>
      </c>
      <c r="J37" s="381">
        <v>370.13</v>
      </c>
      <c r="K37" s="381">
        <v>202.56</v>
      </c>
      <c r="L37" s="381">
        <v>179.08</v>
      </c>
      <c r="M37" s="442">
        <v>372.06</v>
      </c>
      <c r="N37" s="442">
        <v>203.62</v>
      </c>
      <c r="O37" s="442">
        <v>180.01</v>
      </c>
      <c r="P37" s="443">
        <v>376.06</v>
      </c>
      <c r="Q37" s="443">
        <v>205.81</v>
      </c>
      <c r="R37" s="443">
        <v>181.95</v>
      </c>
      <c r="S37" s="444">
        <v>0.00005680591690430475</v>
      </c>
      <c r="T37" s="445">
        <v>0.00008468834688346883</v>
      </c>
      <c r="U37" s="445">
        <v>0.00006351626016260163</v>
      </c>
      <c r="V37" s="445">
        <v>0.00001420147922607619</v>
      </c>
      <c r="W37" s="445">
        <v>0.00002117208672086721</v>
      </c>
      <c r="X37" s="445">
        <v>0.00004260443767822857</v>
      </c>
      <c r="Y37" s="52">
        <v>0.001501584040000004</v>
      </c>
      <c r="Z37" s="52">
        <v>0.0014997453</v>
      </c>
      <c r="AA37" s="446">
        <v>0.001444482320000004</v>
      </c>
      <c r="AB37" s="381">
        <v>0.0014476212</v>
      </c>
      <c r="AC37" s="447">
        <v>0.001458477760000004</v>
      </c>
      <c r="AD37" s="447">
        <v>0.0014602932</v>
      </c>
      <c r="AE37" s="448">
        <v>0.001487053180000004</v>
      </c>
      <c r="AF37" s="448">
        <v>0.0014863487</v>
      </c>
    </row>
    <row x14ac:dyDescent="0.25" r="38" customHeight="1" ht="19.5">
      <c r="A38" s="6">
        <v>37</v>
      </c>
      <c r="B38" s="28">
        <v>10.2</v>
      </c>
      <c r="C38" s="28">
        <v>-2.2</v>
      </c>
      <c r="D38" s="28">
        <v>14.47</v>
      </c>
      <c r="E38" s="28">
        <v>0.00186988</v>
      </c>
      <c r="F38" s="28">
        <v>263.04</v>
      </c>
      <c r="G38" s="441">
        <v>138.3</v>
      </c>
      <c r="H38" s="441">
        <v>173.12</v>
      </c>
      <c r="I38" s="441">
        <v>175.66</v>
      </c>
      <c r="J38" s="381">
        <v>138.53</v>
      </c>
      <c r="K38" s="381">
        <v>173.41</v>
      </c>
      <c r="L38" s="381">
        <v>175.95</v>
      </c>
      <c r="M38" s="442">
        <v>138.46</v>
      </c>
      <c r="N38" s="442">
        <v>173.32</v>
      </c>
      <c r="O38" s="442">
        <v>175.86</v>
      </c>
      <c r="P38" s="443">
        <v>138.34</v>
      </c>
      <c r="Q38" s="443">
        <v>173.17</v>
      </c>
      <c r="R38" s="443">
        <v>175.71</v>
      </c>
      <c r="S38" s="444">
        <v>0.00004016178325134346</v>
      </c>
      <c r="T38" s="445">
        <v>0.00005987466124661247</v>
      </c>
      <c r="U38" s="445">
        <v>0.00004490599593495935</v>
      </c>
      <c r="V38" s="445">
        <v>0.00001004044581283587</v>
      </c>
      <c r="W38" s="445">
        <v>0.00001496866531165312</v>
      </c>
      <c r="X38" s="445">
        <v>0.0000301213374385076</v>
      </c>
      <c r="Y38" s="52">
        <v>0.00173988621222</v>
      </c>
      <c r="Z38" s="52">
        <v>0.001047881</v>
      </c>
      <c r="AA38" s="446">
        <v>0.00171345553022</v>
      </c>
      <c r="AB38" s="381">
        <v>0.001040747</v>
      </c>
      <c r="AC38" s="447">
        <v>0.00171992569872</v>
      </c>
      <c r="AD38" s="447">
        <v>0.001042388</v>
      </c>
      <c r="AE38" s="448">
        <v>0.00173312604072</v>
      </c>
      <c r="AF38" s="448">
        <v>0.0010459478</v>
      </c>
    </row>
    <row x14ac:dyDescent="0.25" r="39" customHeight="1" ht="19.5">
      <c r="A39" s="6">
        <v>38</v>
      </c>
      <c r="B39" s="28">
        <v>9.19</v>
      </c>
      <c r="C39" s="28">
        <v>1.75</v>
      </c>
      <c r="D39" s="28">
        <v>18.28</v>
      </c>
      <c r="E39" s="28">
        <v>0.00216506</v>
      </c>
      <c r="F39" s="28">
        <v>297.72</v>
      </c>
      <c r="G39" s="441">
        <v>180.89</v>
      </c>
      <c r="H39" s="441">
        <v>207.52</v>
      </c>
      <c r="I39" s="441">
        <v>209.71</v>
      </c>
      <c r="J39" s="381">
        <v>181.06</v>
      </c>
      <c r="K39" s="381">
        <v>207.72</v>
      </c>
      <c r="L39" s="381">
        <v>209.91</v>
      </c>
      <c r="M39" s="442">
        <v>180.99</v>
      </c>
      <c r="N39" s="442">
        <v>207.65</v>
      </c>
      <c r="O39" s="442">
        <v>209.83</v>
      </c>
      <c r="P39" s="443">
        <v>180.91</v>
      </c>
      <c r="Q39" s="443">
        <v>207.55</v>
      </c>
      <c r="R39" s="443">
        <v>209.73</v>
      </c>
      <c r="S39" s="444">
        <v>0.00004884172735432123</v>
      </c>
      <c r="T39" s="445">
        <v>0.00007281504065040652</v>
      </c>
      <c r="U39" s="445">
        <v>0.00005461128048780489</v>
      </c>
      <c r="V39" s="445">
        <v>0.00001221043183858031</v>
      </c>
      <c r="W39" s="445">
        <v>0.00001820376016260163</v>
      </c>
      <c r="X39" s="445">
        <v>0.00003663129551574092</v>
      </c>
      <c r="Y39" s="52">
        <v>0.001900422570112001</v>
      </c>
      <c r="Z39" s="52">
        <v>0.001637526</v>
      </c>
      <c r="AA39" s="446">
        <v>0.001867092618464001</v>
      </c>
      <c r="AB39" s="381">
        <v>0.001628226</v>
      </c>
      <c r="AC39" s="447">
        <v>0.001875234104320001</v>
      </c>
      <c r="AD39" s="447">
        <v>0.001630321</v>
      </c>
      <c r="AE39" s="448">
        <v>0.001891918700644001</v>
      </c>
      <c r="AF39" s="448">
        <v>0.0016349688</v>
      </c>
    </row>
    <row x14ac:dyDescent="0.25" r="40" customHeight="1" ht="19.5">
      <c r="A40" s="6">
        <v>39</v>
      </c>
      <c r="B40" s="28">
        <v>9.24</v>
      </c>
      <c r="C40" s="28">
        <v>-1.37</v>
      </c>
      <c r="D40" s="28">
        <v>26.8</v>
      </c>
      <c r="E40" s="28">
        <v>0.000877314</v>
      </c>
      <c r="F40" s="28">
        <v>32.2</v>
      </c>
      <c r="G40" s="441">
        <v>96.871</v>
      </c>
      <c r="H40" s="441">
        <v>93.651</v>
      </c>
      <c r="I40" s="441">
        <v>93.333</v>
      </c>
      <c r="J40" s="381">
        <v>97.497</v>
      </c>
      <c r="K40" s="381">
        <v>94.256</v>
      </c>
      <c r="L40" s="381">
        <v>93.936</v>
      </c>
      <c r="M40" s="442">
        <v>97.34</v>
      </c>
      <c r="N40" s="442">
        <v>94.104</v>
      </c>
      <c r="O40" s="442">
        <v>93.785</v>
      </c>
      <c r="P40" s="443">
        <v>97.027</v>
      </c>
      <c r="Q40" s="443">
        <v>93.802</v>
      </c>
      <c r="R40" s="443">
        <v>93.483</v>
      </c>
      <c r="S40" s="444">
        <v>0.00001022506504277486</v>
      </c>
      <c r="T40" s="445">
        <v>0.00001524390243902439</v>
      </c>
      <c r="U40" s="445">
        <v>0.00001143292682926829</v>
      </c>
      <c r="V40" s="445">
        <v>0.000002556266260693714</v>
      </c>
      <c r="W40" s="445">
        <v>0.000003810975609756098</v>
      </c>
      <c r="X40" s="445">
        <v>0.000007668798782081143</v>
      </c>
      <c r="Y40" s="52">
        <v>0.00089612796</v>
      </c>
      <c r="Z40" s="52">
        <v>0.000575956</v>
      </c>
      <c r="AA40" s="446">
        <v>0.00089376026</v>
      </c>
      <c r="AB40" s="381">
        <v>0.0005786722</v>
      </c>
      <c r="AC40" s="447">
        <v>0.00089435086</v>
      </c>
      <c r="AD40" s="447">
        <v>0.0005779875</v>
      </c>
      <c r="AE40" s="448">
        <v>0.0008955275</v>
      </c>
      <c r="AF40" s="448">
        <v>0.0005766294000000001</v>
      </c>
    </row>
    <row x14ac:dyDescent="0.25" r="41" customHeight="1" ht="19.5">
      <c r="A41" s="6">
        <v>40</v>
      </c>
      <c r="B41" s="28">
        <v>10.35</v>
      </c>
      <c r="C41" s="28">
        <v>-2.53</v>
      </c>
      <c r="D41" s="28">
        <v>9.04</v>
      </c>
      <c r="E41" s="28">
        <v>0.0018229</v>
      </c>
      <c r="F41" s="28">
        <v>251.97</v>
      </c>
      <c r="G41" s="441">
        <v>105.43</v>
      </c>
      <c r="H41" s="441">
        <v>151.66</v>
      </c>
      <c r="I41" s="441">
        <v>154.3</v>
      </c>
      <c r="J41" s="381">
        <v>108.49</v>
      </c>
      <c r="K41" s="381">
        <v>156.06</v>
      </c>
      <c r="L41" s="381">
        <v>158.78</v>
      </c>
      <c r="M41" s="442">
        <v>107.66</v>
      </c>
      <c r="N41" s="442">
        <v>154.88</v>
      </c>
      <c r="O41" s="442">
        <v>157.57</v>
      </c>
      <c r="P41" s="443">
        <v>106.13</v>
      </c>
      <c r="Q41" s="443">
        <v>152.67</v>
      </c>
      <c r="R41" s="443">
        <v>155.33</v>
      </c>
      <c r="S41" s="444">
        <v>0.00009717220145650373</v>
      </c>
      <c r="T41" s="445">
        <v>0.0001448678861788618</v>
      </c>
      <c r="U41" s="445">
        <v>0.0001086509146341463</v>
      </c>
      <c r="V41" s="445">
        <v>0.00002429305036412593</v>
      </c>
      <c r="W41" s="445">
        <v>0.00003621697154471545</v>
      </c>
      <c r="X41" s="445">
        <v>0.00007287915109237779</v>
      </c>
      <c r="Y41" s="52">
        <v>0.001960735012554</v>
      </c>
      <c r="Z41" s="52">
        <v>0.0007222600000000001</v>
      </c>
      <c r="AA41" s="446">
        <v>0.00192537988089</v>
      </c>
      <c r="AB41" s="381">
        <v>0.0007325839999999999</v>
      </c>
      <c r="AC41" s="447">
        <v>0.00193355215749</v>
      </c>
      <c r="AD41" s="447">
        <v>0.000729288</v>
      </c>
      <c r="AE41" s="448">
        <v>0.001951144723302</v>
      </c>
      <c r="AF41" s="448">
        <v>0.00072408</v>
      </c>
    </row>
    <row x14ac:dyDescent="0.25" r="42" customHeight="1" ht="19.5">
      <c r="A42" s="6">
        <v>41</v>
      </c>
      <c r="B42" s="28">
        <v>9.29</v>
      </c>
      <c r="C42" s="28">
        <v>-0.54</v>
      </c>
      <c r="D42" s="28">
        <v>26.12</v>
      </c>
      <c r="E42" s="28">
        <v>0.00327435</v>
      </c>
      <c r="F42" s="28">
        <v>391.57</v>
      </c>
      <c r="G42" s="441">
        <v>273.25</v>
      </c>
      <c r="H42" s="441">
        <v>267.53</v>
      </c>
      <c r="I42" s="441">
        <v>266.97</v>
      </c>
      <c r="J42" s="381">
        <v>323.23</v>
      </c>
      <c r="K42" s="381">
        <v>316.46</v>
      </c>
      <c r="L42" s="381">
        <v>315.8</v>
      </c>
      <c r="M42" s="442">
        <v>302.04</v>
      </c>
      <c r="N42" s="442">
        <v>295.71</v>
      </c>
      <c r="O42" s="442">
        <v>295.1</v>
      </c>
      <c r="P42" s="443">
        <v>273.75</v>
      </c>
      <c r="Q42" s="443">
        <v>268.02</v>
      </c>
      <c r="R42" s="443">
        <v>267.46</v>
      </c>
      <c r="S42" s="444">
        <v>0.001392881082493552</v>
      </c>
      <c r="T42" s="445">
        <v>0.002076558265582656</v>
      </c>
      <c r="U42" s="445">
        <v>0.001557418699186992</v>
      </c>
      <c r="V42" s="445">
        <v>0.0003482202706233881</v>
      </c>
      <c r="W42" s="445">
        <v>0.0005191395663956639</v>
      </c>
      <c r="X42" s="445">
        <v>0.001044660811870164</v>
      </c>
      <c r="Y42" s="52">
        <v>0.0022729331966</v>
      </c>
      <c r="Z42" s="52">
        <v>0.0031380012</v>
      </c>
      <c r="AA42" s="446">
        <v>0.00171690463458</v>
      </c>
      <c r="AB42" s="381">
        <v>0.003245997</v>
      </c>
      <c r="AC42" s="447">
        <v>0.0017864426823</v>
      </c>
      <c r="AD42" s="447">
        <v>0.0031497904</v>
      </c>
      <c r="AE42" s="448">
        <v>0.00203860841926</v>
      </c>
      <c r="AF42" s="448">
        <v>0.0030703874</v>
      </c>
    </row>
    <row x14ac:dyDescent="0.25" r="43" customHeight="1" ht="19.5">
      <c r="A43" s="6">
        <v>42</v>
      </c>
      <c r="B43" s="28">
        <v>8.51</v>
      </c>
      <c r="C43" s="28">
        <v>-6.72</v>
      </c>
      <c r="D43" s="28">
        <v>18.73</v>
      </c>
      <c r="E43" s="28">
        <v>0.00141309</v>
      </c>
      <c r="F43" s="28">
        <v>476.701</v>
      </c>
      <c r="G43" s="441">
        <v>109.83</v>
      </c>
      <c r="H43" s="441">
        <v>124.77</v>
      </c>
      <c r="I43" s="441">
        <v>126.01</v>
      </c>
      <c r="J43" s="381">
        <v>158.37</v>
      </c>
      <c r="K43" s="381">
        <v>179.91</v>
      </c>
      <c r="L43" s="381">
        <v>181.7</v>
      </c>
      <c r="M43" s="442">
        <v>141.65</v>
      </c>
      <c r="N43" s="442">
        <v>160.92</v>
      </c>
      <c r="O43" s="442">
        <v>162.53</v>
      </c>
      <c r="P43" s="443">
        <v>113.37</v>
      </c>
      <c r="Q43" s="443">
        <v>128.8</v>
      </c>
      <c r="R43" s="443">
        <v>130.08</v>
      </c>
      <c r="S43" s="444">
        <v>0.0009588838773446643</v>
      </c>
      <c r="T43" s="445">
        <v>0.001429539295392954</v>
      </c>
      <c r="U43" s="445">
        <v>0.001072154471544715</v>
      </c>
      <c r="V43" s="445">
        <v>0.0002397209693361661</v>
      </c>
      <c r="W43" s="445">
        <v>0.0003573848238482385</v>
      </c>
      <c r="X43" s="445">
        <v>0.0007191629080084982</v>
      </c>
      <c r="Y43" s="52">
        <v>0.0007408474378007389</v>
      </c>
      <c r="Z43" s="52">
        <v>0.001739049</v>
      </c>
      <c r="AA43" s="446">
        <v>0.0005097344524007918</v>
      </c>
      <c r="AB43" s="381">
        <v>0.001945976</v>
      </c>
      <c r="AC43" s="447">
        <v>0.000527430128000774</v>
      </c>
      <c r="AD43" s="447">
        <v>0.001849205</v>
      </c>
      <c r="AE43" s="448">
        <v>0.0006091908778007401</v>
      </c>
      <c r="AF43" s="448">
        <v>0.001707489</v>
      </c>
    </row>
    <row x14ac:dyDescent="0.25" r="44" customHeight="1" ht="19.5">
      <c r="A44" s="6">
        <v>43</v>
      </c>
      <c r="B44" s="28">
        <v>8.9</v>
      </c>
      <c r="C44" s="28">
        <v>-8.41</v>
      </c>
      <c r="D44" s="28">
        <v>20.38</v>
      </c>
      <c r="E44" s="28">
        <v>0.00105815</v>
      </c>
      <c r="F44" s="28">
        <v>368.76</v>
      </c>
      <c r="G44" s="441">
        <v>85.434</v>
      </c>
      <c r="H44" s="441">
        <v>93.703</v>
      </c>
      <c r="I44" s="441">
        <v>94.419</v>
      </c>
      <c r="J44" s="381">
        <v>97.123</v>
      </c>
      <c r="K44" s="381">
        <v>106.52</v>
      </c>
      <c r="L44" s="381">
        <v>107.34</v>
      </c>
      <c r="M44" s="442">
        <v>93.002</v>
      </c>
      <c r="N44" s="451">
        <v>102</v>
      </c>
      <c r="O44" s="442">
        <v>102.78</v>
      </c>
      <c r="P44" s="443">
        <v>86.791</v>
      </c>
      <c r="Q44" s="443">
        <v>95.191</v>
      </c>
      <c r="R44" s="443">
        <v>95.919</v>
      </c>
      <c r="S44" s="444">
        <v>0.0003237937263545371</v>
      </c>
      <c r="T44" s="445">
        <v>0.0004827235772357724</v>
      </c>
      <c r="U44" s="445">
        <v>0.0003620426829268293</v>
      </c>
      <c r="V44" s="445">
        <v>0.00008094843158863427</v>
      </c>
      <c r="W44" s="445">
        <v>0.0001206808943089431</v>
      </c>
      <c r="X44" s="445">
        <v>0.0002428452947659028</v>
      </c>
      <c r="Y44" s="52">
        <v>0.0007103601910400295</v>
      </c>
      <c r="Z44" s="52">
        <v>0.0009966</v>
      </c>
      <c r="AA44" s="446">
        <v>0.0005944620476600301</v>
      </c>
      <c r="AB44" s="381">
        <v>0.00101683</v>
      </c>
      <c r="AC44" s="447">
        <v>0.0006145228867600299</v>
      </c>
      <c r="AD44" s="447">
        <v>0.00099998</v>
      </c>
      <c r="AE44" s="448">
        <v>0.0006700060909800296</v>
      </c>
      <c r="AF44" s="448">
        <v>0.00098612</v>
      </c>
    </row>
    <row x14ac:dyDescent="0.25" r="45" customHeight="1" ht="19.5">
      <c r="A45" s="6">
        <v>44</v>
      </c>
      <c r="B45" s="28">
        <v>9.41</v>
      </c>
      <c r="C45" s="28">
        <v>-8.76</v>
      </c>
      <c r="D45" s="28">
        <v>18.91</v>
      </c>
      <c r="E45" s="28">
        <v>0.00103829</v>
      </c>
      <c r="F45" s="28">
        <v>149.989</v>
      </c>
      <c r="G45" s="441">
        <v>95.087</v>
      </c>
      <c r="H45" s="441">
        <v>107.6</v>
      </c>
      <c r="I45" s="441">
        <v>108.65</v>
      </c>
      <c r="J45" s="381">
        <v>122.87</v>
      </c>
      <c r="K45" s="381">
        <v>139.04</v>
      </c>
      <c r="L45" s="381">
        <v>140.4</v>
      </c>
      <c r="M45" s="442">
        <v>115.09</v>
      </c>
      <c r="N45" s="442">
        <v>130.24</v>
      </c>
      <c r="O45" s="442">
        <v>131.5</v>
      </c>
      <c r="P45" s="443">
        <v>100.91</v>
      </c>
      <c r="Q45" s="443">
        <v>114.19</v>
      </c>
      <c r="R45" s="443">
        <v>115.3</v>
      </c>
      <c r="S45" s="444">
        <v>0.0004702393801338347</v>
      </c>
      <c r="T45" s="445">
        <v>0.000701050135501355</v>
      </c>
      <c r="U45" s="445">
        <v>0.0005257876016260163</v>
      </c>
      <c r="V45" s="445">
        <v>0.0001175598450334587</v>
      </c>
      <c r="W45" s="445">
        <v>0.0001752625338753387</v>
      </c>
      <c r="X45" s="445">
        <v>0.0003526795351003761</v>
      </c>
      <c r="Y45" s="52">
        <v>0.0008161720600000016</v>
      </c>
      <c r="Z45" s="52">
        <v>0.00099837884</v>
      </c>
      <c r="AA45" s="446">
        <v>0.0007393264780000017</v>
      </c>
      <c r="AB45" s="381">
        <v>0.00113570988</v>
      </c>
      <c r="AC45" s="447">
        <v>0.0007525144400000017</v>
      </c>
      <c r="AD45" s="447">
        <v>0.00109238766</v>
      </c>
      <c r="AE45" s="448">
        <v>0.0007894690980000017</v>
      </c>
      <c r="AF45" s="448">
        <v>0.00102047832</v>
      </c>
    </row>
    <row x14ac:dyDescent="0.25" r="46" customHeight="1" ht="19.5">
      <c r="A46" s="6">
        <v>45</v>
      </c>
      <c r="B46" s="28">
        <v>8.8</v>
      </c>
      <c r="C46" s="6">
        <v>-6</v>
      </c>
      <c r="D46" s="6">
        <v>19</v>
      </c>
      <c r="E46" s="28">
        <v>0.00114038</v>
      </c>
      <c r="F46" s="329">
        <v>174.5683503567931</v>
      </c>
      <c r="G46" s="441">
        <v>87.781</v>
      </c>
      <c r="H46" s="441">
        <v>99.143</v>
      </c>
      <c r="I46" s="441">
        <v>100.09</v>
      </c>
      <c r="J46" s="381">
        <v>93.717</v>
      </c>
      <c r="K46" s="381">
        <v>105.85</v>
      </c>
      <c r="L46" s="381">
        <v>106.86</v>
      </c>
      <c r="M46" s="442">
        <v>90.414</v>
      </c>
      <c r="N46" s="442">
        <v>102.12</v>
      </c>
      <c r="O46" s="442">
        <v>103.1</v>
      </c>
      <c r="P46" s="443">
        <v>87.024</v>
      </c>
      <c r="Q46" s="443">
        <v>98.288</v>
      </c>
      <c r="R46" s="443">
        <v>99.231</v>
      </c>
      <c r="S46" s="444">
        <v>0.0003408355014258285</v>
      </c>
      <c r="T46" s="445">
        <v>0.0005081300813008131</v>
      </c>
      <c r="U46" s="445">
        <v>0.0003810975609756098</v>
      </c>
      <c r="V46" s="445">
        <v>0.00008520887535645713</v>
      </c>
      <c r="W46" s="445">
        <v>0.0001270325203252033</v>
      </c>
      <c r="X46" s="445">
        <v>0.0002556266260693714</v>
      </c>
      <c r="Y46" s="52">
        <v>0.0005591232400000312</v>
      </c>
      <c r="Z46" s="52">
        <v>0.00122264</v>
      </c>
      <c r="AA46" s="446">
        <v>0.0003889479820000314</v>
      </c>
      <c r="AB46" s="381">
        <v>0.00118185</v>
      </c>
      <c r="AC46" s="447">
        <v>0.0004171728540000312</v>
      </c>
      <c r="AD46" s="447">
        <v>0.0011738</v>
      </c>
      <c r="AE46" s="448">
        <v>0.0004991287200000311</v>
      </c>
      <c r="AF46" s="448">
        <v>0.001189832</v>
      </c>
    </row>
    <row x14ac:dyDescent="0.25" r="47" customHeight="1" ht="18.75">
      <c r="A47" s="6">
        <v>46</v>
      </c>
      <c r="B47" s="28">
        <v>8.6</v>
      </c>
      <c r="C47" s="6">
        <v>-5</v>
      </c>
      <c r="D47" s="6">
        <v>19</v>
      </c>
      <c r="E47" s="28">
        <v>0.00223643</v>
      </c>
      <c r="F47" s="329">
        <v>236.6307541625857</v>
      </c>
      <c r="G47" s="441">
        <v>146.36</v>
      </c>
      <c r="H47" s="441">
        <v>165.31</v>
      </c>
      <c r="I47" s="441">
        <v>166.89</v>
      </c>
      <c r="J47" s="381">
        <v>138.58</v>
      </c>
      <c r="K47" s="381">
        <v>156.52</v>
      </c>
      <c r="L47" s="381">
        <v>158.02</v>
      </c>
      <c r="M47" s="442">
        <v>129.3</v>
      </c>
      <c r="N47" s="442">
        <v>146.04</v>
      </c>
      <c r="O47" s="442">
        <v>147.44</v>
      </c>
      <c r="P47" s="443">
        <v>131.38</v>
      </c>
      <c r="Q47" s="443">
        <v>148.39</v>
      </c>
      <c r="R47" s="443">
        <v>149.81</v>
      </c>
      <c r="S47" s="444">
        <v>0.001007736965882366</v>
      </c>
      <c r="T47" s="445">
        <v>0.001502371273712737</v>
      </c>
      <c r="U47" s="445">
        <v>0.001126778455284553</v>
      </c>
      <c r="V47" s="445">
        <v>0.0002519342414705916</v>
      </c>
      <c r="W47" s="445">
        <v>0.0003755928184281843</v>
      </c>
      <c r="X47" s="445">
        <v>0.0007558027244117748</v>
      </c>
      <c r="Y47" s="52">
        <v>0.001417090116160059</v>
      </c>
      <c r="Z47" s="52">
        <v>0.0019500756</v>
      </c>
      <c r="AA47" s="446">
        <v>0.0007093953309400571</v>
      </c>
      <c r="AB47" s="381">
        <v>0.0015768978</v>
      </c>
      <c r="AC47" s="447">
        <v>0.0007895895017600567</v>
      </c>
      <c r="AD47" s="447">
        <v>0.0015614222</v>
      </c>
      <c r="AE47" s="448">
        <v>0.001127442599320058</v>
      </c>
      <c r="AF47" s="448">
        <v>0.001730273</v>
      </c>
    </row>
    <row x14ac:dyDescent="0.25" r="48" customHeight="1" ht="18.75">
      <c r="A48" s="6">
        <v>47</v>
      </c>
      <c r="B48" s="28">
        <v>8.117</v>
      </c>
      <c r="C48" s="28">
        <v>-5.13</v>
      </c>
      <c r="D48" s="28">
        <v>21.98</v>
      </c>
      <c r="E48" s="28">
        <v>0.0013762</v>
      </c>
      <c r="F48" s="28">
        <v>309.446</v>
      </c>
      <c r="G48" s="441">
        <v>118.76</v>
      </c>
      <c r="H48" s="441">
        <v>126.03</v>
      </c>
      <c r="I48" s="441">
        <v>126.68</v>
      </c>
      <c r="J48" s="381">
        <v>136.38</v>
      </c>
      <c r="K48" s="381">
        <v>144.73</v>
      </c>
      <c r="L48" s="381">
        <v>145.48</v>
      </c>
      <c r="M48" s="442">
        <v>126.52</v>
      </c>
      <c r="N48" s="442">
        <v>134.26</v>
      </c>
      <c r="O48" s="442">
        <v>134.96</v>
      </c>
      <c r="P48" s="452">
        <v>115</v>
      </c>
      <c r="Q48" s="443">
        <v>122.04</v>
      </c>
      <c r="R48" s="443">
        <v>122.67</v>
      </c>
      <c r="S48" s="444">
        <v>0.0006260012042854383</v>
      </c>
      <c r="T48" s="445">
        <v>0.0009332655826558265</v>
      </c>
      <c r="U48" s="445">
        <v>0.00069994918699187</v>
      </c>
      <c r="V48" s="445">
        <v>0.0001565003010713596</v>
      </c>
      <c r="W48" s="445">
        <v>0.0002333163956639566</v>
      </c>
      <c r="X48" s="445">
        <v>0.0004695009032140788</v>
      </c>
      <c r="Y48" s="52">
        <v>0.0007041422326008026</v>
      </c>
      <c r="Z48" s="52">
        <v>0.001629260076</v>
      </c>
      <c r="AA48" s="446">
        <v>0.0004189680144006391</v>
      </c>
      <c r="AB48" s="381">
        <v>0.001624796266</v>
      </c>
      <c r="AC48" s="447">
        <v>0.0004442380068007161</v>
      </c>
      <c r="AD48" s="447">
        <v>0.001577913372</v>
      </c>
      <c r="AE48" s="448">
        <v>0.0005642513010007885</v>
      </c>
      <c r="AF48" s="448">
        <v>0.001556731132</v>
      </c>
    </row>
    <row x14ac:dyDescent="0.25" r="49" customHeight="1" ht="18.75">
      <c r="A49" s="6">
        <v>48</v>
      </c>
      <c r="B49" s="28">
        <v>8.95</v>
      </c>
      <c r="C49" s="28">
        <v>-6.24</v>
      </c>
      <c r="D49" s="28">
        <v>18.69</v>
      </c>
      <c r="E49" s="28">
        <v>0.000976931</v>
      </c>
      <c r="F49" s="28">
        <v>124.66</v>
      </c>
      <c r="G49" s="441">
        <v>97.637</v>
      </c>
      <c r="H49" s="441">
        <v>111.02</v>
      </c>
      <c r="I49" s="441">
        <v>112.13</v>
      </c>
      <c r="J49" s="381">
        <v>126.32</v>
      </c>
      <c r="K49" s="381">
        <v>143.63</v>
      </c>
      <c r="L49" s="381">
        <v>145.07</v>
      </c>
      <c r="M49" s="442">
        <v>118.63</v>
      </c>
      <c r="N49" s="442">
        <v>134.89</v>
      </c>
      <c r="O49" s="442">
        <v>136.24</v>
      </c>
      <c r="P49" s="452">
        <v>104</v>
      </c>
      <c r="Q49" s="443">
        <v>118.25</v>
      </c>
      <c r="R49" s="443">
        <v>119.43</v>
      </c>
      <c r="S49" s="444">
        <v>0.000422749633601836</v>
      </c>
      <c r="T49" s="445">
        <v>0.0006302506775067751</v>
      </c>
      <c r="U49" s="445">
        <v>0.0004726880081300813</v>
      </c>
      <c r="V49" s="445">
        <v>0.000105687408400459</v>
      </c>
      <c r="W49" s="445">
        <v>0.0001575626693766938</v>
      </c>
      <c r="X49" s="445">
        <v>0.000317062225201377</v>
      </c>
      <c r="Y49" s="52">
        <v>0.0006135969000000317</v>
      </c>
      <c r="Z49" s="52">
        <v>0.001208822604</v>
      </c>
      <c r="AA49" s="446">
        <v>0.0005694094074000335</v>
      </c>
      <c r="AB49" s="381">
        <v>0.001371561364</v>
      </c>
      <c r="AC49" s="447">
        <v>0.0005760489260000331</v>
      </c>
      <c r="AD49" s="447">
        <v>0.001325448456</v>
      </c>
      <c r="AE49" s="448">
        <v>0.0005960089340000321</v>
      </c>
      <c r="AF49" s="448">
        <v>0.00124110187</v>
      </c>
    </row>
    <row x14ac:dyDescent="0.25" r="50" customHeight="1" ht="18.75">
      <c r="A50" s="6">
        <v>49</v>
      </c>
      <c r="B50" s="28">
        <v>8.5</v>
      </c>
      <c r="C50" s="6">
        <v>-5</v>
      </c>
      <c r="D50" s="28">
        <v>18.7</v>
      </c>
      <c r="E50" s="28">
        <v>0.00130678</v>
      </c>
      <c r="F50" s="329">
        <v>220.2462571708409</v>
      </c>
      <c r="G50" s="441">
        <v>119.16</v>
      </c>
      <c r="H50" s="441">
        <v>135.47</v>
      </c>
      <c r="I50" s="441">
        <v>136.82</v>
      </c>
      <c r="J50" s="381">
        <v>129.66</v>
      </c>
      <c r="K50" s="381">
        <v>147.4</v>
      </c>
      <c r="L50" s="381">
        <v>148.87</v>
      </c>
      <c r="M50" s="442">
        <v>125.46</v>
      </c>
      <c r="N50" s="442">
        <v>142.62</v>
      </c>
      <c r="O50" s="442">
        <v>144.04</v>
      </c>
      <c r="P50" s="443">
        <v>119.67</v>
      </c>
      <c r="Q50" s="443">
        <v>136.05</v>
      </c>
      <c r="R50" s="443">
        <v>137.4</v>
      </c>
      <c r="S50" s="444">
        <v>0.0003408355014258285</v>
      </c>
      <c r="T50" s="445">
        <v>0.0005081300813008131</v>
      </c>
      <c r="U50" s="445">
        <v>0.0003810975609756098</v>
      </c>
      <c r="V50" s="445">
        <v>0.00008520887535645713</v>
      </c>
      <c r="W50" s="445">
        <v>0.0001270325203252033</v>
      </c>
      <c r="X50" s="445">
        <v>0.0002556266260693714</v>
      </c>
      <c r="Y50" s="52">
        <v>0.001086025020000526</v>
      </c>
      <c r="Z50" s="52">
        <v>0.00115266198</v>
      </c>
      <c r="AA50" s="446">
        <v>0.0009430471600005303</v>
      </c>
      <c r="AB50" s="381">
        <v>0.0011644555</v>
      </c>
      <c r="AC50" s="447">
        <v>0.0009650424400005281</v>
      </c>
      <c r="AD50" s="447">
        <v>0.00114618538</v>
      </c>
      <c r="AE50" s="448">
        <v>0.001032016160000525</v>
      </c>
      <c r="AF50" s="448">
        <v>0.00113507494</v>
      </c>
    </row>
    <row x14ac:dyDescent="0.25" r="51" customHeight="1" ht="18.75">
      <c r="A51" s="6">
        <v>50</v>
      </c>
      <c r="B51" s="28">
        <v>8.41</v>
      </c>
      <c r="C51" s="28">
        <v>-7.39</v>
      </c>
      <c r="D51" s="28">
        <v>22.914</v>
      </c>
      <c r="E51" s="28">
        <v>0.00221766</v>
      </c>
      <c r="F51" s="28">
        <v>408.037</v>
      </c>
      <c r="G51" s="441">
        <v>175.09</v>
      </c>
      <c r="H51" s="441">
        <v>182.36</v>
      </c>
      <c r="I51" s="441">
        <v>183.03</v>
      </c>
      <c r="J51" s="381">
        <v>320.14</v>
      </c>
      <c r="K51" s="381">
        <v>333.42</v>
      </c>
      <c r="L51" s="381">
        <v>334.64</v>
      </c>
      <c r="M51" s="442">
        <v>277.75</v>
      </c>
      <c r="N51" s="442">
        <v>289.28</v>
      </c>
      <c r="O51" s="442">
        <v>290.33</v>
      </c>
      <c r="P51" s="443">
        <v>197.48</v>
      </c>
      <c r="Q51" s="443">
        <v>205.68</v>
      </c>
      <c r="R51" s="443">
        <v>206.43</v>
      </c>
      <c r="S51" s="444">
        <v>0.002131358002249514</v>
      </c>
      <c r="T51" s="445">
        <v>0.003177506775067751</v>
      </c>
      <c r="U51" s="445">
        <v>0.002383130081300813</v>
      </c>
      <c r="V51" s="445">
        <v>0.0005328395005623786</v>
      </c>
      <c r="W51" s="445">
        <v>0.0007943766937669376</v>
      </c>
      <c r="X51" s="445">
        <v>0.001598518501687136</v>
      </c>
      <c r="Y51" s="52">
        <v>0.0005276128829202968</v>
      </c>
      <c r="Z51" s="52">
        <v>0.00352646</v>
      </c>
      <c r="AA51" s="446">
        <v>0.0002521831737603464</v>
      </c>
      <c r="AB51" s="381">
        <v>0.004269935</v>
      </c>
      <c r="AC51" s="447">
        <v>0.000268270020860333</v>
      </c>
      <c r="AD51" s="447">
        <v>0.004025195</v>
      </c>
      <c r="AE51" s="448">
        <v>0.0003460449157803044</v>
      </c>
      <c r="AF51" s="448">
        <v>0.003587094</v>
      </c>
    </row>
    <row x14ac:dyDescent="0.25" r="52" customHeight="1" ht="18.75">
      <c r="A52" s="6">
        <v>51</v>
      </c>
      <c r="B52" s="28">
        <v>8.33</v>
      </c>
      <c r="C52" s="28">
        <v>-7.46</v>
      </c>
      <c r="D52" s="28">
        <v>19.326</v>
      </c>
      <c r="E52" s="28">
        <v>0.000979832</v>
      </c>
      <c r="F52" s="28">
        <v>89.052</v>
      </c>
      <c r="G52" s="441">
        <v>91.673</v>
      </c>
      <c r="H52" s="441">
        <v>102.82</v>
      </c>
      <c r="I52" s="441">
        <v>103.76</v>
      </c>
      <c r="J52" s="381">
        <v>109.63</v>
      </c>
      <c r="K52" s="381">
        <v>122.95</v>
      </c>
      <c r="L52" s="381">
        <v>124.08</v>
      </c>
      <c r="M52" s="442">
        <v>102.87</v>
      </c>
      <c r="N52" s="442">
        <v>115.38</v>
      </c>
      <c r="O52" s="442">
        <v>116.43</v>
      </c>
      <c r="P52" s="443">
        <v>92.607</v>
      </c>
      <c r="Q52" s="443">
        <v>103.86</v>
      </c>
      <c r="R52" s="443">
        <v>104.81</v>
      </c>
      <c r="S52" s="444">
        <v>0.0004084345425419512</v>
      </c>
      <c r="T52" s="445">
        <v>0.000608909214092141</v>
      </c>
      <c r="U52" s="445">
        <v>0.0004566819105691058</v>
      </c>
      <c r="V52" s="445">
        <v>0.0001021086356354878</v>
      </c>
      <c r="W52" s="445">
        <v>0.0001522273035230352</v>
      </c>
      <c r="X52" s="445">
        <v>0.0003063259069064634</v>
      </c>
      <c r="Y52" s="52">
        <v>0.0005394394600068413</v>
      </c>
      <c r="Z52" s="52">
        <v>0.001209872</v>
      </c>
      <c r="AA52" s="446">
        <v>0.000411663038006974</v>
      </c>
      <c r="AB52" s="381">
        <v>0.001268981</v>
      </c>
      <c r="AC52" s="447">
        <v>0.0004238213160069275</v>
      </c>
      <c r="AD52" s="447">
        <v>0.001232813</v>
      </c>
      <c r="AE52" s="448">
        <v>0.0004767012000068317</v>
      </c>
      <c r="AF52" s="448">
        <v>0.001191292</v>
      </c>
    </row>
    <row x14ac:dyDescent="0.25" r="53" customHeight="1" ht="18.75">
      <c r="A53" s="6">
        <v>52</v>
      </c>
      <c r="B53" s="28">
        <v>8.4</v>
      </c>
      <c r="C53" s="6">
        <v>-5</v>
      </c>
      <c r="D53" s="28">
        <v>19.3</v>
      </c>
      <c r="E53" s="28">
        <v>0.000919648</v>
      </c>
      <c r="F53" s="329">
        <v>174.0926262767595</v>
      </c>
      <c r="G53" s="441">
        <v>87.85</v>
      </c>
      <c r="H53" s="441">
        <v>98.582</v>
      </c>
      <c r="I53" s="441">
        <v>99.488</v>
      </c>
      <c r="J53" s="381">
        <v>88.493</v>
      </c>
      <c r="K53" s="381">
        <v>99.305</v>
      </c>
      <c r="L53" s="381">
        <v>100.22</v>
      </c>
      <c r="M53" s="442">
        <v>87.284</v>
      </c>
      <c r="N53" s="442">
        <v>97.947</v>
      </c>
      <c r="O53" s="442">
        <v>98.847</v>
      </c>
      <c r="P53" s="443">
        <v>86.684</v>
      </c>
      <c r="Q53" s="443">
        <v>97.274</v>
      </c>
      <c r="R53" s="443">
        <v>98.167</v>
      </c>
      <c r="S53" s="444">
        <v>0.0001704177507129143</v>
      </c>
      <c r="T53" s="445">
        <v>0.0002540650406504065</v>
      </c>
      <c r="U53" s="445">
        <v>0.0001905487804878049</v>
      </c>
      <c r="V53" s="445">
        <v>0.00004260443767822857</v>
      </c>
      <c r="W53" s="445">
        <v>0.00006351626016260163</v>
      </c>
      <c r="X53" s="445">
        <v>0.0001278133130346857</v>
      </c>
      <c r="Y53" s="52">
        <v>0.0006653231200010424</v>
      </c>
      <c r="Z53" s="52">
        <v>0.0008973770000000001</v>
      </c>
      <c r="AA53" s="446">
        <v>0.0005541619000010367</v>
      </c>
      <c r="AB53" s="381">
        <v>0.000856719</v>
      </c>
      <c r="AC53" s="447">
        <v>0.0005729106800010357</v>
      </c>
      <c r="AD53" s="447">
        <v>0.0008569639999999999</v>
      </c>
      <c r="AE53" s="448">
        <v>0.0006260399200010379</v>
      </c>
      <c r="AF53" s="448">
        <v>0.000874653</v>
      </c>
    </row>
    <row x14ac:dyDescent="0.25" r="54" customHeight="1" ht="18.75">
      <c r="A54" s="6">
        <v>53</v>
      </c>
      <c r="B54" s="28">
        <v>8.72</v>
      </c>
      <c r="C54" s="28">
        <v>-8.3</v>
      </c>
      <c r="D54" s="28">
        <v>24.76</v>
      </c>
      <c r="E54" s="28">
        <v>0.00175171</v>
      </c>
      <c r="F54" s="28">
        <v>290.277</v>
      </c>
      <c r="G54" s="441">
        <v>163.14</v>
      </c>
      <c r="H54" s="441">
        <v>163.89</v>
      </c>
      <c r="I54" s="441">
        <v>163.96</v>
      </c>
      <c r="J54" s="381">
        <v>310.38</v>
      </c>
      <c r="K54" s="381">
        <v>311.81</v>
      </c>
      <c r="L54" s="381">
        <v>311.95</v>
      </c>
      <c r="M54" s="442">
        <v>273.2</v>
      </c>
      <c r="N54" s="442">
        <v>274.46</v>
      </c>
      <c r="O54" s="442">
        <v>274.58</v>
      </c>
      <c r="P54" s="443">
        <v>198.9</v>
      </c>
      <c r="Q54" s="443">
        <v>199.81</v>
      </c>
      <c r="R54" s="443">
        <v>199.9</v>
      </c>
      <c r="S54" s="444">
        <v>0.001725763755552778</v>
      </c>
      <c r="T54" s="445">
        <v>0.002572831978319784</v>
      </c>
      <c r="U54" s="445">
        <v>0.001929623983739838</v>
      </c>
      <c r="V54" s="445">
        <v>0.0004314409388881946</v>
      </c>
      <c r="W54" s="445">
        <v>0.0006432079945799459</v>
      </c>
      <c r="X54" s="445">
        <v>0.001294322816664584</v>
      </c>
      <c r="Y54" s="52">
        <v>0.0002297784078000005</v>
      </c>
      <c r="Z54" s="52">
        <v>0.003182772</v>
      </c>
      <c r="AA54" s="446">
        <v>0.0001814428082000006</v>
      </c>
      <c r="AB54" s="381">
        <v>0.004008541999999999</v>
      </c>
      <c r="AC54" s="447">
        <v>0.0001861519164000005</v>
      </c>
      <c r="AD54" s="447">
        <v>0.003794434000000001</v>
      </c>
      <c r="AE54" s="448">
        <v>0.0002048731356000005</v>
      </c>
      <c r="AF54" s="448">
        <v>0.003375853</v>
      </c>
    </row>
    <row x14ac:dyDescent="0.25" r="55" customHeight="1" ht="18.75">
      <c r="A55" s="6">
        <v>54</v>
      </c>
      <c r="B55" s="28">
        <v>8.22</v>
      </c>
      <c r="C55" s="28">
        <v>-7.77</v>
      </c>
      <c r="D55" s="28">
        <v>21.169</v>
      </c>
      <c r="E55" s="28">
        <v>0.000765491</v>
      </c>
      <c r="F55" s="28">
        <v>63.512</v>
      </c>
      <c r="G55" s="441">
        <v>77.908</v>
      </c>
      <c r="H55" s="441">
        <v>84.059</v>
      </c>
      <c r="I55" s="441">
        <v>84.602</v>
      </c>
      <c r="J55" s="381">
        <v>96.107</v>
      </c>
      <c r="K55" s="381">
        <v>103.69</v>
      </c>
      <c r="L55" s="381">
        <v>104.36</v>
      </c>
      <c r="M55" s="442">
        <v>90.436</v>
      </c>
      <c r="N55" s="442">
        <v>97.576</v>
      </c>
      <c r="O55" s="442">
        <v>98.207</v>
      </c>
      <c r="P55" s="443">
        <v>80.512</v>
      </c>
      <c r="Q55" s="443">
        <v>86.868</v>
      </c>
      <c r="R55" s="443">
        <v>87.43</v>
      </c>
      <c r="S55" s="444">
        <v>0.0003070927867846715</v>
      </c>
      <c r="T55" s="445">
        <v>0.0004578252032520325</v>
      </c>
      <c r="U55" s="445">
        <v>0.0003433689024390244</v>
      </c>
      <c r="V55" s="445">
        <v>0.00007677319669616788</v>
      </c>
      <c r="W55" s="445">
        <v>0.0001144563008130081</v>
      </c>
      <c r="X55" s="445">
        <v>0.0002303195900885036</v>
      </c>
      <c r="Y55" s="52">
        <v>0.0003484499000101907</v>
      </c>
      <c r="Z55" s="52">
        <v>0.001044228</v>
      </c>
      <c r="AA55" s="446">
        <v>0.000285022552010419</v>
      </c>
      <c r="AB55" s="381">
        <v>0.001128277</v>
      </c>
      <c r="AC55" s="447">
        <v>0.0002913027800103753</v>
      </c>
      <c r="AD55" s="447">
        <v>0.001097157</v>
      </c>
      <c r="AE55" s="448">
        <v>0.0003161772400102306</v>
      </c>
      <c r="AF55" s="448">
        <v>0.001047799</v>
      </c>
    </row>
    <row x14ac:dyDescent="0.25" r="56" customHeight="1" ht="18.75">
      <c r="A56" s="6">
        <v>55</v>
      </c>
      <c r="B56" s="28">
        <v>8.6</v>
      </c>
      <c r="C56" s="6">
        <v>-5</v>
      </c>
      <c r="D56" s="28">
        <v>20.8</v>
      </c>
      <c r="E56" s="28">
        <v>0.00124433</v>
      </c>
      <c r="F56" s="329">
        <v>226.5146215195187</v>
      </c>
      <c r="G56" s="441">
        <v>125.15</v>
      </c>
      <c r="H56" s="441">
        <v>136.07</v>
      </c>
      <c r="I56" s="441">
        <v>137.02</v>
      </c>
      <c r="J56" s="381">
        <v>124.45</v>
      </c>
      <c r="K56" s="381">
        <v>135.3</v>
      </c>
      <c r="L56" s="381">
        <v>136.25</v>
      </c>
      <c r="M56" s="442">
        <v>123.84</v>
      </c>
      <c r="N56" s="442">
        <v>134.64</v>
      </c>
      <c r="O56" s="442">
        <v>135.58</v>
      </c>
      <c r="P56" s="443">
        <v>124.15</v>
      </c>
      <c r="Q56" s="443">
        <v>134.97</v>
      </c>
      <c r="R56" s="443">
        <v>135.92</v>
      </c>
      <c r="S56" s="444">
        <v>0.0001704177507129143</v>
      </c>
      <c r="T56" s="445">
        <v>0.0002540650406504065</v>
      </c>
      <c r="U56" s="445">
        <v>0.0001905487804878049</v>
      </c>
      <c r="V56" s="445">
        <v>0.00004260443767822857</v>
      </c>
      <c r="W56" s="445">
        <v>0.00006351626016260163</v>
      </c>
      <c r="X56" s="445">
        <v>0.0001278133130346857</v>
      </c>
      <c r="Y56" s="52">
        <v>0.001211410600000025</v>
      </c>
      <c r="Z56" s="52">
        <v>0.00089942</v>
      </c>
      <c r="AA56" s="381">
        <v>0.001094909600000025</v>
      </c>
      <c r="AB56" s="381">
        <v>0.000843834</v>
      </c>
      <c r="AC56" s="447">
        <v>0.001117744600000025</v>
      </c>
      <c r="AD56" s="447">
        <v>0.0008502669999999999</v>
      </c>
      <c r="AE56" s="448">
        <v>0.001175669600000025</v>
      </c>
      <c r="AF56" s="448">
        <v>0.000877652</v>
      </c>
    </row>
    <row x14ac:dyDescent="0.25" r="57" customHeight="1" ht="18.75">
      <c r="A57" s="6">
        <v>56</v>
      </c>
      <c r="B57" s="28">
        <v>8.5</v>
      </c>
      <c r="C57" s="6">
        <v>-5</v>
      </c>
      <c r="D57" s="6">
        <v>20</v>
      </c>
      <c r="E57" s="28">
        <v>0.000925</v>
      </c>
      <c r="F57" s="329">
        <v>166.4222750804533</v>
      </c>
      <c r="G57" s="441">
        <v>82.908</v>
      </c>
      <c r="H57" s="441">
        <v>91.662</v>
      </c>
      <c r="I57" s="441">
        <v>92.414</v>
      </c>
      <c r="J57" s="381">
        <v>80.937</v>
      </c>
      <c r="K57" s="381">
        <v>89.482</v>
      </c>
      <c r="L57" s="381">
        <v>90.216</v>
      </c>
      <c r="M57" s="442">
        <v>80.409</v>
      </c>
      <c r="N57" s="442">
        <v>88.899</v>
      </c>
      <c r="O57" s="442">
        <v>89.628</v>
      </c>
      <c r="P57" s="443">
        <v>81.202</v>
      </c>
      <c r="Q57" s="443">
        <v>89.776</v>
      </c>
      <c r="R57" s="443">
        <v>90.512</v>
      </c>
      <c r="S57" s="445">
        <v>0.0001704177507129143</v>
      </c>
      <c r="T57" s="445">
        <v>0.0002540650406504065</v>
      </c>
      <c r="U57" s="445">
        <v>0.0001905487804878049</v>
      </c>
      <c r="V57" s="445">
        <v>0.00004260443767822857</v>
      </c>
      <c r="W57" s="445">
        <v>0.00006351626016260163</v>
      </c>
      <c r="X57" s="445">
        <v>0.0001278133130346857</v>
      </c>
      <c r="Y57" s="52">
        <v>0.0005925912400003436</v>
      </c>
      <c r="Z57" s="52">
        <v>0.0008949390000000001</v>
      </c>
      <c r="AA57" s="381">
        <v>0.0004628518000003398</v>
      </c>
      <c r="AB57" s="381">
        <v>0.0008280399999999999</v>
      </c>
      <c r="AC57" s="447">
        <v>0.0004867938600003399</v>
      </c>
      <c r="AD57" s="447">
        <v>0.000835148</v>
      </c>
      <c r="AE57" s="324">
        <v>0.0005500161400003416</v>
      </c>
      <c r="AF57" s="324">
        <v>0.0008667510000000001</v>
      </c>
    </row>
    <row x14ac:dyDescent="0.25" r="58" customHeight="1" ht="18.75">
      <c r="A58" s="6">
        <v>57</v>
      </c>
      <c r="B58" s="28">
        <v>8.9</v>
      </c>
      <c r="C58" s="6">
        <v>-5</v>
      </c>
      <c r="D58" s="28">
        <v>20.5</v>
      </c>
      <c r="E58" s="28">
        <v>0.000796574</v>
      </c>
      <c r="F58" s="329">
        <v>168.5434448020148</v>
      </c>
      <c r="G58" s="441">
        <v>79.835</v>
      </c>
      <c r="H58" s="441">
        <v>87.342</v>
      </c>
      <c r="I58" s="441">
        <v>87.994</v>
      </c>
      <c r="J58" s="381">
        <v>91.775</v>
      </c>
      <c r="K58" s="381">
        <v>100.41</v>
      </c>
      <c r="L58" s="381">
        <v>101.16</v>
      </c>
      <c r="M58" s="442">
        <v>88.701</v>
      </c>
      <c r="N58" s="442">
        <v>97.042</v>
      </c>
      <c r="O58" s="442">
        <v>97.767</v>
      </c>
      <c r="P58" s="443">
        <v>82.718</v>
      </c>
      <c r="Q58" s="443">
        <v>90.496</v>
      </c>
      <c r="R58" s="443">
        <v>91.172</v>
      </c>
      <c r="S58" s="445">
        <v>0.0001704177507129143</v>
      </c>
      <c r="T58" s="445">
        <v>0.0002540650406504065</v>
      </c>
      <c r="U58" s="445">
        <v>0.0001905487804878049</v>
      </c>
      <c r="V58" s="445">
        <v>0.00004260443767822857</v>
      </c>
      <c r="W58" s="445">
        <v>0.00006351626016260163</v>
      </c>
      <c r="X58" s="445">
        <v>0.0001278133130346857</v>
      </c>
      <c r="Y58" s="52">
        <v>0.0004821263620000078</v>
      </c>
      <c r="Z58" s="52">
        <v>0.0008979890000000001</v>
      </c>
      <c r="AA58" s="381">
        <v>0.000462348628000008</v>
      </c>
      <c r="AB58" s="381">
        <v>0.000964513</v>
      </c>
      <c r="AC58" s="447">
        <v>0.0004664801460000079</v>
      </c>
      <c r="AD58" s="447">
        <v>0.0009470689999999999</v>
      </c>
      <c r="AE58" s="324">
        <v>0.0004762608820000079</v>
      </c>
      <c r="AF58" s="324">
        <v>0.0009136859999999999</v>
      </c>
    </row>
    <row x14ac:dyDescent="0.25" r="59" customHeight="1" ht="18.75">
      <c r="A59" s="6">
        <v>58</v>
      </c>
      <c r="B59" s="28">
        <v>8.7</v>
      </c>
      <c r="C59" s="6">
        <v>-5</v>
      </c>
      <c r="D59" s="28">
        <v>20.6</v>
      </c>
      <c r="E59" s="28">
        <v>0.00120568</v>
      </c>
      <c r="F59" s="329">
        <v>193.2419196865818</v>
      </c>
      <c r="G59" s="441">
        <v>97.524</v>
      </c>
      <c r="H59" s="441">
        <v>106.47</v>
      </c>
      <c r="I59" s="441">
        <v>107.25</v>
      </c>
      <c r="J59" s="381">
        <v>109.34</v>
      </c>
      <c r="K59" s="381">
        <v>119.37</v>
      </c>
      <c r="L59" s="381">
        <v>120.25</v>
      </c>
      <c r="M59" s="442">
        <v>106.29</v>
      </c>
      <c r="N59" s="442">
        <v>116.05</v>
      </c>
      <c r="O59" s="442">
        <v>116.9</v>
      </c>
      <c r="P59" s="443">
        <v>100.37</v>
      </c>
      <c r="Q59" s="443">
        <v>109.58</v>
      </c>
      <c r="R59" s="443">
        <v>110.39</v>
      </c>
      <c r="S59" s="445">
        <v>0.0001704177507129143</v>
      </c>
      <c r="T59" s="445">
        <v>0.0002540650406504065</v>
      </c>
      <c r="U59" s="445">
        <v>0.0001905487804878049</v>
      </c>
      <c r="V59" s="445">
        <v>0.00004260443767822857</v>
      </c>
      <c r="W59" s="445">
        <v>0.00006351626016260163</v>
      </c>
      <c r="X59" s="445">
        <v>0.0001278133130346857</v>
      </c>
      <c r="Y59" s="52">
        <v>0.0009017682040000517</v>
      </c>
      <c r="Z59" s="52">
        <v>0.000898947</v>
      </c>
      <c r="AA59" s="381">
        <v>0.0008817488760000527</v>
      </c>
      <c r="AB59" s="381">
        <v>0.000965271</v>
      </c>
      <c r="AC59" s="447">
        <v>0.0008859183060000524</v>
      </c>
      <c r="AD59" s="447">
        <v>0.000947849</v>
      </c>
      <c r="AE59" s="324">
        <v>0.0008958128560000519</v>
      </c>
      <c r="AF59" s="324">
        <v>0.00091457</v>
      </c>
    </row>
    <row x14ac:dyDescent="0.25" r="60" customHeight="1" ht="18.75">
      <c r="A60" s="6">
        <v>59</v>
      </c>
      <c r="B60" s="28">
        <v>8.687</v>
      </c>
      <c r="C60" s="28">
        <v>-7.19</v>
      </c>
      <c r="D60" s="6">
        <v>15</v>
      </c>
      <c r="E60" s="28">
        <v>0.00151284</v>
      </c>
      <c r="F60" s="28">
        <v>192.152</v>
      </c>
      <c r="G60" s="441">
        <v>102.86</v>
      </c>
      <c r="H60" s="441">
        <v>127.15</v>
      </c>
      <c r="I60" s="441">
        <v>128.95</v>
      </c>
      <c r="J60" s="381">
        <v>106.49</v>
      </c>
      <c r="K60" s="381">
        <v>131.63</v>
      </c>
      <c r="L60" s="381">
        <v>133.49</v>
      </c>
      <c r="M60" s="442">
        <v>101.86</v>
      </c>
      <c r="N60" s="442">
        <v>125.91</v>
      </c>
      <c r="O60" s="442">
        <v>127.7</v>
      </c>
      <c r="P60" s="443">
        <v>99.293</v>
      </c>
      <c r="Q60" s="443">
        <v>122.74</v>
      </c>
      <c r="R60" s="443">
        <v>124.48</v>
      </c>
      <c r="S60" s="445">
        <v>0.0004998920687578818</v>
      </c>
      <c r="T60" s="445">
        <v>0.0007452574525745257</v>
      </c>
      <c r="U60" s="445">
        <v>0.0005589430894308943</v>
      </c>
      <c r="V60" s="445">
        <v>0.0001249730171894705</v>
      </c>
      <c r="W60" s="445">
        <v>0.0001863143631436314</v>
      </c>
      <c r="X60" s="445">
        <v>0.0003749190515684114</v>
      </c>
      <c r="Y60" s="52">
        <v>0.001076304700000928</v>
      </c>
      <c r="Z60" s="52">
        <v>0.00139164</v>
      </c>
      <c r="AA60" s="381">
        <v>0.000779685421600921</v>
      </c>
      <c r="AB60" s="381">
        <v>0.0012789204</v>
      </c>
      <c r="AC60" s="447">
        <v>0.000819341719400916</v>
      </c>
      <c r="AD60" s="447">
        <v>0.0012671914</v>
      </c>
      <c r="AE60" s="324">
        <v>0.0009606278584009179</v>
      </c>
      <c r="AF60" s="324">
        <v>0.0013154124</v>
      </c>
    </row>
    <row x14ac:dyDescent="0.25" r="61" customHeight="1" ht="18.75">
      <c r="A61" s="6">
        <v>60</v>
      </c>
      <c r="B61" s="28">
        <v>10.1</v>
      </c>
      <c r="C61" s="28">
        <v>1.49</v>
      </c>
      <c r="D61" s="28">
        <v>57.79</v>
      </c>
      <c r="E61" s="28">
        <v>0.00119093</v>
      </c>
      <c r="F61" s="28">
        <v>187.07</v>
      </c>
      <c r="G61" s="441">
        <v>434.07</v>
      </c>
      <c r="H61" s="441">
        <v>266.91</v>
      </c>
      <c r="I61" s="441">
        <v>244.57</v>
      </c>
      <c r="J61" s="381">
        <v>439.23</v>
      </c>
      <c r="K61" s="381">
        <v>270.08</v>
      </c>
      <c r="L61" s="381">
        <v>247.48</v>
      </c>
      <c r="M61" s="442">
        <v>437.93</v>
      </c>
      <c r="N61" s="442">
        <v>269.28</v>
      </c>
      <c r="O61" s="442">
        <v>246.75</v>
      </c>
      <c r="P61" s="443">
        <v>435.35</v>
      </c>
      <c r="Q61" s="443">
        <v>267.7</v>
      </c>
      <c r="R61" s="443">
        <v>245.3</v>
      </c>
      <c r="S61" s="445">
        <v>0.00004167282064099797</v>
      </c>
      <c r="T61" s="445">
        <v>0.00006212737127371274</v>
      </c>
      <c r="U61" s="445">
        <v>0.00004659552845528456</v>
      </c>
      <c r="V61" s="445">
        <v>0.00001041820516024949</v>
      </c>
      <c r="W61" s="445">
        <v>0.00001553184281842818</v>
      </c>
      <c r="X61" s="445">
        <v>0.00003125461548074848</v>
      </c>
      <c r="Y61" s="52">
        <v>0.000550680019594</v>
      </c>
      <c r="Z61" s="52">
        <v>0.000210036</v>
      </c>
      <c r="AA61" s="381">
        <v>0.000546795329614</v>
      </c>
      <c r="AB61" s="381">
        <v>0.0002263476</v>
      </c>
      <c r="AC61" s="447">
        <v>0.0005477367470600001</v>
      </c>
      <c r="AD61" s="447">
        <v>0.000222231</v>
      </c>
      <c r="AE61" s="324">
        <v>0.0005496746019499999</v>
      </c>
      <c r="AF61" s="324">
        <v>0.000214075</v>
      </c>
    </row>
    <row x14ac:dyDescent="0.25" r="62" customHeight="1" ht="18.75">
      <c r="A62" s="6">
        <v>61</v>
      </c>
      <c r="B62" s="28">
        <v>9.86</v>
      </c>
      <c r="C62" s="28">
        <v>5.44</v>
      </c>
      <c r="D62" s="28">
        <v>9.49</v>
      </c>
      <c r="E62" s="28">
        <v>0.00452721</v>
      </c>
      <c r="F62" s="28">
        <v>430.37</v>
      </c>
      <c r="G62" s="441">
        <v>186.09</v>
      </c>
      <c r="H62" s="441">
        <v>264.43</v>
      </c>
      <c r="I62" s="441">
        <v>269.01</v>
      </c>
      <c r="J62" s="381">
        <v>183.07</v>
      </c>
      <c r="K62" s="381">
        <v>260.13</v>
      </c>
      <c r="L62" s="381">
        <v>264.64</v>
      </c>
      <c r="M62" s="442">
        <v>183.81</v>
      </c>
      <c r="N62" s="442">
        <v>261.18</v>
      </c>
      <c r="O62" s="442">
        <v>265.71</v>
      </c>
      <c r="P62" s="443">
        <v>185.32</v>
      </c>
      <c r="Q62" s="443">
        <v>263.33</v>
      </c>
      <c r="R62" s="443">
        <v>267.9</v>
      </c>
      <c r="S62" s="445">
        <v>0.00008111884933934718</v>
      </c>
      <c r="T62" s="445">
        <v>0.0001209349593495935</v>
      </c>
      <c r="U62" s="445">
        <v>0.00009070121951219511</v>
      </c>
      <c r="V62" s="445">
        <v>0.00002027971233483679</v>
      </c>
      <c r="W62" s="445">
        <v>0.00003023373983739837</v>
      </c>
      <c r="X62" s="445">
        <v>0.00006083913700451038</v>
      </c>
      <c r="Y62" s="52">
        <v>0.003869543931203474</v>
      </c>
      <c r="Z62" s="52">
        <v>0.00119252</v>
      </c>
      <c r="AA62" s="381">
        <v>0.003778452738003445</v>
      </c>
      <c r="AB62" s="381">
        <v>0.00113654</v>
      </c>
      <c r="AC62" s="447">
        <v>0.003800993029003452</v>
      </c>
      <c r="AD62" s="447">
        <v>0.001150352</v>
      </c>
      <c r="AE62" s="324">
        <v>0.003846663625403466</v>
      </c>
      <c r="AF62" s="324">
        <v>0.0011783492</v>
      </c>
    </row>
    <row x14ac:dyDescent="0.25" r="63" customHeight="1" ht="18.75">
      <c r="A63" s="6">
        <v>62</v>
      </c>
      <c r="B63" s="28">
        <v>7.96</v>
      </c>
      <c r="C63" s="28">
        <v>-4.13</v>
      </c>
      <c r="D63" s="28">
        <v>10.58</v>
      </c>
      <c r="E63" s="28">
        <v>0.00233389</v>
      </c>
      <c r="F63" s="28">
        <v>228.94</v>
      </c>
      <c r="G63" s="441">
        <v>117.38</v>
      </c>
      <c r="H63" s="441">
        <v>161.99</v>
      </c>
      <c r="I63" s="441">
        <v>164.76</v>
      </c>
      <c r="J63" s="381">
        <v>114.98</v>
      </c>
      <c r="K63" s="381">
        <v>158.69</v>
      </c>
      <c r="L63" s="381">
        <v>161.4</v>
      </c>
      <c r="M63" s="442">
        <v>115.53</v>
      </c>
      <c r="N63" s="442">
        <v>159.45</v>
      </c>
      <c r="O63" s="442">
        <v>162.17</v>
      </c>
      <c r="P63" s="443">
        <v>116.73</v>
      </c>
      <c r="Q63" s="443">
        <v>161.1</v>
      </c>
      <c r="R63" s="443">
        <v>163.85</v>
      </c>
      <c r="S63" s="445">
        <v>0.0000786421113623195</v>
      </c>
      <c r="T63" s="445">
        <v>0.0001172425474254743</v>
      </c>
      <c r="U63" s="445">
        <v>0.00008793191056910568</v>
      </c>
      <c r="V63" s="445">
        <v>0.00001966052784057987</v>
      </c>
      <c r="W63" s="445">
        <v>0.00002931063685636856</v>
      </c>
      <c r="X63" s="445">
        <v>0.00005898158352173962</v>
      </c>
      <c r="Y63" s="52">
        <v>0.002000152264000014</v>
      </c>
      <c r="Z63" s="52">
        <v>0.0010431224</v>
      </c>
      <c r="AA63" s="381">
        <v>0.001915350336800014</v>
      </c>
      <c r="AB63" s="381">
        <v>0.0009967968000000002</v>
      </c>
      <c r="AC63" s="447">
        <v>0.001935955630000014</v>
      </c>
      <c r="AD63" s="447">
        <v>0.0010078092</v>
      </c>
      <c r="AE63" s="324">
        <v>0.001978354024000014</v>
      </c>
      <c r="AF63" s="324">
        <v>0.0010309528</v>
      </c>
    </row>
    <row x14ac:dyDescent="0.25" r="64" customHeight="1" ht="18.75">
      <c r="A64" s="6">
        <v>63</v>
      </c>
      <c r="B64" s="28">
        <v>8.33</v>
      </c>
      <c r="C64" s="28">
        <v>-4.1</v>
      </c>
      <c r="D64" s="28">
        <v>8.42</v>
      </c>
      <c r="E64" s="28">
        <v>0.00255815</v>
      </c>
      <c r="F64" s="28">
        <v>211.1</v>
      </c>
      <c r="G64" s="441">
        <v>123.84</v>
      </c>
      <c r="H64" s="441">
        <v>181.23</v>
      </c>
      <c r="I64" s="441">
        <v>184.39</v>
      </c>
      <c r="J64" s="381">
        <v>121.4</v>
      </c>
      <c r="K64" s="381">
        <v>177.65</v>
      </c>
      <c r="L64" s="381">
        <v>180.75</v>
      </c>
      <c r="M64" s="442">
        <v>121.96</v>
      </c>
      <c r="N64" s="442">
        <v>178.48</v>
      </c>
      <c r="O64" s="442">
        <v>181.59</v>
      </c>
      <c r="P64" s="443">
        <v>123.18</v>
      </c>
      <c r="Q64" s="443">
        <v>180.27</v>
      </c>
      <c r="R64" s="443">
        <v>183.41</v>
      </c>
      <c r="S64" s="445">
        <v>0.00008107340460582374</v>
      </c>
      <c r="T64" s="445">
        <v>0.0001208672086720867</v>
      </c>
      <c r="U64" s="445">
        <v>0.00009065040650406505</v>
      </c>
      <c r="V64" s="445">
        <v>0.00002026835115145594</v>
      </c>
      <c r="W64" s="445">
        <v>0.00003021680216802168</v>
      </c>
      <c r="X64" s="445">
        <v>0.00006080505345436781</v>
      </c>
      <c r="Y64" s="52">
        <v>0.002178751692006503</v>
      </c>
      <c r="Z64" s="52">
        <v>0.00118396</v>
      </c>
      <c r="AA64" s="381">
        <v>0.002089516112006457</v>
      </c>
      <c r="AB64" s="381">
        <v>0.00113389</v>
      </c>
      <c r="AC64" s="447">
        <v>0.002111286234006468</v>
      </c>
      <c r="AD64" s="447">
        <v>0.001145842</v>
      </c>
      <c r="AE64" s="324">
        <v>0.00215589255400649</v>
      </c>
      <c r="AF64" s="324">
        <v>0.0011708658</v>
      </c>
    </row>
    <row x14ac:dyDescent="0.25" r="65" customHeight="1" ht="18.75">
      <c r="A65" s="6">
        <v>64</v>
      </c>
      <c r="B65" s="28">
        <v>9.87</v>
      </c>
      <c r="C65" s="28">
        <v>0.35</v>
      </c>
      <c r="D65" s="28">
        <v>56.27</v>
      </c>
      <c r="E65" s="28">
        <v>0.000867337</v>
      </c>
      <c r="F65" s="28">
        <v>395.25</v>
      </c>
      <c r="G65" s="441">
        <v>253.81</v>
      </c>
      <c r="H65" s="441">
        <v>158.9</v>
      </c>
      <c r="I65" s="441">
        <v>146.33</v>
      </c>
      <c r="J65" s="381">
        <v>260.12</v>
      </c>
      <c r="K65" s="381">
        <v>162.85</v>
      </c>
      <c r="L65" s="381">
        <v>149.97</v>
      </c>
      <c r="M65" s="442">
        <v>258.52</v>
      </c>
      <c r="N65" s="442">
        <v>161.86</v>
      </c>
      <c r="O65" s="442">
        <v>149.05</v>
      </c>
      <c r="P65" s="443">
        <v>255.37</v>
      </c>
      <c r="Q65" s="443">
        <v>159.88</v>
      </c>
      <c r="R65" s="443">
        <v>147.23</v>
      </c>
      <c r="S65" s="445">
        <v>0.00005584021631693157</v>
      </c>
      <c r="T65" s="445">
        <v>0.00008324864498644987</v>
      </c>
      <c r="U65" s="445">
        <v>0.00006243648373983741</v>
      </c>
      <c r="V65" s="445">
        <v>0.00001396005407923289</v>
      </c>
      <c r="W65" s="445">
        <v>0.00002081216124661247</v>
      </c>
      <c r="X65" s="445">
        <v>0.00004188016223769868</v>
      </c>
      <c r="Y65" s="52">
        <v>0.00054380171502</v>
      </c>
      <c r="Z65" s="52">
        <v>0.000186673</v>
      </c>
      <c r="AA65" s="381">
        <v>0.00053660409114</v>
      </c>
      <c r="AB65" s="381">
        <v>0.000206614</v>
      </c>
      <c r="AC65" s="447">
        <v>0.0005383154918599999</v>
      </c>
      <c r="AD65" s="447">
        <v>0.000201533</v>
      </c>
      <c r="AE65" s="324">
        <v>0.0005419175138</v>
      </c>
      <c r="AF65" s="324">
        <v>0.000191559</v>
      </c>
    </row>
    <row x14ac:dyDescent="0.25" r="66" customHeight="1" ht="18.75">
      <c r="A66" s="6">
        <v>65</v>
      </c>
      <c r="B66" s="28">
        <v>9.09</v>
      </c>
      <c r="C66" s="28">
        <v>-1.72</v>
      </c>
      <c r="D66" s="28">
        <v>19.15</v>
      </c>
      <c r="E66" s="28">
        <v>0.00144825</v>
      </c>
      <c r="F66" s="6">
        <v>166</v>
      </c>
      <c r="G66" s="441">
        <v>102.52</v>
      </c>
      <c r="H66" s="441">
        <v>115.41</v>
      </c>
      <c r="I66" s="441">
        <v>116.5</v>
      </c>
      <c r="J66" s="381">
        <v>101.9</v>
      </c>
      <c r="K66" s="381">
        <v>114.72</v>
      </c>
      <c r="L66" s="381">
        <v>115.8</v>
      </c>
      <c r="M66" s="442">
        <v>102.02</v>
      </c>
      <c r="N66" s="442">
        <v>114.85</v>
      </c>
      <c r="O66" s="442">
        <v>115.93</v>
      </c>
      <c r="P66" s="443">
        <v>102.33</v>
      </c>
      <c r="Q66" s="443">
        <v>115.2</v>
      </c>
      <c r="R66" s="443">
        <v>116.28</v>
      </c>
      <c r="S66" s="445">
        <v>0.00005635146956907032</v>
      </c>
      <c r="T66" s="445">
        <v>0.00008401084010840109</v>
      </c>
      <c r="U66" s="445">
        <v>0.00006300813008130081</v>
      </c>
      <c r="V66" s="445">
        <v>0.00001408786739226758</v>
      </c>
      <c r="W66" s="445">
        <v>0.00002100271002710027</v>
      </c>
      <c r="X66" s="445">
        <v>0.00004226360217680273</v>
      </c>
      <c r="Y66" s="52">
        <v>0.001257478124000001</v>
      </c>
      <c r="Z66" s="52">
        <v>0.000765973</v>
      </c>
      <c r="AA66" s="381">
        <v>0.001211540290200001</v>
      </c>
      <c r="AB66" s="381">
        <v>0.000747838</v>
      </c>
      <c r="AC66" s="447">
        <v>0.001222699096600001</v>
      </c>
      <c r="AD66" s="447">
        <v>0.000752043</v>
      </c>
      <c r="AE66" s="324">
        <v>0.001245667226800001</v>
      </c>
      <c r="AF66" s="324">
        <v>0.0007611110000000001</v>
      </c>
    </row>
    <row x14ac:dyDescent="0.25" r="67" customHeight="1" ht="18.75">
      <c r="A67" s="6">
        <v>66</v>
      </c>
      <c r="B67" s="28">
        <v>8.96</v>
      </c>
      <c r="C67" s="28">
        <v>0.75</v>
      </c>
      <c r="D67" s="28">
        <v>32.69</v>
      </c>
      <c r="E67" s="28">
        <v>0.00145774</v>
      </c>
      <c r="F67" s="28">
        <v>119.97</v>
      </c>
      <c r="G67" s="441">
        <v>118.07</v>
      </c>
      <c r="H67" s="441">
        <v>137.8</v>
      </c>
      <c r="I67" s="441">
        <v>120.15</v>
      </c>
      <c r="J67" s="381">
        <v>118.24</v>
      </c>
      <c r="K67" s="381">
        <v>138.26</v>
      </c>
      <c r="L67" s="381">
        <v>120.56</v>
      </c>
      <c r="M67" s="447">
        <v>137.8</v>
      </c>
      <c r="N67" s="324">
        <v>120.15</v>
      </c>
      <c r="O67" s="324">
        <v>118.24</v>
      </c>
      <c r="P67" s="447">
        <v>138.26</v>
      </c>
      <c r="Q67" s="324">
        <v>120.56</v>
      </c>
      <c r="R67" s="324">
        <v>118.64</v>
      </c>
      <c r="S67" s="445">
        <v>0.00004737613469819016</v>
      </c>
      <c r="T67" s="445">
        <v>0.00007063008130081301</v>
      </c>
      <c r="U67" s="445">
        <v>0.00005297256097560976</v>
      </c>
      <c r="V67" s="445">
        <v>0.00001184403367454754</v>
      </c>
      <c r="W67" s="445">
        <v>0.00001765752032520325</v>
      </c>
      <c r="X67" s="445">
        <v>0.00003553210102364262</v>
      </c>
      <c r="Y67" s="52">
        <v>0.0012675761782</v>
      </c>
      <c r="Z67" s="52">
        <v>0.00077123598</v>
      </c>
      <c r="AA67" s="381">
        <v>0.0012283465322</v>
      </c>
      <c r="AB67" s="381">
        <v>0.0007555352</v>
      </c>
      <c r="AC67" s="28">
        <v>0.0012379177638</v>
      </c>
      <c r="AD67" s="28">
        <v>0.0007592339</v>
      </c>
      <c r="AE67" s="28">
        <v>0.0012575420144</v>
      </c>
      <c r="AF67" s="28">
        <v>0.0007670781</v>
      </c>
    </row>
    <row x14ac:dyDescent="0.25" r="68" customHeight="1" ht="18.75">
      <c r="A68" s="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52"/>
      <c r="Z68" s="52"/>
      <c r="AA68" s="28"/>
      <c r="AB68" s="28"/>
      <c r="AC68" s="28"/>
      <c r="AD68" s="28"/>
      <c r="AE68" s="28"/>
      <c r="AF6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workbookViewId="0"/>
  </sheetViews>
  <sheetFormatPr defaultRowHeight="15" x14ac:dyDescent="0.25"/>
  <cols>
    <col min="1" max="1" style="406" width="12.43357142857143" customWidth="1" bestFit="1"/>
    <col min="2" max="2" style="406" width="12.43357142857143" customWidth="1" bestFit="1"/>
    <col min="3" max="3" style="406" width="25.862142857142857" customWidth="1" bestFit="1"/>
    <col min="4" max="4" style="417" width="12.43357142857143" customWidth="1" bestFit="1"/>
  </cols>
  <sheetData>
    <row x14ac:dyDescent="0.25" r="1" customHeight="1" ht="17.25">
      <c r="A1" s="420"/>
      <c r="B1" s="420"/>
      <c r="C1" s="420"/>
      <c r="D1" s="418"/>
    </row>
    <row x14ac:dyDescent="0.25" r="2" customHeight="1" ht="17.25">
      <c r="A2" s="420"/>
      <c r="B2" s="420"/>
      <c r="C2" s="420" t="s">
        <v>196</v>
      </c>
      <c r="D2" s="418">
        <v>9</v>
      </c>
    </row>
    <row x14ac:dyDescent="0.25" r="3" customHeight="1" ht="17.25">
      <c r="A3" s="420"/>
      <c r="B3" s="420"/>
      <c r="C3" s="420" t="s">
        <v>197</v>
      </c>
      <c r="D3" s="418">
        <v>4</v>
      </c>
    </row>
    <row x14ac:dyDescent="0.25" r="4" customHeight="1" ht="17.25">
      <c r="A4" s="420"/>
      <c r="B4" s="420"/>
      <c r="C4" s="420" t="s">
        <v>198</v>
      </c>
      <c r="D4" s="418">
        <v>4</v>
      </c>
    </row>
    <row x14ac:dyDescent="0.25" r="5" customHeight="1" ht="17.25">
      <c r="A5" s="420"/>
      <c r="B5" s="420"/>
      <c r="C5" s="420" t="s">
        <v>199</v>
      </c>
      <c r="D5" s="418">
        <v>13</v>
      </c>
    </row>
    <row x14ac:dyDescent="0.25" r="6" customHeight="1" ht="17.25">
      <c r="A6" s="420"/>
      <c r="B6" s="420"/>
      <c r="C6" s="420" t="s">
        <v>200</v>
      </c>
      <c r="D6" s="418">
        <v>3</v>
      </c>
    </row>
    <row x14ac:dyDescent="0.25" r="7" customHeight="1" ht="17.25">
      <c r="A7" s="420"/>
      <c r="B7" s="420"/>
      <c r="C7" s="420" t="s">
        <v>201</v>
      </c>
      <c r="D7" s="418">
        <v>27</v>
      </c>
    </row>
    <row x14ac:dyDescent="0.25" r="8" customHeight="1" ht="17.25">
      <c r="A8" s="418"/>
      <c r="B8" s="414"/>
      <c r="C8" s="414" t="s">
        <v>202</v>
      </c>
      <c r="D8" s="421">
        <v>2</v>
      </c>
    </row>
    <row x14ac:dyDescent="0.25" r="9" customHeight="1" ht="17.25">
      <c r="A9" s="421"/>
      <c r="B9" s="421"/>
      <c r="C9" s="421" t="s">
        <v>203</v>
      </c>
      <c r="D9" s="421">
        <v>3</v>
      </c>
    </row>
    <row x14ac:dyDescent="0.25" r="10" customHeight="1" ht="17.25">
      <c r="A10" s="421"/>
      <c r="B10" s="421"/>
      <c r="C10" s="421" t="s">
        <v>204</v>
      </c>
      <c r="D10" s="421">
        <v>1</v>
      </c>
    </row>
    <row x14ac:dyDescent="0.25" r="11" customHeight="1" ht="17.25">
      <c r="A11" s="421"/>
      <c r="B11" s="421"/>
      <c r="C11" s="421"/>
      <c r="D11" s="421">
        <f>SUM(D2:D10)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7"/>
  <sheetViews>
    <sheetView workbookViewId="0"/>
  </sheetViews>
  <sheetFormatPr defaultRowHeight="15" x14ac:dyDescent="0.25"/>
  <cols>
    <col min="1" max="1" style="400" width="13.576428571428572" customWidth="1" bestFit="1"/>
    <col min="2" max="2" style="406" width="13.576428571428572" customWidth="1" bestFit="1"/>
    <col min="3" max="3" style="401" width="13.576428571428572" customWidth="1" bestFit="1"/>
    <col min="4" max="4" style="406" width="13.576428571428572" customWidth="1" bestFit="1"/>
    <col min="5" max="5" style="434" width="13.576428571428572" customWidth="1" bestFit="1"/>
    <col min="6" max="6" style="406" width="13.576428571428572" customWidth="1" bestFit="1"/>
    <col min="7" max="7" style="401" width="13.576428571428572" customWidth="1" bestFit="1"/>
    <col min="8" max="8" style="402" width="13.576428571428572" customWidth="1" bestFit="1"/>
    <col min="9" max="9" style="402" width="13.576428571428572" customWidth="1" bestFit="1"/>
    <col min="10" max="10" style="402" width="13.576428571428572" customWidth="1" bestFit="1"/>
    <col min="11" max="11" style="402" width="13.576428571428572" customWidth="1" bestFit="1"/>
    <col min="12" max="12" style="401" width="13.576428571428572" customWidth="1" bestFit="1"/>
    <col min="13" max="13" style="401" width="13.576428571428572" customWidth="1" bestFit="1"/>
    <col min="14" max="14" style="402" width="13.576428571428572" customWidth="1" bestFit="1"/>
    <col min="15" max="15" style="402" width="13.576428571428572" customWidth="1" bestFit="1"/>
    <col min="16" max="16" style="402" width="13.576428571428572" customWidth="1" bestFit="1"/>
    <col min="17" max="17" style="402" width="13.576428571428572" customWidth="1" bestFit="1"/>
    <col min="18" max="18" style="402" width="13.576428571428572" customWidth="1" bestFit="1"/>
    <col min="19" max="19" style="402" width="13.576428571428572" customWidth="1" bestFit="1"/>
    <col min="20" max="20" style="402" width="13.576428571428572" customWidth="1" bestFit="1"/>
    <col min="21" max="21" style="402" width="13.576428571428572" customWidth="1" bestFit="1"/>
    <col min="22" max="22" style="401" width="13.576428571428572" customWidth="1" bestFit="1"/>
    <col min="23" max="23" style="401" width="13.576428571428572" customWidth="1" bestFit="1"/>
    <col min="24" max="24" style="402" width="13.576428571428572" customWidth="1" bestFit="1"/>
    <col min="25" max="25" style="402" width="13.576428571428572" customWidth="1" bestFit="1"/>
    <col min="26" max="26" style="402" width="13.576428571428572" customWidth="1" bestFit="1"/>
    <col min="27" max="27" style="402" width="13.576428571428572" customWidth="1" bestFit="1"/>
    <col min="28" max="28" style="402" width="13.576428571428572" customWidth="1" bestFit="1"/>
    <col min="29" max="29" style="402" width="13.576428571428572" customWidth="1" bestFit="1"/>
    <col min="30" max="30" style="402" width="13.576428571428572" customWidth="1" bestFit="1"/>
    <col min="31" max="31" style="401" width="13.576428571428572" customWidth="1" bestFit="1"/>
  </cols>
  <sheetData>
    <row x14ac:dyDescent="0.25" r="1" customHeight="1" ht="18.75">
      <c r="A1" s="430" t="s">
        <v>328</v>
      </c>
      <c r="B1" s="431" t="s">
        <v>251</v>
      </c>
      <c r="C1" s="430" t="s">
        <v>223</v>
      </c>
      <c r="D1" s="431" t="s">
        <v>4</v>
      </c>
      <c r="E1" s="432" t="s">
        <v>0</v>
      </c>
      <c r="F1" s="431" t="s">
        <v>1</v>
      </c>
      <c r="G1" s="430" t="s">
        <v>3</v>
      </c>
      <c r="H1" s="26" t="s">
        <v>6</v>
      </c>
      <c r="I1" s="26" t="s">
        <v>7</v>
      </c>
      <c r="J1" s="26" t="s">
        <v>9</v>
      </c>
      <c r="K1" s="26" t="s">
        <v>206</v>
      </c>
      <c r="L1" s="430" t="s">
        <v>207</v>
      </c>
      <c r="M1" s="430" t="s">
        <v>208</v>
      </c>
      <c r="N1" s="26" t="s">
        <v>209</v>
      </c>
      <c r="O1" s="26" t="s">
        <v>210</v>
      </c>
      <c r="P1" s="26" t="s">
        <v>211</v>
      </c>
      <c r="Q1" s="26" t="s">
        <v>172</v>
      </c>
      <c r="R1" s="26" t="s">
        <v>212</v>
      </c>
      <c r="S1" s="26" t="s">
        <v>213</v>
      </c>
      <c r="T1" s="26" t="s">
        <v>214</v>
      </c>
      <c r="U1" s="26" t="s">
        <v>215</v>
      </c>
      <c r="V1" s="430" t="s">
        <v>173</v>
      </c>
      <c r="W1" s="430" t="s">
        <v>174</v>
      </c>
      <c r="X1" s="26" t="s">
        <v>216</v>
      </c>
      <c r="Y1" s="26" t="s">
        <v>217</v>
      </c>
      <c r="Z1" s="26" t="s">
        <v>26</v>
      </c>
      <c r="AA1" s="26" t="s">
        <v>176</v>
      </c>
      <c r="AB1" s="26" t="s">
        <v>29</v>
      </c>
      <c r="AC1" s="26" t="s">
        <v>10</v>
      </c>
      <c r="AD1" s="26" t="s">
        <v>218</v>
      </c>
      <c r="AE1" s="430" t="s">
        <v>2</v>
      </c>
    </row>
    <row x14ac:dyDescent="0.25" r="2" customHeight="1" ht="18.75">
      <c r="A2" s="430">
        <v>1</v>
      </c>
      <c r="B2" s="29" t="s">
        <v>242</v>
      </c>
      <c r="C2" s="6">
        <v>0</v>
      </c>
      <c r="D2" s="29" t="s">
        <v>336</v>
      </c>
      <c r="E2" s="433">
        <v>25569.041962604166</v>
      </c>
      <c r="F2" s="29" t="s">
        <v>38</v>
      </c>
      <c r="G2" s="6">
        <v>66</v>
      </c>
      <c r="H2" s="28">
        <v>34.17</v>
      </c>
      <c r="I2" s="28">
        <v>7.36</v>
      </c>
      <c r="J2" s="28">
        <v>0.28</v>
      </c>
      <c r="K2" s="28">
        <v>1.8e-7</v>
      </c>
      <c r="L2" s="28">
        <v>0.00003494</v>
      </c>
      <c r="M2" s="28">
        <v>0.00002325</v>
      </c>
      <c r="N2" s="28">
        <v>0.0000089</v>
      </c>
      <c r="O2" s="28">
        <v>0.00001147</v>
      </c>
      <c r="P2" s="28">
        <v>0.00001558</v>
      </c>
      <c r="Q2" s="6">
        <v>0</v>
      </c>
      <c r="R2" s="28">
        <v>0.003088</v>
      </c>
      <c r="S2" s="28">
        <v>0.00042509</v>
      </c>
      <c r="T2" s="28">
        <v>0.00061839</v>
      </c>
      <c r="U2" s="28">
        <v>0.00100754</v>
      </c>
      <c r="V2" s="28">
        <v>0.00007891</v>
      </c>
      <c r="W2" s="28">
        <v>0.00001261</v>
      </c>
      <c r="X2" s="28">
        <v>0.00005641</v>
      </c>
      <c r="Y2" s="28">
        <v>0.00000312</v>
      </c>
      <c r="Z2" s="28">
        <v>0.00000161</v>
      </c>
      <c r="AA2" s="28">
        <v>0.00106036</v>
      </c>
      <c r="AB2" s="28">
        <v>0.00017071</v>
      </c>
      <c r="AC2" s="28">
        <v>1120.32</v>
      </c>
      <c r="AD2" s="28">
        <v>0.001254274645247049</v>
      </c>
      <c r="AE2" s="6">
        <v>3</v>
      </c>
    </row>
    <row x14ac:dyDescent="0.25" r="3" customHeight="1" ht="18.75">
      <c r="A3" s="430">
        <v>2</v>
      </c>
      <c r="B3" s="29" t="s">
        <v>242</v>
      </c>
      <c r="C3" s="6">
        <v>0</v>
      </c>
      <c r="D3" s="29" t="s">
        <v>42</v>
      </c>
      <c r="E3" s="433">
        <v>25569.041962604166</v>
      </c>
      <c r="F3" s="29" t="s">
        <v>41</v>
      </c>
      <c r="G3" s="6">
        <v>42</v>
      </c>
      <c r="H3" s="28">
        <v>48.3</v>
      </c>
      <c r="I3" s="28">
        <v>9.14</v>
      </c>
      <c r="J3" s="28">
        <v>0.09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28">
        <v>0.00033929</v>
      </c>
      <c r="S3" s="28">
        <v>0.00001842</v>
      </c>
      <c r="T3" s="28">
        <v>0.00005925</v>
      </c>
      <c r="U3" s="28">
        <v>0.00037028</v>
      </c>
      <c r="V3" s="6">
        <v>0</v>
      </c>
      <c r="W3" s="6">
        <v>0</v>
      </c>
      <c r="X3" s="28">
        <v>0.00002378</v>
      </c>
      <c r="Y3" s="6">
        <v>0</v>
      </c>
      <c r="Z3" s="6">
        <v>0</v>
      </c>
      <c r="AA3" s="28">
        <v>0.00007211</v>
      </c>
      <c r="AB3" s="28">
        <v>5.3e-7</v>
      </c>
      <c r="AC3" s="28">
        <v>202.02</v>
      </c>
      <c r="AD3" s="28">
        <v>0.0001947831978319783</v>
      </c>
      <c r="AE3" s="6">
        <v>1</v>
      </c>
    </row>
    <row x14ac:dyDescent="0.25" r="4" customHeight="1" ht="18.75">
      <c r="A4" s="430">
        <v>3</v>
      </c>
      <c r="B4" s="29" t="s">
        <v>242</v>
      </c>
      <c r="C4" s="6">
        <v>2</v>
      </c>
      <c r="D4" s="29" t="s">
        <v>44</v>
      </c>
      <c r="E4" s="433">
        <v>25569.041962604166</v>
      </c>
      <c r="F4" s="29" t="s">
        <v>43</v>
      </c>
      <c r="G4" s="6">
        <v>64</v>
      </c>
      <c r="H4" s="28">
        <v>29.49</v>
      </c>
      <c r="I4" s="28">
        <v>5.47</v>
      </c>
      <c r="J4" s="28">
        <v>0.15</v>
      </c>
      <c r="K4" s="28">
        <v>0.00285415</v>
      </c>
      <c r="L4" s="28">
        <v>0.00000425</v>
      </c>
      <c r="M4" s="28">
        <v>0.00003961</v>
      </c>
      <c r="N4" s="28">
        <v>0.00000556</v>
      </c>
      <c r="O4" s="28">
        <v>0.00001529</v>
      </c>
      <c r="P4" s="28">
        <v>0.00001784</v>
      </c>
      <c r="Q4" s="28">
        <v>7e-8</v>
      </c>
      <c r="R4" s="28">
        <v>0.00490017</v>
      </c>
      <c r="S4" s="28">
        <v>0.00009387</v>
      </c>
      <c r="T4" s="28">
        <v>0.000079</v>
      </c>
      <c r="U4" s="28">
        <v>0.00034183</v>
      </c>
      <c r="V4" s="28">
        <v>0.00004322</v>
      </c>
      <c r="W4" s="28">
        <v>0.00000417</v>
      </c>
      <c r="X4" s="28">
        <v>0.00005641</v>
      </c>
      <c r="Y4" s="28">
        <v>0.00000312</v>
      </c>
      <c r="Z4" s="28">
        <v>0.00000161</v>
      </c>
      <c r="AA4" s="28">
        <v>0.0001729</v>
      </c>
      <c r="AB4" s="28">
        <v>0.00000177</v>
      </c>
      <c r="AC4" s="28">
        <v>1440.73</v>
      </c>
      <c r="AD4" s="28">
        <v>0.01421284040945705</v>
      </c>
      <c r="AE4" s="6">
        <v>3</v>
      </c>
    </row>
    <row x14ac:dyDescent="0.25" r="5" customHeight="1" ht="18.75">
      <c r="A5" s="430">
        <v>4</v>
      </c>
      <c r="B5" s="29" t="s">
        <v>235</v>
      </c>
      <c r="C5" s="6">
        <v>0</v>
      </c>
      <c r="D5" s="29" t="s">
        <v>47</v>
      </c>
      <c r="E5" s="433">
        <v>25569.041962604166</v>
      </c>
      <c r="F5" s="29" t="s">
        <v>46</v>
      </c>
      <c r="G5" s="6">
        <v>24</v>
      </c>
      <c r="H5" s="28">
        <v>32.84</v>
      </c>
      <c r="I5" s="28">
        <v>6.44</v>
      </c>
      <c r="J5" s="28">
        <v>-0.07</v>
      </c>
      <c r="K5" s="28">
        <v>0.00219859</v>
      </c>
      <c r="L5" s="28">
        <v>0.00000388</v>
      </c>
      <c r="M5" s="28">
        <v>0.00000214</v>
      </c>
      <c r="N5" s="28">
        <v>0.00004151</v>
      </c>
      <c r="O5" s="28">
        <v>0.00001929</v>
      </c>
      <c r="P5" s="28">
        <v>1e-7</v>
      </c>
      <c r="Q5" s="6">
        <v>0</v>
      </c>
      <c r="R5" s="28">
        <v>0.00796381</v>
      </c>
      <c r="S5" s="28">
        <v>0.00010333</v>
      </c>
      <c r="T5" s="28">
        <v>0.00013824</v>
      </c>
      <c r="U5" s="28">
        <v>0.00069365</v>
      </c>
      <c r="V5" s="28">
        <v>0.00037209</v>
      </c>
      <c r="W5" s="28">
        <v>0.00004522</v>
      </c>
      <c r="X5" s="28">
        <v>0.00005641</v>
      </c>
      <c r="Y5" s="28">
        <v>0.00000312</v>
      </c>
      <c r="Z5" s="28">
        <v>0.00000161</v>
      </c>
      <c r="AA5" s="28">
        <v>0.00060737</v>
      </c>
      <c r="AB5" s="28">
        <v>7.2e-7</v>
      </c>
      <c r="AC5" s="28">
        <v>2055.75</v>
      </c>
      <c r="AD5" s="28">
        <v>0.05</v>
      </c>
      <c r="AE5" s="6">
        <v>3</v>
      </c>
    </row>
    <row x14ac:dyDescent="0.25" r="6" customHeight="1" ht="18.75">
      <c r="A6" s="430">
        <v>5</v>
      </c>
      <c r="B6" s="29" t="s">
        <v>235</v>
      </c>
      <c r="C6" s="6">
        <v>0</v>
      </c>
      <c r="D6" s="29" t="s">
        <v>50</v>
      </c>
      <c r="E6" s="433">
        <v>25569.041962604166</v>
      </c>
      <c r="F6" s="29" t="s">
        <v>49</v>
      </c>
      <c r="G6" s="6">
        <v>25</v>
      </c>
      <c r="H6" s="28">
        <v>38.06</v>
      </c>
      <c r="I6" s="28">
        <v>8.5</v>
      </c>
      <c r="J6" s="28">
        <v>-0.12</v>
      </c>
      <c r="K6" s="28">
        <v>1.8e-7</v>
      </c>
      <c r="L6" s="28">
        <v>6.4e-7</v>
      </c>
      <c r="M6" s="28">
        <v>6e-8</v>
      </c>
      <c r="N6" s="28">
        <v>0.00000342</v>
      </c>
      <c r="O6" s="28">
        <v>0.00000152</v>
      </c>
      <c r="P6" s="28">
        <v>2e-8</v>
      </c>
      <c r="Q6" s="28">
        <v>1e-8</v>
      </c>
      <c r="R6" s="28">
        <v>0.00085693</v>
      </c>
      <c r="S6" s="28">
        <v>0.00001893</v>
      </c>
      <c r="T6" s="28">
        <v>0.000151</v>
      </c>
      <c r="U6" s="28">
        <v>0.0001275</v>
      </c>
      <c r="V6" s="6">
        <v>0</v>
      </c>
      <c r="W6" s="28">
        <v>2.1e-7</v>
      </c>
      <c r="X6" s="28">
        <v>0.00004316</v>
      </c>
      <c r="Y6" s="28">
        <v>0.00000198</v>
      </c>
      <c r="Z6" s="28">
        <v>0.0000029</v>
      </c>
      <c r="AA6" s="28">
        <v>0.00028681</v>
      </c>
      <c r="AB6" s="28">
        <v>3e-8</v>
      </c>
      <c r="AC6" s="28">
        <v>315.4</v>
      </c>
      <c r="AD6" s="28">
        <v>0.00006097560975609756</v>
      </c>
      <c r="AE6" s="6">
        <v>1</v>
      </c>
    </row>
    <row x14ac:dyDescent="0.25" r="7" customHeight="1" ht="18.75">
      <c r="A7" s="430">
        <v>6</v>
      </c>
      <c r="B7" s="29" t="s">
        <v>235</v>
      </c>
      <c r="C7" s="6">
        <v>0</v>
      </c>
      <c r="D7" s="29" t="s">
        <v>50</v>
      </c>
      <c r="E7" s="433">
        <v>25569.041962604166</v>
      </c>
      <c r="F7" s="29" t="s">
        <v>51</v>
      </c>
      <c r="G7" s="6">
        <v>26</v>
      </c>
      <c r="H7" s="28">
        <v>20.6</v>
      </c>
      <c r="I7" s="28">
        <v>8.7</v>
      </c>
      <c r="J7" s="28">
        <v>-0.29</v>
      </c>
      <c r="K7" s="28">
        <v>1.2e-7</v>
      </c>
      <c r="L7" s="28">
        <v>5.7e-7</v>
      </c>
      <c r="M7" s="28">
        <v>0.00024389</v>
      </c>
      <c r="N7" s="28">
        <v>0.00000364</v>
      </c>
      <c r="O7" s="28">
        <v>1.8e-7</v>
      </c>
      <c r="P7" s="6">
        <v>0</v>
      </c>
      <c r="Q7" s="6">
        <v>0</v>
      </c>
      <c r="R7" s="28">
        <v>0.00004903</v>
      </c>
      <c r="S7" s="28">
        <v>0.00025577</v>
      </c>
      <c r="T7" s="28">
        <v>0.00001304</v>
      </c>
      <c r="U7" s="28">
        <v>0.00004117</v>
      </c>
      <c r="V7" s="6">
        <v>0</v>
      </c>
      <c r="W7" s="6">
        <v>0</v>
      </c>
      <c r="X7" s="28">
        <v>0.00056413</v>
      </c>
      <c r="Y7" s="28">
        <v>1e-7</v>
      </c>
      <c r="Z7" s="28">
        <v>1.6e-7</v>
      </c>
      <c r="AA7" s="28">
        <v>0.00008194</v>
      </c>
      <c r="AB7" s="28">
        <v>3.1e-7</v>
      </c>
      <c r="AC7" s="28">
        <v>193.24</v>
      </c>
      <c r="AD7" s="28">
        <v>0.0002540650406504065</v>
      </c>
      <c r="AE7" s="6">
        <v>3</v>
      </c>
    </row>
    <row x14ac:dyDescent="0.25" r="8" customHeight="1" ht="18.75">
      <c r="A8" s="430">
        <v>7</v>
      </c>
      <c r="B8" s="29" t="s">
        <v>235</v>
      </c>
      <c r="C8" s="6">
        <v>2</v>
      </c>
      <c r="D8" s="29" t="s">
        <v>52</v>
      </c>
      <c r="E8" s="433">
        <v>25569.041962604166</v>
      </c>
      <c r="F8" s="29"/>
      <c r="G8" s="6">
        <v>69</v>
      </c>
      <c r="H8" s="28">
        <v>43.57</v>
      </c>
      <c r="I8" s="28">
        <v>8.4</v>
      </c>
      <c r="J8" s="28">
        <v>0.06</v>
      </c>
      <c r="K8" s="6">
        <v>0</v>
      </c>
      <c r="L8" s="28">
        <v>2.6e-7</v>
      </c>
      <c r="M8" s="28">
        <v>6e-8</v>
      </c>
      <c r="N8" s="28">
        <v>1.5e-7</v>
      </c>
      <c r="O8" s="28">
        <v>3e-7</v>
      </c>
      <c r="P8" s="28">
        <v>4e-8</v>
      </c>
      <c r="Q8" s="28">
        <v>2e-8</v>
      </c>
      <c r="R8" s="28">
        <v>0.00028274</v>
      </c>
      <c r="S8" s="28">
        <v>0.00001662</v>
      </c>
      <c r="T8" s="28">
        <v>0.00013907</v>
      </c>
      <c r="U8" s="28">
        <v>0.00018314</v>
      </c>
      <c r="V8" s="6">
        <v>0</v>
      </c>
      <c r="W8" s="28">
        <v>1e-8</v>
      </c>
      <c r="X8" s="28">
        <v>0.00022509</v>
      </c>
      <c r="Y8" s="28">
        <v>0.00000198</v>
      </c>
      <c r="Z8" s="28">
        <v>0.00000306</v>
      </c>
      <c r="AA8" s="28">
        <v>0.00021797</v>
      </c>
      <c r="AB8" s="28">
        <v>3.8e-7</v>
      </c>
      <c r="AC8" s="6">
        <v>265</v>
      </c>
      <c r="AD8" s="28">
        <v>0.00002840295845215237</v>
      </c>
      <c r="AE8" s="6">
        <v>1</v>
      </c>
    </row>
    <row x14ac:dyDescent="0.25" r="9" customHeight="1" ht="18.75">
      <c r="A9" s="430">
        <v>8</v>
      </c>
      <c r="B9" s="29" t="s">
        <v>235</v>
      </c>
      <c r="C9" s="6">
        <v>2</v>
      </c>
      <c r="D9" s="29" t="s">
        <v>54</v>
      </c>
      <c r="E9" s="433">
        <v>25569.041962604166</v>
      </c>
      <c r="F9" s="29" t="s">
        <v>53</v>
      </c>
      <c r="G9" s="6">
        <v>18</v>
      </c>
      <c r="H9" s="28">
        <v>20.5</v>
      </c>
      <c r="I9" s="28">
        <v>8.9</v>
      </c>
      <c r="J9" s="28">
        <v>-0.29</v>
      </c>
      <c r="K9" s="28">
        <v>1.8e-7</v>
      </c>
      <c r="L9" s="28">
        <v>3.1e-7</v>
      </c>
      <c r="M9" s="28">
        <v>0.00004114</v>
      </c>
      <c r="N9" s="28">
        <v>0.00000358</v>
      </c>
      <c r="O9" s="28">
        <v>1.3e-7</v>
      </c>
      <c r="P9" s="6">
        <v>0</v>
      </c>
      <c r="Q9" s="6">
        <v>0</v>
      </c>
      <c r="R9" s="28">
        <v>0.00003434</v>
      </c>
      <c r="S9" s="28">
        <v>0.00025577</v>
      </c>
      <c r="T9" s="28">
        <v>0.00000901</v>
      </c>
      <c r="U9" s="28">
        <v>0.00004579</v>
      </c>
      <c r="V9" s="28">
        <v>5e-8</v>
      </c>
      <c r="W9" s="6">
        <v>0</v>
      </c>
      <c r="X9" s="28">
        <v>0.00056413</v>
      </c>
      <c r="Y9" s="28">
        <v>1e-7</v>
      </c>
      <c r="Z9" s="28">
        <v>1.6e-7</v>
      </c>
      <c r="AA9" s="28">
        <v>0.00008194</v>
      </c>
      <c r="AB9" s="28">
        <v>3.1e-7</v>
      </c>
      <c r="AC9" s="28">
        <v>168.54</v>
      </c>
      <c r="AD9" s="28">
        <v>0.0002540650406504065</v>
      </c>
      <c r="AE9" s="6">
        <v>2</v>
      </c>
    </row>
    <row x14ac:dyDescent="0.25" r="10" customHeight="1" ht="18.75">
      <c r="A10" s="430">
        <v>9</v>
      </c>
      <c r="B10" s="29" t="s">
        <v>235</v>
      </c>
      <c r="C10" s="6">
        <v>2</v>
      </c>
      <c r="D10" s="29" t="s">
        <v>54</v>
      </c>
      <c r="E10" s="433">
        <v>25569.041962604166</v>
      </c>
      <c r="F10" s="29" t="s">
        <v>55</v>
      </c>
      <c r="G10" s="6">
        <v>21</v>
      </c>
      <c r="H10" s="28">
        <v>22.91</v>
      </c>
      <c r="I10" s="28">
        <v>8.41</v>
      </c>
      <c r="J10" s="28">
        <v>-0.43</v>
      </c>
      <c r="K10" s="28">
        <v>0.00009397</v>
      </c>
      <c r="L10" s="6">
        <v>0</v>
      </c>
      <c r="M10" s="28">
        <v>0.00000147</v>
      </c>
      <c r="N10" s="28">
        <v>7e-8</v>
      </c>
      <c r="O10" s="6">
        <v>0</v>
      </c>
      <c r="P10" s="28">
        <v>9e-8</v>
      </c>
      <c r="Q10" s="28">
        <v>3e-8</v>
      </c>
      <c r="R10" s="28">
        <v>0.00004137</v>
      </c>
      <c r="S10" s="28">
        <v>0.00012788</v>
      </c>
      <c r="T10" s="28">
        <v>0.00000555</v>
      </c>
      <c r="U10" s="28">
        <v>0.00009424</v>
      </c>
      <c r="V10" s="6">
        <v>0</v>
      </c>
      <c r="W10" s="6">
        <v>0</v>
      </c>
      <c r="X10" s="28">
        <v>0.00028206</v>
      </c>
      <c r="Y10" s="28">
        <v>1e-7</v>
      </c>
      <c r="Z10" s="28">
        <v>1.6e-7</v>
      </c>
      <c r="AA10" s="28">
        <v>0.00006883</v>
      </c>
      <c r="AB10" s="28">
        <v>0.00000148</v>
      </c>
      <c r="AC10" s="28">
        <v>408.04</v>
      </c>
      <c r="AD10" s="28">
        <v>0.003177506775067751</v>
      </c>
      <c r="AE10" s="6">
        <v>2</v>
      </c>
    </row>
    <row x14ac:dyDescent="0.25" r="11" customHeight="1" ht="18.75">
      <c r="A11" s="430">
        <v>10</v>
      </c>
      <c r="B11" s="29" t="s">
        <v>235</v>
      </c>
      <c r="C11" s="6">
        <v>1</v>
      </c>
      <c r="D11" s="29" t="s">
        <v>337</v>
      </c>
      <c r="E11" s="433">
        <v>25569.041962604166</v>
      </c>
      <c r="F11" s="29" t="s">
        <v>56</v>
      </c>
      <c r="G11" s="6">
        <v>22</v>
      </c>
      <c r="H11" s="28">
        <v>32.69</v>
      </c>
      <c r="I11" s="28">
        <v>8.96</v>
      </c>
      <c r="J11" s="28">
        <v>0.04</v>
      </c>
      <c r="K11" s="6">
        <v>0</v>
      </c>
      <c r="L11" s="6">
        <v>0</v>
      </c>
      <c r="M11" s="6">
        <v>0</v>
      </c>
      <c r="N11" s="28">
        <v>3.7e-7</v>
      </c>
      <c r="O11" s="28">
        <v>1.8e-7</v>
      </c>
      <c r="P11" s="28">
        <v>2e-8</v>
      </c>
      <c r="Q11" s="6">
        <v>0</v>
      </c>
      <c r="R11" s="28">
        <v>0.00040193</v>
      </c>
      <c r="S11" s="28">
        <v>0.00004885</v>
      </c>
      <c r="T11" s="28">
        <v>0.00022218</v>
      </c>
      <c r="U11" s="28">
        <v>0.00019237</v>
      </c>
      <c r="V11" s="6">
        <v>0</v>
      </c>
      <c r="W11" s="28">
        <v>1e-7</v>
      </c>
      <c r="X11" s="28">
        <v>0.00052182</v>
      </c>
      <c r="Y11" s="6">
        <v>0</v>
      </c>
      <c r="Z11" s="6">
        <v>0</v>
      </c>
      <c r="AA11" s="28">
        <v>0.00019109</v>
      </c>
      <c r="AB11" s="28">
        <v>7.8e-7</v>
      </c>
      <c r="AC11" s="28">
        <v>226.27</v>
      </c>
      <c r="AD11" s="28">
        <v>0.00003553210102364262</v>
      </c>
      <c r="AE11" s="6">
        <v>1</v>
      </c>
    </row>
    <row x14ac:dyDescent="0.25" r="12" customHeight="1" ht="18.75">
      <c r="A12" s="430">
        <v>11</v>
      </c>
      <c r="B12" s="29" t="s">
        <v>241</v>
      </c>
      <c r="C12" s="6">
        <v>0</v>
      </c>
      <c r="D12" s="29" t="s">
        <v>60</v>
      </c>
      <c r="E12" s="433">
        <v>25569.041962604166</v>
      </c>
      <c r="F12" s="29" t="s">
        <v>59</v>
      </c>
      <c r="G12" s="6">
        <v>23</v>
      </c>
      <c r="H12" s="28">
        <v>34.93</v>
      </c>
      <c r="I12" s="28">
        <v>8.19</v>
      </c>
      <c r="J12" s="28">
        <v>0.26</v>
      </c>
      <c r="K12" s="28">
        <v>5.4e-7</v>
      </c>
      <c r="L12" s="28">
        <v>0.0000107</v>
      </c>
      <c r="M12" s="28">
        <v>0.00000336</v>
      </c>
      <c r="N12" s="28">
        <v>0.00000852</v>
      </c>
      <c r="O12" s="28">
        <v>0.00000108</v>
      </c>
      <c r="P12" s="28">
        <v>0.00000414</v>
      </c>
      <c r="Q12" s="28">
        <v>2e-8</v>
      </c>
      <c r="R12" s="28">
        <v>0.00303623</v>
      </c>
      <c r="S12" s="28">
        <v>0.00030615</v>
      </c>
      <c r="T12" s="28">
        <v>0.00040691</v>
      </c>
      <c r="U12" s="28">
        <v>0.00119991</v>
      </c>
      <c r="V12" s="28">
        <v>0.00007071</v>
      </c>
      <c r="W12" s="28">
        <v>0.00000823</v>
      </c>
      <c r="X12" s="28">
        <v>0.00005641</v>
      </c>
      <c r="Y12" s="28">
        <v>0.00000312</v>
      </c>
      <c r="Z12" s="28">
        <v>0.00000161</v>
      </c>
      <c r="AA12" s="28">
        <v>0.00109331</v>
      </c>
      <c r="AB12" s="28">
        <v>0.00020497</v>
      </c>
      <c r="AC12" s="28">
        <v>1175.75</v>
      </c>
      <c r="AD12" s="28">
        <v>0.0001064883718288097</v>
      </c>
      <c r="AE12" s="6">
        <v>3</v>
      </c>
    </row>
    <row x14ac:dyDescent="0.25" r="13" customHeight="1" ht="18.75">
      <c r="A13" s="430">
        <v>12</v>
      </c>
      <c r="B13" s="29" t="s">
        <v>241</v>
      </c>
      <c r="C13" s="6">
        <v>0</v>
      </c>
      <c r="D13" s="29" t="s">
        <v>62</v>
      </c>
      <c r="E13" s="433">
        <v>25569.041962604166</v>
      </c>
      <c r="F13" s="29" t="s">
        <v>61</v>
      </c>
      <c r="G13" s="6">
        <v>52</v>
      </c>
      <c r="H13" s="28">
        <v>11.11</v>
      </c>
      <c r="I13" s="28">
        <v>8.9</v>
      </c>
      <c r="J13" s="28">
        <v>0.29</v>
      </c>
      <c r="K13" s="6">
        <v>0</v>
      </c>
      <c r="L13" s="28">
        <v>0.00000409</v>
      </c>
      <c r="M13" s="28">
        <v>7.6e-7</v>
      </c>
      <c r="N13" s="28">
        <v>0.00000148</v>
      </c>
      <c r="O13" s="28">
        <v>4.9e-7</v>
      </c>
      <c r="P13" s="28">
        <v>8e-8</v>
      </c>
      <c r="Q13" s="28">
        <v>1e-8</v>
      </c>
      <c r="R13" s="28">
        <v>0.00299274</v>
      </c>
      <c r="S13" s="28">
        <v>0.00005167</v>
      </c>
      <c r="T13" s="28">
        <v>0.00013166</v>
      </c>
      <c r="U13" s="28">
        <v>0.00014597</v>
      </c>
      <c r="V13" s="28">
        <v>0.0000204</v>
      </c>
      <c r="W13" s="28">
        <v>0.00000406</v>
      </c>
      <c r="X13" s="28">
        <v>0.00054213</v>
      </c>
      <c r="Y13" s="28">
        <v>0.00001863</v>
      </c>
      <c r="Z13" s="28">
        <v>0.00000435</v>
      </c>
      <c r="AA13" s="28">
        <v>0.00070145</v>
      </c>
      <c r="AB13" s="28">
        <v>8.8e-7</v>
      </c>
      <c r="AC13" s="28">
        <v>397.26</v>
      </c>
      <c r="AD13" s="28">
        <v>0.00005250677506775068</v>
      </c>
      <c r="AE13" s="6">
        <v>2</v>
      </c>
    </row>
    <row x14ac:dyDescent="0.25" r="14" customHeight="1" ht="18.75">
      <c r="A14" s="430">
        <v>13</v>
      </c>
      <c r="B14" s="29" t="s">
        <v>241</v>
      </c>
      <c r="C14" s="6">
        <v>2</v>
      </c>
      <c r="D14" s="29" t="s">
        <v>64</v>
      </c>
      <c r="E14" s="433">
        <v>25569.041962604166</v>
      </c>
      <c r="F14" s="29" t="s">
        <v>63</v>
      </c>
      <c r="G14" s="6">
        <v>17</v>
      </c>
      <c r="H14" s="28">
        <v>18.73</v>
      </c>
      <c r="I14" s="28">
        <v>8.51</v>
      </c>
      <c r="J14" s="28">
        <v>-0.39</v>
      </c>
      <c r="K14" s="28">
        <v>0.00011371</v>
      </c>
      <c r="L14" s="28">
        <v>6.3e-7</v>
      </c>
      <c r="M14" s="28">
        <v>3.2e-7</v>
      </c>
      <c r="N14" s="28">
        <v>7e-7</v>
      </c>
      <c r="O14" s="28">
        <v>1e-8</v>
      </c>
      <c r="P14" s="28">
        <v>6.8e-7</v>
      </c>
      <c r="Q14" s="28">
        <v>5e-8</v>
      </c>
      <c r="R14" s="28">
        <v>0.00004189</v>
      </c>
      <c r="S14" s="28">
        <v>0.00037342</v>
      </c>
      <c r="T14" s="28">
        <v>0.00000786</v>
      </c>
      <c r="U14" s="28">
        <v>0.00005714</v>
      </c>
      <c r="V14" s="6">
        <v>0</v>
      </c>
      <c r="W14" s="6">
        <v>0</v>
      </c>
      <c r="X14" s="28">
        <v>0.00028206</v>
      </c>
      <c r="Y14" s="28">
        <v>1e-7</v>
      </c>
      <c r="Z14" s="28">
        <v>1.6e-7</v>
      </c>
      <c r="AA14" s="28">
        <v>0.00002786</v>
      </c>
      <c r="AB14" s="28">
        <v>0.00000716</v>
      </c>
      <c r="AC14" s="28">
        <v>476.7</v>
      </c>
      <c r="AD14" s="28">
        <v>0.001429539295392954</v>
      </c>
      <c r="AE14" s="6">
        <v>2</v>
      </c>
    </row>
    <row x14ac:dyDescent="0.25" r="15" customHeight="1" ht="18.75">
      <c r="A15" s="430">
        <v>14</v>
      </c>
      <c r="B15" s="29" t="s">
        <v>241</v>
      </c>
      <c r="C15" s="6">
        <v>1</v>
      </c>
      <c r="D15" s="29" t="s">
        <v>66</v>
      </c>
      <c r="E15" s="433">
        <v>25569.041962604166</v>
      </c>
      <c r="F15" s="29" t="s">
        <v>65</v>
      </c>
      <c r="G15" s="6">
        <v>50</v>
      </c>
      <c r="H15" s="28">
        <v>19.15</v>
      </c>
      <c r="I15" s="28">
        <v>9.09</v>
      </c>
      <c r="J15" s="28">
        <v>-0.1</v>
      </c>
      <c r="K15" s="28">
        <v>0.00000233</v>
      </c>
      <c r="L15" s="6">
        <v>0</v>
      </c>
      <c r="M15" s="6">
        <v>0</v>
      </c>
      <c r="N15" s="28">
        <v>7.4e-7</v>
      </c>
      <c r="O15" s="28">
        <v>3.7e-7</v>
      </c>
      <c r="P15" s="28">
        <v>2e-8</v>
      </c>
      <c r="Q15" s="6">
        <v>0</v>
      </c>
      <c r="R15" s="28">
        <v>0.00039019</v>
      </c>
      <c r="S15" s="28">
        <v>0.00004655</v>
      </c>
      <c r="T15" s="28">
        <v>0.00020572</v>
      </c>
      <c r="U15" s="28">
        <v>0.00020859</v>
      </c>
      <c r="V15" s="6">
        <v>0</v>
      </c>
      <c r="W15" s="6">
        <v>0</v>
      </c>
      <c r="X15" s="28">
        <v>0.00050489</v>
      </c>
      <c r="Y15" s="6">
        <v>0</v>
      </c>
      <c r="Z15" s="6">
        <v>0</v>
      </c>
      <c r="AA15" s="28">
        <v>0.00019011</v>
      </c>
      <c r="AB15" s="28">
        <v>9.5e-7</v>
      </c>
      <c r="AC15" s="6">
        <v>166</v>
      </c>
      <c r="AD15" s="28">
        <v>0.00005635146956907032</v>
      </c>
      <c r="AE15" s="6">
        <v>1</v>
      </c>
    </row>
    <row x14ac:dyDescent="0.25" r="16" customHeight="1" ht="18.75">
      <c r="A16" s="430">
        <v>15</v>
      </c>
      <c r="B16" s="29" t="s">
        <v>239</v>
      </c>
      <c r="C16" s="6">
        <v>2</v>
      </c>
      <c r="D16" s="29" t="s">
        <v>68</v>
      </c>
      <c r="E16" s="433">
        <v>25569.041962604166</v>
      </c>
      <c r="F16" s="29" t="s">
        <v>67</v>
      </c>
      <c r="G16" s="6">
        <v>14</v>
      </c>
      <c r="H16" s="28">
        <v>24.76</v>
      </c>
      <c r="I16" s="28">
        <v>8.72</v>
      </c>
      <c r="J16" s="28">
        <v>-0.49</v>
      </c>
      <c r="K16" s="28">
        <v>0.00000172</v>
      </c>
      <c r="L16" s="6">
        <v>0</v>
      </c>
      <c r="M16" s="28">
        <v>6.9e-7</v>
      </c>
      <c r="N16" s="28">
        <v>1.1e-7</v>
      </c>
      <c r="O16" s="28">
        <v>1e-8</v>
      </c>
      <c r="P16" s="6">
        <v>0</v>
      </c>
      <c r="Q16" s="6">
        <v>0</v>
      </c>
      <c r="R16" s="28">
        <v>0.00002371</v>
      </c>
      <c r="S16" s="28">
        <v>0.00012788</v>
      </c>
      <c r="T16" s="28">
        <v>0.00000341</v>
      </c>
      <c r="U16" s="28">
        <v>0.00003473</v>
      </c>
      <c r="V16" s="6">
        <v>0</v>
      </c>
      <c r="W16" s="6">
        <v>0</v>
      </c>
      <c r="X16" s="28">
        <v>0.00056413</v>
      </c>
      <c r="Y16" s="28">
        <v>1e-7</v>
      </c>
      <c r="Z16" s="28">
        <v>1.6e-7</v>
      </c>
      <c r="AA16" s="28">
        <v>0.00004589</v>
      </c>
      <c r="AB16" s="28">
        <v>0.00000114</v>
      </c>
      <c r="AC16" s="28">
        <v>290.28</v>
      </c>
      <c r="AD16" s="28">
        <v>0.001294322816664584</v>
      </c>
      <c r="AE16" s="6">
        <v>2</v>
      </c>
    </row>
    <row x14ac:dyDescent="0.25" r="17" customHeight="1" ht="18.75">
      <c r="A17" s="430">
        <v>16</v>
      </c>
      <c r="B17" s="29" t="s">
        <v>239</v>
      </c>
      <c r="C17" s="6">
        <v>2</v>
      </c>
      <c r="D17" s="29" t="s">
        <v>70</v>
      </c>
      <c r="E17" s="433">
        <v>25569.041962604166</v>
      </c>
      <c r="F17" s="29" t="s">
        <v>69</v>
      </c>
      <c r="G17" s="6">
        <v>15</v>
      </c>
      <c r="H17" s="28">
        <v>13.7</v>
      </c>
      <c r="I17" s="28">
        <v>8.6</v>
      </c>
      <c r="J17" s="28">
        <v>-0.03</v>
      </c>
      <c r="K17" s="28">
        <v>0.00003223</v>
      </c>
      <c r="L17" s="28">
        <v>0.00000472</v>
      </c>
      <c r="M17" s="28">
        <v>0.00001071</v>
      </c>
      <c r="N17" s="28">
        <v>0.00000371</v>
      </c>
      <c r="O17" s="28">
        <v>0.00000146</v>
      </c>
      <c r="P17" s="28">
        <v>0.00000102</v>
      </c>
      <c r="Q17" s="28">
        <v>1e-7</v>
      </c>
      <c r="R17" s="28">
        <v>0.00095698</v>
      </c>
      <c r="S17" s="28">
        <v>0.00007417</v>
      </c>
      <c r="T17" s="28">
        <v>0.00026332</v>
      </c>
      <c r="U17" s="28">
        <v>0.00084835</v>
      </c>
      <c r="V17" s="6">
        <v>0</v>
      </c>
      <c r="W17" s="28">
        <v>2e-8</v>
      </c>
      <c r="X17" s="28">
        <v>0.00028206</v>
      </c>
      <c r="Y17" s="28">
        <v>0.00001041</v>
      </c>
      <c r="Z17" s="28">
        <v>2e-8</v>
      </c>
      <c r="AA17" s="28">
        <v>0.00008194</v>
      </c>
      <c r="AB17" s="28">
        <v>0.00000125</v>
      </c>
      <c r="AC17" s="28">
        <v>270.98</v>
      </c>
      <c r="AD17" s="28">
        <v>0.0001522398573035367</v>
      </c>
      <c r="AE17" s="6">
        <v>1</v>
      </c>
    </row>
    <row x14ac:dyDescent="0.25" r="18" customHeight="1" ht="18.75">
      <c r="A18" s="430">
        <v>17</v>
      </c>
      <c r="B18" s="29" t="s">
        <v>239</v>
      </c>
      <c r="C18" s="6">
        <v>2</v>
      </c>
      <c r="D18" s="29" t="s">
        <v>72</v>
      </c>
      <c r="E18" s="433">
        <v>25569.041962604166</v>
      </c>
      <c r="F18" s="29" t="s">
        <v>71</v>
      </c>
      <c r="G18" s="6">
        <v>16</v>
      </c>
      <c r="H18" s="28">
        <v>68.31</v>
      </c>
      <c r="I18" s="28">
        <v>8.1</v>
      </c>
      <c r="J18" s="28">
        <v>-0.59</v>
      </c>
      <c r="K18" s="28">
        <v>0.00044255</v>
      </c>
      <c r="L18" s="28">
        <v>3.5e-7</v>
      </c>
      <c r="M18" s="28">
        <v>4.2e-7</v>
      </c>
      <c r="N18" s="28">
        <v>0.00000425</v>
      </c>
      <c r="O18" s="28">
        <v>0.00001245</v>
      </c>
      <c r="P18" s="28">
        <v>0.00000124</v>
      </c>
      <c r="Q18" s="28">
        <v>1.4e-7</v>
      </c>
      <c r="R18" s="28">
        <v>0.00053465</v>
      </c>
      <c r="S18" s="28">
        <v>0.00009966</v>
      </c>
      <c r="T18" s="28">
        <v>0.00003893</v>
      </c>
      <c r="U18" s="28">
        <v>0.00008179</v>
      </c>
      <c r="V18" s="6">
        <v>0</v>
      </c>
      <c r="W18" s="6">
        <v>0</v>
      </c>
      <c r="X18" s="28">
        <v>0.00141032</v>
      </c>
      <c r="Y18" s="28">
        <v>2.1e-7</v>
      </c>
      <c r="Z18" s="6">
        <v>0</v>
      </c>
      <c r="AA18" s="28">
        <v>0.00000656</v>
      </c>
      <c r="AB18" s="28">
        <v>0.00000165</v>
      </c>
      <c r="AC18" s="28">
        <v>430.06</v>
      </c>
      <c r="AD18" s="28">
        <v>0.00005680591690430475</v>
      </c>
      <c r="AE18" s="6">
        <v>2</v>
      </c>
    </row>
    <row x14ac:dyDescent="0.25" r="19" customHeight="1" ht="18.75">
      <c r="A19" s="430">
        <v>18</v>
      </c>
      <c r="B19" s="29" t="s">
        <v>239</v>
      </c>
      <c r="C19" s="6">
        <v>2</v>
      </c>
      <c r="D19" s="29" t="s">
        <v>74</v>
      </c>
      <c r="E19" s="433">
        <v>25569.041962604166</v>
      </c>
      <c r="F19" s="29" t="s">
        <v>73</v>
      </c>
      <c r="G19" s="6">
        <v>13</v>
      </c>
      <c r="H19" s="28">
        <v>18.69</v>
      </c>
      <c r="I19" s="28">
        <v>8.95</v>
      </c>
      <c r="J19" s="28">
        <v>-0.36</v>
      </c>
      <c r="K19" s="28">
        <v>0.00001298</v>
      </c>
      <c r="L19" s="28">
        <v>0.00000126</v>
      </c>
      <c r="M19" s="28">
        <v>0.00000177</v>
      </c>
      <c r="N19" s="28">
        <v>0.00000224</v>
      </c>
      <c r="O19" s="28">
        <v>0.00000137</v>
      </c>
      <c r="P19" s="28">
        <v>4.9e-7</v>
      </c>
      <c r="Q19" s="28">
        <v>1.1e-7</v>
      </c>
      <c r="R19" s="28">
        <v>0.00000612</v>
      </c>
      <c r="S19" s="28">
        <v>0.00048733</v>
      </c>
      <c r="T19" s="28">
        <v>0.00000593</v>
      </c>
      <c r="U19" s="28">
        <v>0.00004184</v>
      </c>
      <c r="V19" s="6">
        <v>0</v>
      </c>
      <c r="W19" s="28">
        <v>7e-8</v>
      </c>
      <c r="X19" s="28">
        <v>0.00056413</v>
      </c>
      <c r="Y19" s="6">
        <v>0</v>
      </c>
      <c r="Z19" s="6">
        <v>0</v>
      </c>
      <c r="AA19" s="28">
        <v>0.00001536</v>
      </c>
      <c r="AB19" s="28">
        <v>0.00000189</v>
      </c>
      <c r="AC19" s="28">
        <v>124.66</v>
      </c>
      <c r="AD19" s="28">
        <v>0.0004726880081300813</v>
      </c>
      <c r="AE19" s="6">
        <v>2</v>
      </c>
    </row>
    <row x14ac:dyDescent="0.25" r="20" customHeight="1" ht="18.75">
      <c r="A20" s="430">
        <v>19</v>
      </c>
      <c r="B20" s="29" t="s">
        <v>239</v>
      </c>
      <c r="C20" s="6">
        <v>2</v>
      </c>
      <c r="D20" s="29" t="s">
        <v>76</v>
      </c>
      <c r="E20" s="433">
        <v>25569.041962604166</v>
      </c>
      <c r="F20" s="29" t="s">
        <v>75</v>
      </c>
      <c r="G20" s="6">
        <v>11</v>
      </c>
      <c r="H20" s="28">
        <v>18.28</v>
      </c>
      <c r="I20" s="28">
        <v>9.19</v>
      </c>
      <c r="J20" s="28">
        <v>0.1</v>
      </c>
      <c r="K20" s="28">
        <v>3.6e-7</v>
      </c>
      <c r="L20" s="28">
        <v>6.3e-7</v>
      </c>
      <c r="M20" s="6">
        <v>0</v>
      </c>
      <c r="N20" s="28">
        <v>0.00000148</v>
      </c>
      <c r="O20" s="28">
        <v>8e-8</v>
      </c>
      <c r="P20" s="28">
        <v>3e-8</v>
      </c>
      <c r="Q20" s="28">
        <v>1e-8</v>
      </c>
      <c r="R20" s="28">
        <v>0.00110879</v>
      </c>
      <c r="S20" s="28">
        <v>0.0000977</v>
      </c>
      <c r="T20" s="28">
        <v>0.00015593</v>
      </c>
      <c r="U20" s="28">
        <v>0.00019836</v>
      </c>
      <c r="V20" s="6">
        <v>0</v>
      </c>
      <c r="W20" s="6">
        <v>0</v>
      </c>
      <c r="X20" s="28">
        <v>0.00127312</v>
      </c>
      <c r="Y20" s="28">
        <v>0.00009898</v>
      </c>
      <c r="Z20" s="6">
        <v>0</v>
      </c>
      <c r="AA20" s="28">
        <v>0.00031631</v>
      </c>
      <c r="AB20" s="28">
        <v>0.00000108</v>
      </c>
      <c r="AC20" s="28">
        <v>297.72</v>
      </c>
      <c r="AD20" s="28">
        <v>0.00007281504065040652</v>
      </c>
      <c r="AE20" s="6">
        <v>1</v>
      </c>
    </row>
    <row x14ac:dyDescent="0.25" r="21" customHeight="1" ht="18.75">
      <c r="A21" s="430">
        <v>20</v>
      </c>
      <c r="B21" s="29" t="s">
        <v>239</v>
      </c>
      <c r="C21" s="6">
        <v>2</v>
      </c>
      <c r="D21" s="29" t="s">
        <v>78</v>
      </c>
      <c r="E21" s="433">
        <v>25569.041962604166</v>
      </c>
      <c r="F21" s="29" t="s">
        <v>77</v>
      </c>
      <c r="G21" s="6">
        <v>12</v>
      </c>
      <c r="H21" s="28">
        <v>21.17</v>
      </c>
      <c r="I21" s="28">
        <v>8.22</v>
      </c>
      <c r="J21" s="28">
        <v>-0.45</v>
      </c>
      <c r="K21" s="28">
        <v>0.00003923</v>
      </c>
      <c r="L21" s="28">
        <v>0.00000115</v>
      </c>
      <c r="M21" s="28">
        <v>0.00000756</v>
      </c>
      <c r="N21" s="28">
        <v>0.00000433</v>
      </c>
      <c r="O21" s="28">
        <v>0.00000737</v>
      </c>
      <c r="P21" s="28">
        <v>0.00000349</v>
      </c>
      <c r="Q21" s="28">
        <v>1.2e-7</v>
      </c>
      <c r="R21" s="28">
        <v>0.00000307</v>
      </c>
      <c r="S21" s="28">
        <v>0.00021438</v>
      </c>
      <c r="T21" s="28">
        <v>0.00000195</v>
      </c>
      <c r="U21" s="28">
        <v>0.00001088</v>
      </c>
      <c r="V21" s="6">
        <v>0</v>
      </c>
      <c r="W21" s="6">
        <v>0</v>
      </c>
      <c r="X21" s="28">
        <v>0.00056413</v>
      </c>
      <c r="Y21" s="28">
        <v>1e-7</v>
      </c>
      <c r="Z21" s="28">
        <v>1.6e-7</v>
      </c>
      <c r="AA21" s="28">
        <v>0.00002452</v>
      </c>
      <c r="AB21" s="28">
        <v>0.00000223</v>
      </c>
      <c r="AC21" s="28">
        <v>63.51</v>
      </c>
      <c r="AD21" s="28">
        <v>0.0003070927867846715</v>
      </c>
      <c r="AE21" s="6">
        <v>2</v>
      </c>
    </row>
    <row x14ac:dyDescent="0.25" r="22" customHeight="1" ht="18.75">
      <c r="A22" s="430">
        <v>21</v>
      </c>
      <c r="B22" s="29" t="s">
        <v>236</v>
      </c>
      <c r="C22" s="6">
        <v>0</v>
      </c>
      <c r="D22" s="29" t="s">
        <v>80</v>
      </c>
      <c r="E22" s="433">
        <v>25569.041962604166</v>
      </c>
      <c r="F22" s="29" t="s">
        <v>79</v>
      </c>
      <c r="G22" s="6">
        <v>40</v>
      </c>
      <c r="H22" s="6">
        <v>23</v>
      </c>
      <c r="I22" s="28">
        <v>8.3</v>
      </c>
      <c r="J22" s="28">
        <v>-0.22</v>
      </c>
      <c r="K22" s="28">
        <v>0.00004996</v>
      </c>
      <c r="L22" s="28">
        <v>0.00002581</v>
      </c>
      <c r="M22" s="28">
        <v>0.00000321</v>
      </c>
      <c r="N22" s="28">
        <v>4.1e-7</v>
      </c>
      <c r="O22" s="28">
        <v>0.00000591</v>
      </c>
      <c r="P22" s="28">
        <v>1.1e-7</v>
      </c>
      <c r="Q22" s="28">
        <v>2e-8</v>
      </c>
      <c r="R22" s="28">
        <v>0.00207926</v>
      </c>
      <c r="S22" s="28">
        <v>0.00011049</v>
      </c>
      <c r="T22" s="28">
        <v>0.00036783</v>
      </c>
      <c r="U22" s="28">
        <v>0.00069814</v>
      </c>
      <c r="V22" s="6">
        <v>0</v>
      </c>
      <c r="W22" s="6">
        <v>0</v>
      </c>
      <c r="X22" s="28">
        <v>0.00197473</v>
      </c>
      <c r="Y22" s="28">
        <v>0.00047918</v>
      </c>
      <c r="Z22" s="28">
        <v>0.00000387</v>
      </c>
      <c r="AA22" s="28">
        <v>0.00036056</v>
      </c>
      <c r="AB22" s="28">
        <v>4.4e-7</v>
      </c>
      <c r="AC22" s="28">
        <v>690.4</v>
      </c>
      <c r="AD22" s="28">
        <v>0.0001181563071609539</v>
      </c>
      <c r="AE22" s="6">
        <v>2</v>
      </c>
    </row>
    <row x14ac:dyDescent="0.25" r="23" customHeight="1" ht="18.75">
      <c r="A23" s="430">
        <v>22</v>
      </c>
      <c r="B23" s="29" t="s">
        <v>236</v>
      </c>
      <c r="C23" s="6">
        <v>2</v>
      </c>
      <c r="D23" s="29" t="s">
        <v>82</v>
      </c>
      <c r="E23" s="433">
        <v>25569.041962604166</v>
      </c>
      <c r="F23" s="29" t="s">
        <v>81</v>
      </c>
      <c r="G23" s="6">
        <v>28</v>
      </c>
      <c r="H23" s="28">
        <v>18.91</v>
      </c>
      <c r="I23" s="28">
        <v>9.41</v>
      </c>
      <c r="J23" s="28">
        <v>-0.51</v>
      </c>
      <c r="K23" s="28">
        <v>0.00002604</v>
      </c>
      <c r="L23" s="28">
        <v>0.00000105</v>
      </c>
      <c r="M23" s="28">
        <v>0.00000125</v>
      </c>
      <c r="N23" s="28">
        <v>0.00000233</v>
      </c>
      <c r="O23" s="28">
        <v>0.00000473</v>
      </c>
      <c r="P23" s="28">
        <v>0.00000136</v>
      </c>
      <c r="Q23" s="28">
        <v>1.1e-7</v>
      </c>
      <c r="R23" s="28">
        <v>0.00001423</v>
      </c>
      <c r="S23" s="28">
        <v>0.00057981</v>
      </c>
      <c r="T23" s="28">
        <v>0.00000732</v>
      </c>
      <c r="U23" s="28">
        <v>0.0000908</v>
      </c>
      <c r="V23" s="6">
        <v>0</v>
      </c>
      <c r="W23" s="28">
        <v>7e-8</v>
      </c>
      <c r="X23" s="28">
        <v>0.00028206</v>
      </c>
      <c r="Y23" s="28">
        <v>1e-7</v>
      </c>
      <c r="Z23" s="28">
        <v>1.6e-7</v>
      </c>
      <c r="AA23" s="28">
        <v>0.0000208</v>
      </c>
      <c r="AB23" s="28">
        <v>4.4e-7</v>
      </c>
      <c r="AC23" s="28">
        <v>149.99</v>
      </c>
      <c r="AD23" s="28">
        <v>0.000701050135501355</v>
      </c>
      <c r="AE23" s="6">
        <v>2</v>
      </c>
    </row>
    <row x14ac:dyDescent="0.25" r="24" customHeight="1" ht="18.75">
      <c r="A24" s="430">
        <v>23</v>
      </c>
      <c r="B24" s="29" t="s">
        <v>199</v>
      </c>
      <c r="C24" s="6">
        <v>0</v>
      </c>
      <c r="D24" s="29" t="s">
        <v>84</v>
      </c>
      <c r="E24" s="433">
        <v>25569.041962604166</v>
      </c>
      <c r="F24" s="29" t="s">
        <v>83</v>
      </c>
      <c r="G24" s="6">
        <v>10</v>
      </c>
      <c r="H24" s="28">
        <v>37.16</v>
      </c>
      <c r="I24" s="28">
        <v>7.33</v>
      </c>
      <c r="J24" s="28">
        <v>0.06</v>
      </c>
      <c r="K24" s="28">
        <v>0.00001719</v>
      </c>
      <c r="L24" s="28">
        <v>0.00003257</v>
      </c>
      <c r="M24" s="28">
        <v>6.1e-7</v>
      </c>
      <c r="N24" s="28">
        <v>0.00008525</v>
      </c>
      <c r="O24" s="28">
        <v>3.8e-7</v>
      </c>
      <c r="P24" s="28">
        <v>6e-8</v>
      </c>
      <c r="Q24" s="28">
        <v>1e-8</v>
      </c>
      <c r="R24" s="28">
        <v>0.00669886</v>
      </c>
      <c r="S24" s="28">
        <v>0.00029106</v>
      </c>
      <c r="T24" s="28">
        <v>0.00037029</v>
      </c>
      <c r="U24" s="28">
        <v>0.00249513</v>
      </c>
      <c r="V24" s="28">
        <v>0.00077025</v>
      </c>
      <c r="W24" s="28">
        <v>0.00010252</v>
      </c>
      <c r="X24" s="28">
        <v>0.00002821</v>
      </c>
      <c r="Y24" s="28">
        <v>0.00000104</v>
      </c>
      <c r="Z24" s="28">
        <v>0.00000161</v>
      </c>
      <c r="AA24" s="28">
        <v>0.00251078</v>
      </c>
      <c r="AB24" s="28">
        <v>9.7e-7</v>
      </c>
      <c r="AC24" s="28">
        <v>3286.16</v>
      </c>
      <c r="AD24" s="28">
        <v>0.02352642276422764</v>
      </c>
      <c r="AE24" s="6">
        <v>3</v>
      </c>
    </row>
    <row x14ac:dyDescent="0.25" r="25" customHeight="1" ht="18.75">
      <c r="A25" s="430">
        <v>24</v>
      </c>
      <c r="B25" s="29" t="s">
        <v>199</v>
      </c>
      <c r="C25" s="6">
        <v>2</v>
      </c>
      <c r="D25" s="29" t="s">
        <v>86</v>
      </c>
      <c r="E25" s="433">
        <v>25569.041962604166</v>
      </c>
      <c r="F25" s="29" t="s">
        <v>85</v>
      </c>
      <c r="G25" s="6">
        <v>5</v>
      </c>
      <c r="H25" s="28">
        <v>30.9</v>
      </c>
      <c r="I25" s="28">
        <v>9.3</v>
      </c>
      <c r="J25" s="28">
        <v>0.12</v>
      </c>
      <c r="K25" s="28">
        <v>0.00000161</v>
      </c>
      <c r="L25" s="28">
        <v>1.5e-7</v>
      </c>
      <c r="M25" s="28">
        <v>6.4e-7</v>
      </c>
      <c r="N25" s="28">
        <v>0.00000362</v>
      </c>
      <c r="O25" s="28">
        <v>1.7e-7</v>
      </c>
      <c r="P25" s="28">
        <v>7.7e-7</v>
      </c>
      <c r="Q25" s="28">
        <v>7e-8</v>
      </c>
      <c r="R25" s="28">
        <v>0.00034712</v>
      </c>
      <c r="S25" s="28">
        <v>0.00002628</v>
      </c>
      <c r="T25" s="28">
        <v>0.00004721</v>
      </c>
      <c r="U25" s="28">
        <v>0.0001385</v>
      </c>
      <c r="V25" s="6">
        <v>0</v>
      </c>
      <c r="W25" s="6">
        <v>0</v>
      </c>
      <c r="X25" s="28">
        <v>0.00028206</v>
      </c>
      <c r="Y25" s="28">
        <v>0.00000104</v>
      </c>
      <c r="Z25" s="28">
        <v>2e-8</v>
      </c>
      <c r="AA25" s="28">
        <v>0.00001639</v>
      </c>
      <c r="AB25" s="28">
        <v>3.1e-7</v>
      </c>
      <c r="AC25" s="6">
        <v>150</v>
      </c>
      <c r="AD25" s="28">
        <v>0.0001185636856368564</v>
      </c>
      <c r="AE25" s="6">
        <v>1</v>
      </c>
    </row>
    <row x14ac:dyDescent="0.25" r="26" customHeight="1" ht="18.75">
      <c r="A26" s="430">
        <v>25</v>
      </c>
      <c r="B26" s="29" t="s">
        <v>199</v>
      </c>
      <c r="C26" s="6">
        <v>2</v>
      </c>
      <c r="D26" s="29" t="s">
        <v>88</v>
      </c>
      <c r="E26" s="433">
        <v>25569.041962604166</v>
      </c>
      <c r="F26" s="29" t="s">
        <v>87</v>
      </c>
      <c r="G26" s="6">
        <v>4</v>
      </c>
      <c r="H26" s="28">
        <v>21.98</v>
      </c>
      <c r="I26" s="28">
        <v>8.12</v>
      </c>
      <c r="J26" s="28">
        <v>-0.3</v>
      </c>
      <c r="K26" s="28">
        <v>0.00017729</v>
      </c>
      <c r="L26" s="28">
        <v>0.00000168</v>
      </c>
      <c r="M26" s="28">
        <v>0.00000691</v>
      </c>
      <c r="N26" s="28">
        <v>3.7e-7</v>
      </c>
      <c r="O26" s="28">
        <v>1e-8</v>
      </c>
      <c r="P26" s="28">
        <v>1.7e-7</v>
      </c>
      <c r="Q26" s="6">
        <v>0</v>
      </c>
      <c r="R26" s="28">
        <v>0.0000435</v>
      </c>
      <c r="S26" s="28">
        <v>0.00025577</v>
      </c>
      <c r="T26" s="28">
        <v>0.00000494</v>
      </c>
      <c r="U26" s="28">
        <v>0.00002495</v>
      </c>
      <c r="V26" s="6">
        <v>0</v>
      </c>
      <c r="W26" s="28">
        <v>2e-8</v>
      </c>
      <c r="X26" s="28">
        <v>0.00056413</v>
      </c>
      <c r="Y26" s="28">
        <v>1e-7</v>
      </c>
      <c r="Z26" s="28">
        <v>1.6e-7</v>
      </c>
      <c r="AA26" s="28">
        <v>0.00013275</v>
      </c>
      <c r="AB26" s="28">
        <v>0.00000123</v>
      </c>
      <c r="AC26" s="28">
        <v>309.45</v>
      </c>
      <c r="AD26" s="28">
        <v>0.0009332655826558265</v>
      </c>
      <c r="AE26" s="6">
        <v>2</v>
      </c>
    </row>
    <row x14ac:dyDescent="0.25" r="27" customHeight="1" ht="18.75">
      <c r="A27" s="430">
        <v>26</v>
      </c>
      <c r="B27" s="29" t="s">
        <v>199</v>
      </c>
      <c r="C27" s="6">
        <v>0</v>
      </c>
      <c r="D27" s="29" t="s">
        <v>90</v>
      </c>
      <c r="E27" s="433">
        <v>25569.041962604166</v>
      </c>
      <c r="F27" s="29" t="s">
        <v>89</v>
      </c>
      <c r="G27" s="6">
        <v>9</v>
      </c>
      <c r="H27" s="28">
        <v>26.12</v>
      </c>
      <c r="I27" s="28">
        <v>9.29</v>
      </c>
      <c r="J27" s="28">
        <v>-0.03</v>
      </c>
      <c r="K27" s="6">
        <v>0</v>
      </c>
      <c r="L27" s="28">
        <v>5.6e-7</v>
      </c>
      <c r="M27" s="6">
        <v>0</v>
      </c>
      <c r="N27" s="28">
        <v>4e-8</v>
      </c>
      <c r="O27" s="28">
        <v>2.5e-7</v>
      </c>
      <c r="P27" s="28">
        <v>1e-8</v>
      </c>
      <c r="Q27" s="6">
        <v>0</v>
      </c>
      <c r="R27" s="28">
        <v>0.00131802</v>
      </c>
      <c r="S27" s="28">
        <v>0.00004936</v>
      </c>
      <c r="T27" s="28">
        <v>0.00027566</v>
      </c>
      <c r="U27" s="28">
        <v>0.00020211</v>
      </c>
      <c r="V27" s="6">
        <v>0</v>
      </c>
      <c r="W27" s="28">
        <v>5.2e-7</v>
      </c>
      <c r="X27" s="28">
        <v>0.00061772</v>
      </c>
      <c r="Y27" s="28">
        <v>0.00002915</v>
      </c>
      <c r="Z27" s="28">
        <v>0.00001565</v>
      </c>
      <c r="AA27" s="28">
        <v>0.00050691</v>
      </c>
      <c r="AB27" s="28">
        <v>0.00000197</v>
      </c>
      <c r="AC27" s="28">
        <v>391.57</v>
      </c>
      <c r="AD27" s="28">
        <v>0.002076558265582656</v>
      </c>
      <c r="AE27" s="6">
        <v>2</v>
      </c>
    </row>
    <row x14ac:dyDescent="0.25" r="28" customHeight="1" ht="18.75">
      <c r="A28" s="430">
        <v>27</v>
      </c>
      <c r="B28" s="29" t="s">
        <v>199</v>
      </c>
      <c r="C28" s="6">
        <v>0</v>
      </c>
      <c r="D28" s="29" t="s">
        <v>92</v>
      </c>
      <c r="E28" s="433">
        <v>25569.041962604166</v>
      </c>
      <c r="F28" s="29" t="s">
        <v>91</v>
      </c>
      <c r="G28" s="6">
        <v>8</v>
      </c>
      <c r="H28" s="28">
        <v>20.38</v>
      </c>
      <c r="I28" s="28">
        <v>8.9</v>
      </c>
      <c r="J28" s="28">
        <v>-0.49</v>
      </c>
      <c r="K28" s="28">
        <v>0.00006058</v>
      </c>
      <c r="L28" s="6">
        <v>0</v>
      </c>
      <c r="M28" s="28">
        <v>6.9e-7</v>
      </c>
      <c r="N28" s="28">
        <v>1.1e-7</v>
      </c>
      <c r="O28" s="28">
        <v>1e-8</v>
      </c>
      <c r="P28" s="28">
        <v>0.00000102</v>
      </c>
      <c r="Q28" s="28">
        <v>5e-8</v>
      </c>
      <c r="R28" s="28">
        <v>0.00010714</v>
      </c>
      <c r="S28" s="28">
        <v>0.00025577</v>
      </c>
      <c r="T28" s="28">
        <v>0.00001753</v>
      </c>
      <c r="U28" s="28">
        <v>0.00011567</v>
      </c>
      <c r="V28" s="6">
        <v>0</v>
      </c>
      <c r="W28" s="6">
        <v>0</v>
      </c>
      <c r="X28" s="28">
        <v>0.00028206</v>
      </c>
      <c r="Y28" s="28">
        <v>1e-7</v>
      </c>
      <c r="Z28" s="28">
        <v>1.6e-7</v>
      </c>
      <c r="AA28" s="28">
        <v>0.00023928</v>
      </c>
      <c r="AB28" s="28">
        <v>6e-8</v>
      </c>
      <c r="AC28" s="28">
        <v>368.76</v>
      </c>
      <c r="AD28" s="28">
        <v>0.0004827235772357724</v>
      </c>
      <c r="AE28" s="6">
        <v>2</v>
      </c>
    </row>
    <row x14ac:dyDescent="0.25" r="29" customHeight="1" ht="18.75">
      <c r="A29" s="430">
        <v>28</v>
      </c>
      <c r="B29" s="29" t="s">
        <v>199</v>
      </c>
      <c r="C29" s="6">
        <v>2</v>
      </c>
      <c r="D29" s="29" t="s">
        <v>94</v>
      </c>
      <c r="E29" s="433">
        <v>25569.041962604166</v>
      </c>
      <c r="F29" s="29" t="s">
        <v>93</v>
      </c>
      <c r="G29" s="6">
        <v>3</v>
      </c>
      <c r="H29" s="28">
        <v>8.42</v>
      </c>
      <c r="I29" s="28">
        <v>9.6</v>
      </c>
      <c r="J29" s="28">
        <v>-0.16</v>
      </c>
      <c r="K29" s="28">
        <v>0.00000107</v>
      </c>
      <c r="L29" s="28">
        <v>3e-8</v>
      </c>
      <c r="M29" s="28">
        <v>6e-8</v>
      </c>
      <c r="N29" s="28">
        <v>0.0000126</v>
      </c>
      <c r="O29" s="28">
        <v>1.7e-7</v>
      </c>
      <c r="P29" s="28">
        <v>2e-8</v>
      </c>
      <c r="Q29" s="28">
        <v>1e-8</v>
      </c>
      <c r="R29" s="28">
        <v>0.00195746</v>
      </c>
      <c r="S29" s="28">
        <v>0.00108445</v>
      </c>
      <c r="T29" s="28">
        <v>0.00020037</v>
      </c>
      <c r="U29" s="28">
        <v>0.0000534</v>
      </c>
      <c r="V29" s="28">
        <v>0.00013986</v>
      </c>
      <c r="W29" s="28">
        <v>0.00007127</v>
      </c>
      <c r="X29" s="28">
        <v>0.00082222</v>
      </c>
      <c r="Y29" s="28">
        <v>0.00000219</v>
      </c>
      <c r="Z29" s="28">
        <v>0.00002129</v>
      </c>
      <c r="AA29" s="28">
        <v>0.00062114</v>
      </c>
      <c r="AB29" s="28">
        <v>0.00000109</v>
      </c>
      <c r="AC29" s="6">
        <v>440</v>
      </c>
      <c r="AD29" s="28">
        <v>0.00002710027100271003</v>
      </c>
      <c r="AE29" s="6">
        <v>2</v>
      </c>
    </row>
    <row x14ac:dyDescent="0.25" r="30" customHeight="1" ht="18.75">
      <c r="A30" s="430">
        <v>29</v>
      </c>
      <c r="B30" s="29" t="s">
        <v>199</v>
      </c>
      <c r="C30" s="6">
        <v>2</v>
      </c>
      <c r="D30" s="29" t="s">
        <v>96</v>
      </c>
      <c r="E30" s="433">
        <v>25569.041962604166</v>
      </c>
      <c r="F30" s="29" t="s">
        <v>95</v>
      </c>
      <c r="G30" s="6">
        <v>2</v>
      </c>
      <c r="H30" s="28">
        <v>19.33</v>
      </c>
      <c r="I30" s="28">
        <v>8.33</v>
      </c>
      <c r="J30" s="28">
        <v>-0.43</v>
      </c>
      <c r="K30" s="28">
        <v>0.00008984</v>
      </c>
      <c r="L30" s="28">
        <v>0.00000154</v>
      </c>
      <c r="M30" s="28">
        <v>0.00000239</v>
      </c>
      <c r="N30" s="28">
        <v>0.0000044</v>
      </c>
      <c r="O30" s="28">
        <v>0.00000504</v>
      </c>
      <c r="P30" s="28">
        <v>0.00000157</v>
      </c>
      <c r="Q30" s="28">
        <v>1.2e-7</v>
      </c>
      <c r="R30" s="6">
        <v>0</v>
      </c>
      <c r="S30" s="28">
        <v>0.00034203</v>
      </c>
      <c r="T30" s="28">
        <v>4.8e-7</v>
      </c>
      <c r="U30" s="28">
        <v>0.00000989</v>
      </c>
      <c r="V30" s="6">
        <v>0</v>
      </c>
      <c r="W30" s="6">
        <v>0</v>
      </c>
      <c r="X30" s="28">
        <v>0.00056413</v>
      </c>
      <c r="Y30" s="28">
        <v>1e-7</v>
      </c>
      <c r="Z30" s="28">
        <v>1.6e-7</v>
      </c>
      <c r="AA30" s="28">
        <v>0.00003914</v>
      </c>
      <c r="AB30" s="28">
        <v>0.00000175</v>
      </c>
      <c r="AC30" s="28">
        <v>89.05</v>
      </c>
      <c r="AD30" s="28">
        <v>0.0004084345425419512</v>
      </c>
      <c r="AE30" s="6">
        <v>2</v>
      </c>
    </row>
    <row x14ac:dyDescent="0.25" r="31" customHeight="1" ht="18.75">
      <c r="A31" s="430">
        <v>30</v>
      </c>
      <c r="B31" s="29" t="s">
        <v>199</v>
      </c>
      <c r="C31" s="6">
        <v>0</v>
      </c>
      <c r="D31" s="29" t="s">
        <v>98</v>
      </c>
      <c r="E31" s="433">
        <v>25569.041962604166</v>
      </c>
      <c r="F31" s="29" t="s">
        <v>97</v>
      </c>
      <c r="G31" s="6">
        <v>7</v>
      </c>
      <c r="H31" s="6">
        <v>12</v>
      </c>
      <c r="I31" s="28">
        <v>9.3</v>
      </c>
      <c r="J31" s="28">
        <v>-0.4</v>
      </c>
      <c r="K31" s="28">
        <v>0.00000238</v>
      </c>
      <c r="L31" s="28">
        <v>8.5e-7</v>
      </c>
      <c r="M31" s="28">
        <v>2.4e-7</v>
      </c>
      <c r="N31" s="28">
        <v>0.00000435</v>
      </c>
      <c r="O31" s="28">
        <v>6.4e-7</v>
      </c>
      <c r="P31" s="28">
        <v>8.7e-7</v>
      </c>
      <c r="Q31" s="28">
        <v>8e-8</v>
      </c>
      <c r="R31" s="28">
        <v>0.00049826</v>
      </c>
      <c r="S31" s="28">
        <v>0.00006856</v>
      </c>
      <c r="T31" s="28">
        <v>0.00012414</v>
      </c>
      <c r="U31" s="28">
        <v>0.00017848</v>
      </c>
      <c r="V31" s="28">
        <v>0.00002428</v>
      </c>
      <c r="W31" s="6">
        <v>0</v>
      </c>
      <c r="X31" s="28">
        <v>0.00056413</v>
      </c>
      <c r="Y31" s="28">
        <v>0.00000104</v>
      </c>
      <c r="Z31" s="28">
        <v>0.00000161</v>
      </c>
      <c r="AA31" s="28">
        <v>0.00016389</v>
      </c>
      <c r="AB31" s="28">
        <v>0.0000125</v>
      </c>
      <c r="AC31" s="28">
        <v>185.57</v>
      </c>
      <c r="AD31" s="28">
        <v>0.0002032520325203252</v>
      </c>
      <c r="AE31" s="6">
        <v>2</v>
      </c>
    </row>
    <row x14ac:dyDescent="0.25" r="32" customHeight="1" ht="18.75">
      <c r="A32" s="430">
        <v>31</v>
      </c>
      <c r="B32" s="29" t="s">
        <v>199</v>
      </c>
      <c r="C32" s="6">
        <v>2</v>
      </c>
      <c r="D32" s="29" t="s">
        <v>100</v>
      </c>
      <c r="E32" s="433">
        <v>25569.041962604166</v>
      </c>
      <c r="F32" s="29" t="s">
        <v>99</v>
      </c>
      <c r="G32" s="6">
        <v>1</v>
      </c>
      <c r="H32" s="28">
        <v>10.51</v>
      </c>
      <c r="I32" s="28">
        <v>8.3</v>
      </c>
      <c r="J32" s="28">
        <v>-0.14</v>
      </c>
      <c r="K32" s="28">
        <v>0.00002006</v>
      </c>
      <c r="L32" s="28">
        <v>6e-7</v>
      </c>
      <c r="M32" s="28">
        <v>7.6e-7</v>
      </c>
      <c r="N32" s="28">
        <v>6e-8</v>
      </c>
      <c r="O32" s="28">
        <v>0.00000203</v>
      </c>
      <c r="P32" s="28">
        <v>3e-8</v>
      </c>
      <c r="Q32" s="6">
        <v>0</v>
      </c>
      <c r="R32" s="28">
        <v>0.00197921</v>
      </c>
      <c r="S32" s="28">
        <v>0.00005371</v>
      </c>
      <c r="T32" s="28">
        <v>0.00014647</v>
      </c>
      <c r="U32" s="28">
        <v>0.00029118</v>
      </c>
      <c r="V32" s="6">
        <v>0</v>
      </c>
      <c r="W32" s="28">
        <v>1e-8</v>
      </c>
      <c r="X32" s="6">
        <v>0</v>
      </c>
      <c r="Y32" s="6">
        <v>0</v>
      </c>
      <c r="Z32" s="28">
        <v>0.00000339</v>
      </c>
      <c r="AA32" s="28">
        <v>0.00061458</v>
      </c>
      <c r="AB32" s="28">
        <v>7.2e-7</v>
      </c>
      <c r="AC32" s="28">
        <v>326.61</v>
      </c>
      <c r="AD32" s="28">
        <v>0.00003976414183301333</v>
      </c>
      <c r="AE32" s="6">
        <v>3</v>
      </c>
    </row>
    <row x14ac:dyDescent="0.25" r="33" customHeight="1" ht="18.75">
      <c r="A33" s="430">
        <v>32</v>
      </c>
      <c r="B33" s="29" t="s">
        <v>199</v>
      </c>
      <c r="C33" s="6">
        <v>0</v>
      </c>
      <c r="D33" s="29" t="s">
        <v>102</v>
      </c>
      <c r="E33" s="433">
        <v>25569.041962604166</v>
      </c>
      <c r="F33" s="29" t="s">
        <v>101</v>
      </c>
      <c r="G33" s="6">
        <v>6</v>
      </c>
      <c r="H33" s="28">
        <v>56.27</v>
      </c>
      <c r="I33" s="28">
        <v>9.87</v>
      </c>
      <c r="J33" s="28">
        <v>0.02</v>
      </c>
      <c r="K33" s="6">
        <v>0</v>
      </c>
      <c r="L33" s="28">
        <v>5.6e-7</v>
      </c>
      <c r="M33" s="28">
        <v>1.5e-7</v>
      </c>
      <c r="N33" s="28">
        <v>0.00000158</v>
      </c>
      <c r="O33" s="28">
        <v>2.7e-7</v>
      </c>
      <c r="P33" s="28">
        <v>9e-8</v>
      </c>
      <c r="Q33" s="28">
        <v>1e-8</v>
      </c>
      <c r="R33" s="28">
        <v>0.00041194</v>
      </c>
      <c r="S33" s="28">
        <v>0.00000384</v>
      </c>
      <c r="T33" s="28">
        <v>0.00000946</v>
      </c>
      <c r="U33" s="28">
        <v>0.00006437</v>
      </c>
      <c r="V33" s="6">
        <v>0</v>
      </c>
      <c r="W33" s="6">
        <v>0</v>
      </c>
      <c r="X33" s="28">
        <v>0.0000222</v>
      </c>
      <c r="Y33" s="28">
        <v>0.00000239</v>
      </c>
      <c r="Z33" s="6">
        <v>0</v>
      </c>
      <c r="AA33" s="28">
        <v>0.00014291</v>
      </c>
      <c r="AB33" s="28">
        <v>8.7e-7</v>
      </c>
      <c r="AC33" s="28">
        <v>395.25</v>
      </c>
      <c r="AD33" s="28">
        <v>0.00008324864498644987</v>
      </c>
      <c r="AE33" s="6">
        <v>1</v>
      </c>
    </row>
    <row x14ac:dyDescent="0.25" r="34" customHeight="1" ht="18.75">
      <c r="A34" s="430">
        <v>33</v>
      </c>
      <c r="B34" s="29" t="s">
        <v>234</v>
      </c>
      <c r="C34" s="6">
        <v>2</v>
      </c>
      <c r="D34" s="29" t="s">
        <v>104</v>
      </c>
      <c r="E34" s="433">
        <v>25569.041962604166</v>
      </c>
      <c r="F34" s="29" t="s">
        <v>103</v>
      </c>
      <c r="G34" s="6">
        <v>29</v>
      </c>
      <c r="H34" s="6">
        <v>20</v>
      </c>
      <c r="I34" s="28">
        <v>8.5</v>
      </c>
      <c r="J34" s="28">
        <v>-0.29</v>
      </c>
      <c r="K34" s="28">
        <v>0.0001482</v>
      </c>
      <c r="L34" s="28">
        <v>4e-7</v>
      </c>
      <c r="M34" s="28">
        <v>0.00000293</v>
      </c>
      <c r="N34" s="28">
        <v>0.00000343</v>
      </c>
      <c r="O34" s="28">
        <v>0.00000649</v>
      </c>
      <c r="P34" s="28">
        <v>0.00000855</v>
      </c>
      <c r="Q34" s="6">
        <v>0</v>
      </c>
      <c r="R34" s="28">
        <v>0.00000695</v>
      </c>
      <c r="S34" s="28">
        <v>0.00025577</v>
      </c>
      <c r="T34" s="28">
        <v>0.0000057</v>
      </c>
      <c r="U34" s="28">
        <v>0.00002144</v>
      </c>
      <c r="V34" s="6">
        <v>0</v>
      </c>
      <c r="W34" s="6">
        <v>0</v>
      </c>
      <c r="X34" s="28">
        <v>0.00056413</v>
      </c>
      <c r="Y34" s="28">
        <v>1e-7</v>
      </c>
      <c r="Z34" s="28">
        <v>1.6e-7</v>
      </c>
      <c r="AA34" s="28">
        <v>0.00008194</v>
      </c>
      <c r="AB34" s="28">
        <v>3.1e-7</v>
      </c>
      <c r="AC34" s="28">
        <v>166.42</v>
      </c>
      <c r="AD34" s="28">
        <v>0.0001704177507129143</v>
      </c>
      <c r="AE34" s="6">
        <v>2</v>
      </c>
    </row>
    <row x14ac:dyDescent="0.25" r="35" customHeight="1" ht="18.75">
      <c r="A35" s="430">
        <v>34</v>
      </c>
      <c r="B35" s="29" t="s">
        <v>234</v>
      </c>
      <c r="C35" s="6">
        <v>0</v>
      </c>
      <c r="D35" s="29" t="s">
        <v>106</v>
      </c>
      <c r="E35" s="433">
        <v>25569.041962604166</v>
      </c>
      <c r="F35" s="29" t="s">
        <v>105</v>
      </c>
      <c r="G35" s="6">
        <v>30</v>
      </c>
      <c r="H35" s="6">
        <v>19</v>
      </c>
      <c r="I35" s="28">
        <v>8.6</v>
      </c>
      <c r="J35" s="28">
        <v>-0.29</v>
      </c>
      <c r="K35" s="28">
        <v>0.00045841</v>
      </c>
      <c r="L35" s="28">
        <v>5.2e-7</v>
      </c>
      <c r="M35" s="28">
        <v>8e-7</v>
      </c>
      <c r="N35" s="28">
        <v>0.000001</v>
      </c>
      <c r="O35" s="6">
        <v>0</v>
      </c>
      <c r="P35" s="28">
        <v>1.7e-7</v>
      </c>
      <c r="Q35" s="6">
        <v>0</v>
      </c>
      <c r="R35" s="28">
        <v>0.00009004</v>
      </c>
      <c r="S35" s="28">
        <v>0.00032227</v>
      </c>
      <c r="T35" s="28">
        <v>0.00001432</v>
      </c>
      <c r="U35" s="28">
        <v>0.00011178</v>
      </c>
      <c r="V35" s="6">
        <v>0</v>
      </c>
      <c r="W35" s="28">
        <v>0.00000216</v>
      </c>
      <c r="X35" s="28">
        <v>0.00028206</v>
      </c>
      <c r="Y35" s="28">
        <v>1e-7</v>
      </c>
      <c r="Z35" s="28">
        <v>1.6e-7</v>
      </c>
      <c r="AA35" s="28">
        <v>0.00016225</v>
      </c>
      <c r="AB35" s="6">
        <v>0</v>
      </c>
      <c r="AC35" s="28">
        <v>236.63</v>
      </c>
      <c r="AD35" s="28">
        <v>0.001007736965882366</v>
      </c>
      <c r="AE35" s="6">
        <v>2</v>
      </c>
    </row>
    <row x14ac:dyDescent="0.25" r="36" customHeight="1" ht="18.75">
      <c r="A36" s="430">
        <v>35</v>
      </c>
      <c r="B36" s="29" t="s">
        <v>237</v>
      </c>
      <c r="C36" s="6">
        <v>2</v>
      </c>
      <c r="D36" s="29" t="s">
        <v>108</v>
      </c>
      <c r="E36" s="433">
        <v>25569.041962604166</v>
      </c>
      <c r="F36" s="29" t="s">
        <v>107</v>
      </c>
      <c r="G36" s="6">
        <v>32</v>
      </c>
      <c r="H36" s="6">
        <v>15</v>
      </c>
      <c r="I36" s="28">
        <v>8.69</v>
      </c>
      <c r="J36" s="28">
        <v>-0.41</v>
      </c>
      <c r="K36" s="28">
        <v>0.00022643</v>
      </c>
      <c r="L36" s="28">
        <v>0.00000635</v>
      </c>
      <c r="M36" s="28">
        <v>4.6e-7</v>
      </c>
      <c r="N36" s="28">
        <v>0.00001334</v>
      </c>
      <c r="O36" s="28">
        <v>0.00000546</v>
      </c>
      <c r="P36" s="28">
        <v>3e-8</v>
      </c>
      <c r="Q36" s="28">
        <v>1e-8</v>
      </c>
      <c r="R36" s="28">
        <v>0.00055244</v>
      </c>
      <c r="S36" s="28">
        <v>0.00001557</v>
      </c>
      <c r="T36" s="28">
        <v>0.00000672</v>
      </c>
      <c r="U36" s="28">
        <v>0.00005488</v>
      </c>
      <c r="V36" s="6">
        <v>0</v>
      </c>
      <c r="W36" s="28">
        <v>0.00000143</v>
      </c>
      <c r="X36" s="28">
        <v>0.00056413</v>
      </c>
      <c r="Y36" s="28">
        <v>1e-7</v>
      </c>
      <c r="Z36" s="28">
        <v>1.6e-7</v>
      </c>
      <c r="AA36" s="28">
        <v>0.00008194</v>
      </c>
      <c r="AB36" s="28">
        <v>0.0000018</v>
      </c>
      <c r="AC36" s="28">
        <v>192.15</v>
      </c>
      <c r="AD36" s="28">
        <v>0.0007452574525745257</v>
      </c>
      <c r="AE36" s="6">
        <v>3</v>
      </c>
    </row>
    <row x14ac:dyDescent="0.25" r="37" customHeight="1" ht="18.75">
      <c r="A37" s="430">
        <v>36</v>
      </c>
      <c r="B37" s="29" t="s">
        <v>237</v>
      </c>
      <c r="C37" s="6">
        <v>2</v>
      </c>
      <c r="D37" s="29" t="s">
        <v>109</v>
      </c>
      <c r="E37" s="433">
        <v>25569.041962604166</v>
      </c>
      <c r="F37" s="29" t="s">
        <v>65</v>
      </c>
      <c r="G37" s="6">
        <v>19</v>
      </c>
      <c r="H37" s="28">
        <v>15.65</v>
      </c>
      <c r="I37" s="28">
        <v>8.85</v>
      </c>
      <c r="J37" s="28">
        <v>-0.21</v>
      </c>
      <c r="K37" s="28">
        <v>0.00001594</v>
      </c>
      <c r="L37" s="28">
        <v>2.3e-7</v>
      </c>
      <c r="M37" s="6">
        <v>0</v>
      </c>
      <c r="N37" s="28">
        <v>0.00010341</v>
      </c>
      <c r="O37" s="28">
        <v>0.00000126</v>
      </c>
      <c r="P37" s="28">
        <v>1e-8</v>
      </c>
      <c r="Q37" s="6">
        <v>0</v>
      </c>
      <c r="R37" s="28">
        <v>0.00690461</v>
      </c>
      <c r="S37" s="28">
        <v>0.00015832</v>
      </c>
      <c r="T37" s="28">
        <v>0.00018515</v>
      </c>
      <c r="U37" s="28">
        <v>0.00051749</v>
      </c>
      <c r="V37" s="28">
        <v>0.00093527</v>
      </c>
      <c r="W37" s="28">
        <v>0.0001094</v>
      </c>
      <c r="X37" s="28">
        <v>0.00005641</v>
      </c>
      <c r="Y37" s="28">
        <v>0.00000312</v>
      </c>
      <c r="Z37" s="28">
        <v>0.00000161</v>
      </c>
      <c r="AA37" s="28">
        <v>0.00029779</v>
      </c>
      <c r="AB37" s="28">
        <v>0.00000109</v>
      </c>
      <c r="AC37" s="28">
        <v>1068.19</v>
      </c>
      <c r="AD37" s="28">
        <v>0.002206978319783198</v>
      </c>
      <c r="AE37" s="6">
        <v>3</v>
      </c>
    </row>
    <row x14ac:dyDescent="0.25" r="38" customHeight="1" ht="18.75">
      <c r="A38" s="430">
        <v>37</v>
      </c>
      <c r="B38" s="29" t="s">
        <v>237</v>
      </c>
      <c r="C38" s="6">
        <v>0</v>
      </c>
      <c r="D38" s="29" t="s">
        <v>111</v>
      </c>
      <c r="E38" s="433">
        <v>25569.041962604166</v>
      </c>
      <c r="F38" s="29" t="s">
        <v>110</v>
      </c>
      <c r="G38" s="6">
        <v>33</v>
      </c>
      <c r="H38" s="28">
        <v>24.6</v>
      </c>
      <c r="I38" s="28">
        <v>9.3</v>
      </c>
      <c r="J38" s="28">
        <v>0.16</v>
      </c>
      <c r="K38" s="28">
        <v>0.00000179</v>
      </c>
      <c r="L38" s="28">
        <v>0.00000315</v>
      </c>
      <c r="M38" s="28">
        <v>0.00000306</v>
      </c>
      <c r="N38" s="28">
        <v>0.00000371</v>
      </c>
      <c r="O38" s="6">
        <v>0</v>
      </c>
      <c r="P38" s="6">
        <v>0</v>
      </c>
      <c r="Q38" s="6">
        <v>0</v>
      </c>
      <c r="R38" s="28">
        <v>0.00047849</v>
      </c>
      <c r="S38" s="28">
        <v>0.00004604</v>
      </c>
      <c r="T38" s="28">
        <v>0.00007817</v>
      </c>
      <c r="U38" s="28">
        <v>0.00017965</v>
      </c>
      <c r="V38" s="6">
        <v>0</v>
      </c>
      <c r="W38" s="28">
        <v>1e-8</v>
      </c>
      <c r="X38" s="28">
        <v>0.00028206</v>
      </c>
      <c r="Y38" s="28">
        <v>0.00000208</v>
      </c>
      <c r="Z38" s="6">
        <v>0</v>
      </c>
      <c r="AA38" s="28">
        <v>0.00003278</v>
      </c>
      <c r="AB38" s="28">
        <v>0.0000125</v>
      </c>
      <c r="AC38" s="28">
        <v>112.5</v>
      </c>
      <c r="AD38" s="28">
        <v>0.0001880081300813008</v>
      </c>
      <c r="AE38" s="6">
        <v>1</v>
      </c>
    </row>
    <row x14ac:dyDescent="0.25" r="39" customHeight="1" ht="18.75">
      <c r="A39" s="430">
        <v>38</v>
      </c>
      <c r="B39" s="29" t="s">
        <v>238</v>
      </c>
      <c r="C39" s="6">
        <v>2</v>
      </c>
      <c r="D39" s="29" t="s">
        <v>195</v>
      </c>
      <c r="E39" s="433">
        <v>25569.041962604166</v>
      </c>
      <c r="F39" s="29" t="s">
        <v>112</v>
      </c>
      <c r="G39" s="6">
        <v>35</v>
      </c>
      <c r="H39" s="28">
        <v>7.96</v>
      </c>
      <c r="I39" s="28">
        <v>8.91</v>
      </c>
      <c r="J39" s="28">
        <v>-0.19</v>
      </c>
      <c r="K39" s="28">
        <v>0.00001755</v>
      </c>
      <c r="L39" s="28">
        <v>4e-8</v>
      </c>
      <c r="M39" s="6">
        <v>0</v>
      </c>
      <c r="N39" s="28">
        <v>3.7e-7</v>
      </c>
      <c r="O39" s="28">
        <v>7e-7</v>
      </c>
      <c r="P39" s="28">
        <v>6e-8</v>
      </c>
      <c r="Q39" s="28">
        <v>1e-8</v>
      </c>
      <c r="R39" s="28">
        <v>0.00269259</v>
      </c>
      <c r="S39" s="28">
        <v>0.00013939</v>
      </c>
      <c r="T39" s="28">
        <v>0.0002699</v>
      </c>
      <c r="U39" s="28">
        <v>0.00033609</v>
      </c>
      <c r="V39" s="6">
        <v>0</v>
      </c>
      <c r="W39" s="28">
        <v>3.1e-7</v>
      </c>
      <c r="X39" s="28">
        <v>0.00014103</v>
      </c>
      <c r="Y39" s="28">
        <v>0.00005101</v>
      </c>
      <c r="Z39" s="28">
        <v>0.00000645</v>
      </c>
      <c r="AA39" s="28">
        <v>0.0005682</v>
      </c>
      <c r="AB39" s="28">
        <v>0.00000157</v>
      </c>
      <c r="AC39" s="28">
        <v>463.69</v>
      </c>
      <c r="AD39" s="28">
        <v>0.00005680591690430475</v>
      </c>
      <c r="AE39" s="6">
        <v>2</v>
      </c>
    </row>
    <row x14ac:dyDescent="0.25" r="40" customHeight="1" ht="18.75">
      <c r="A40" s="430">
        <v>39</v>
      </c>
      <c r="B40" s="29" t="s">
        <v>238</v>
      </c>
      <c r="C40" s="6">
        <v>2</v>
      </c>
      <c r="D40" s="29" t="s">
        <v>114</v>
      </c>
      <c r="E40" s="433">
        <v>25569.041962604166</v>
      </c>
      <c r="F40" s="29"/>
      <c r="G40" s="6">
        <v>70</v>
      </c>
      <c r="H40" s="28">
        <v>6.67</v>
      </c>
      <c r="I40" s="28">
        <v>9.3</v>
      </c>
      <c r="J40" s="28">
        <v>-0.21</v>
      </c>
      <c r="K40" s="28">
        <v>5.4e-7</v>
      </c>
      <c r="L40" s="28">
        <v>2.8e-7</v>
      </c>
      <c r="M40" s="6">
        <v>0</v>
      </c>
      <c r="N40" s="28">
        <v>0.00000148</v>
      </c>
      <c r="O40" s="28">
        <v>4e-7</v>
      </c>
      <c r="P40" s="28">
        <v>1e-8</v>
      </c>
      <c r="Q40" s="6">
        <v>0</v>
      </c>
      <c r="R40" s="28">
        <v>0.0005333</v>
      </c>
      <c r="S40" s="28">
        <v>0.00006445</v>
      </c>
      <c r="T40" s="28">
        <v>0.00011232</v>
      </c>
      <c r="U40" s="28">
        <v>0.00015669</v>
      </c>
      <c r="V40" s="28">
        <v>1e-7</v>
      </c>
      <c r="W40" s="6">
        <v>0</v>
      </c>
      <c r="X40" s="28">
        <v>0.0006008</v>
      </c>
      <c r="Y40" s="6">
        <v>0</v>
      </c>
      <c r="Z40" s="6">
        <v>0</v>
      </c>
      <c r="AA40" s="28">
        <v>0.00026042</v>
      </c>
      <c r="AB40" s="28">
        <v>0.0000015</v>
      </c>
      <c r="AC40" s="28">
        <v>124.55</v>
      </c>
      <c r="AD40" s="28">
        <v>0.00008650067750677508</v>
      </c>
      <c r="AE40" s="6">
        <v>2</v>
      </c>
    </row>
    <row x14ac:dyDescent="0.25" r="41" customHeight="1" ht="18.75">
      <c r="A41" s="430">
        <v>40</v>
      </c>
      <c r="B41" s="29" t="s">
        <v>196</v>
      </c>
      <c r="C41" s="6">
        <v>0</v>
      </c>
      <c r="D41" s="29" t="s">
        <v>116</v>
      </c>
      <c r="E41" s="433">
        <v>25569.041962604166</v>
      </c>
      <c r="F41" s="29" t="s">
        <v>115</v>
      </c>
      <c r="G41" s="6">
        <v>37</v>
      </c>
      <c r="H41" s="28">
        <v>11.06</v>
      </c>
      <c r="I41" s="28">
        <v>9.6</v>
      </c>
      <c r="J41" s="28">
        <v>-0.23</v>
      </c>
      <c r="K41" s="28">
        <v>0.0000068</v>
      </c>
      <c r="L41" s="28">
        <v>6.3e-7</v>
      </c>
      <c r="M41" s="28">
        <v>6e-8</v>
      </c>
      <c r="N41" s="28">
        <v>0.00000964</v>
      </c>
      <c r="O41" s="28">
        <v>0.00000127</v>
      </c>
      <c r="P41" s="28">
        <v>3e-8</v>
      </c>
      <c r="Q41" s="28">
        <v>1e-8</v>
      </c>
      <c r="R41" s="28">
        <v>0.00334943</v>
      </c>
      <c r="S41" s="28">
        <v>0.00006471</v>
      </c>
      <c r="T41" s="28">
        <v>0.00028801</v>
      </c>
      <c r="U41" s="28">
        <v>0.00008982</v>
      </c>
      <c r="V41" s="28">
        <v>0.00010975</v>
      </c>
      <c r="W41" s="28">
        <v>0.00006772</v>
      </c>
      <c r="X41" s="28">
        <v>0.00082786</v>
      </c>
      <c r="Y41" s="28">
        <v>0.00020581</v>
      </c>
      <c r="Z41" s="28">
        <v>0.00000855</v>
      </c>
      <c r="AA41" s="28">
        <v>0.00040153</v>
      </c>
      <c r="AB41" s="28">
        <v>8.4e-7</v>
      </c>
      <c r="AC41" s="28">
        <v>484.95</v>
      </c>
      <c r="AD41" s="28">
        <v>0.0001355013550135501</v>
      </c>
      <c r="AE41" s="6">
        <v>2</v>
      </c>
    </row>
    <row x14ac:dyDescent="0.25" r="42" customHeight="1" ht="18.75">
      <c r="A42" s="430">
        <v>41</v>
      </c>
      <c r="B42" s="29" t="s">
        <v>196</v>
      </c>
      <c r="C42" s="6">
        <v>2</v>
      </c>
      <c r="D42" s="29" t="s">
        <v>118</v>
      </c>
      <c r="E42" s="433">
        <v>25569.041962604166</v>
      </c>
      <c r="F42" s="29" t="s">
        <v>117</v>
      </c>
      <c r="G42" s="6">
        <v>36</v>
      </c>
      <c r="H42" s="28">
        <v>18.81</v>
      </c>
      <c r="I42" s="28">
        <v>9.27</v>
      </c>
      <c r="J42" s="28">
        <v>-0.28</v>
      </c>
      <c r="K42" s="28">
        <v>0.00000161</v>
      </c>
      <c r="L42" s="6">
        <v>0</v>
      </c>
      <c r="M42" s="6">
        <v>0</v>
      </c>
      <c r="N42" s="6">
        <v>0</v>
      </c>
      <c r="O42" s="28">
        <v>1.8e-7</v>
      </c>
      <c r="P42" s="28">
        <v>5.1e-7</v>
      </c>
      <c r="Q42" s="28">
        <v>5e-8</v>
      </c>
      <c r="R42" s="28">
        <v>0.00078298</v>
      </c>
      <c r="S42" s="28">
        <v>0.00003964</v>
      </c>
      <c r="T42" s="28">
        <v>0.00020037</v>
      </c>
      <c r="U42" s="28">
        <v>0.00037028</v>
      </c>
      <c r="V42" s="6">
        <v>0</v>
      </c>
      <c r="W42" s="28">
        <v>1e-8</v>
      </c>
      <c r="X42" s="28">
        <v>0.00034553</v>
      </c>
      <c r="Y42" s="28">
        <v>0.00000459</v>
      </c>
      <c r="Z42" s="28">
        <v>2e-8</v>
      </c>
      <c r="AA42" s="28">
        <v>0.00010325</v>
      </c>
      <c r="AB42" s="28">
        <v>6.9e-7</v>
      </c>
      <c r="AC42" s="28">
        <v>282.45</v>
      </c>
      <c r="AD42" s="28">
        <v>0.0001605335211715652</v>
      </c>
      <c r="AE42" s="6">
        <v>2</v>
      </c>
    </row>
    <row x14ac:dyDescent="0.25" r="43" customHeight="1" ht="18.75">
      <c r="A43" s="430">
        <v>42</v>
      </c>
      <c r="B43" s="29" t="s">
        <v>197</v>
      </c>
      <c r="C43" s="6">
        <v>2</v>
      </c>
      <c r="D43" s="29" t="s">
        <v>120</v>
      </c>
      <c r="E43" s="433">
        <v>25569.041962604166</v>
      </c>
      <c r="F43" s="29" t="s">
        <v>119</v>
      </c>
      <c r="G43" s="6">
        <v>65</v>
      </c>
      <c r="H43" s="28">
        <v>37.8</v>
      </c>
      <c r="I43" s="28">
        <v>6.9</v>
      </c>
      <c r="J43" s="28">
        <v>-0.14</v>
      </c>
      <c r="K43" s="28">
        <v>0.00189525</v>
      </c>
      <c r="L43" s="6">
        <v>0</v>
      </c>
      <c r="M43" s="28">
        <v>0.00000153</v>
      </c>
      <c r="N43" s="28">
        <v>0.00003188</v>
      </c>
      <c r="O43" s="28">
        <v>0.00001729</v>
      </c>
      <c r="P43" s="28">
        <v>1e-8</v>
      </c>
      <c r="Q43" s="6">
        <v>0</v>
      </c>
      <c r="R43" s="28">
        <v>0.007464</v>
      </c>
      <c r="S43" s="28">
        <v>0.00010538</v>
      </c>
      <c r="T43" s="28">
        <v>0.00013619</v>
      </c>
      <c r="U43" s="28">
        <v>0.00067893</v>
      </c>
      <c r="V43" s="28">
        <v>0.00029919</v>
      </c>
      <c r="W43" s="28">
        <v>0.00003251</v>
      </c>
      <c r="X43" s="28">
        <v>0.00005641</v>
      </c>
      <c r="Y43" s="28">
        <v>0.00000312</v>
      </c>
      <c r="Z43" s="28">
        <v>0.00000161</v>
      </c>
      <c r="AA43" s="28">
        <v>0.000531</v>
      </c>
      <c r="AB43" s="28">
        <v>5e-7</v>
      </c>
      <c r="AC43" s="28">
        <v>2168.9</v>
      </c>
      <c r="AD43" s="28">
        <v>0.0502710027100271</v>
      </c>
      <c r="AE43" s="6">
        <v>3</v>
      </c>
    </row>
    <row x14ac:dyDescent="0.25" r="44" customHeight="1" ht="18.75">
      <c r="A44" s="430">
        <v>43</v>
      </c>
      <c r="B44" s="29" t="s">
        <v>197</v>
      </c>
      <c r="C44" s="6">
        <v>2</v>
      </c>
      <c r="D44" s="29" t="s">
        <v>122</v>
      </c>
      <c r="E44" s="433">
        <v>25569.041962604166</v>
      </c>
      <c r="F44" s="29" t="s">
        <v>121</v>
      </c>
      <c r="G44" s="6">
        <v>38</v>
      </c>
      <c r="H44" s="28">
        <v>18.8</v>
      </c>
      <c r="I44" s="28">
        <v>7.91</v>
      </c>
      <c r="J44" s="28">
        <v>-0.05</v>
      </c>
      <c r="K44" s="28">
        <v>0.0000222</v>
      </c>
      <c r="L44" s="28">
        <v>0.00001369</v>
      </c>
      <c r="M44" s="28">
        <v>0.00004084</v>
      </c>
      <c r="N44" s="28">
        <v>0.00000623</v>
      </c>
      <c r="O44" s="28">
        <v>0.00001227</v>
      </c>
      <c r="P44" s="28">
        <v>7.8e-7</v>
      </c>
      <c r="Q44" s="28">
        <v>2.6e-7</v>
      </c>
      <c r="R44" s="28">
        <v>0.00202271</v>
      </c>
      <c r="S44" s="28">
        <v>0.00010512</v>
      </c>
      <c r="T44" s="28">
        <v>0.0003814</v>
      </c>
      <c r="U44" s="28">
        <v>0.00083188</v>
      </c>
      <c r="V44" s="6">
        <v>0</v>
      </c>
      <c r="W44" s="6">
        <v>0</v>
      </c>
      <c r="X44" s="28">
        <v>0.00197191</v>
      </c>
      <c r="Y44" s="28">
        <v>0.00047908</v>
      </c>
      <c r="Z44" s="28">
        <v>0.00000339</v>
      </c>
      <c r="AA44" s="28">
        <v>0.00043988</v>
      </c>
      <c r="AB44" s="28">
        <v>0.00001034</v>
      </c>
      <c r="AC44" s="6">
        <v>651</v>
      </c>
      <c r="AD44" s="28">
        <v>0.0001685999613719765</v>
      </c>
      <c r="AE44" s="6">
        <v>3</v>
      </c>
    </row>
    <row x14ac:dyDescent="0.25" r="45" customHeight="1" ht="18.75">
      <c r="A45" s="430">
        <v>44</v>
      </c>
      <c r="B45" s="29" t="s">
        <v>197</v>
      </c>
      <c r="C45" s="6">
        <v>2</v>
      </c>
      <c r="D45" s="29" t="s">
        <v>122</v>
      </c>
      <c r="E45" s="433">
        <v>25569.041962604166</v>
      </c>
      <c r="F45" s="29" t="s">
        <v>123</v>
      </c>
      <c r="G45" s="6">
        <v>46</v>
      </c>
      <c r="H45" s="28">
        <v>9.04</v>
      </c>
      <c r="I45" s="28">
        <v>10.35</v>
      </c>
      <c r="J45" s="28">
        <v>-0.14</v>
      </c>
      <c r="K45" s="28">
        <v>3.6e-7</v>
      </c>
      <c r="L45" s="28">
        <v>5.5e-7</v>
      </c>
      <c r="M45" s="6">
        <v>0</v>
      </c>
      <c r="N45" s="28">
        <v>4e-8</v>
      </c>
      <c r="O45" s="28">
        <v>2.7e-7</v>
      </c>
      <c r="P45" s="28">
        <v>2e-8</v>
      </c>
      <c r="Q45" s="6">
        <v>0</v>
      </c>
      <c r="R45" s="28">
        <v>0.00160512</v>
      </c>
      <c r="S45" s="28">
        <v>0.00002992</v>
      </c>
      <c r="T45" s="28">
        <v>0.00008229</v>
      </c>
      <c r="U45" s="28">
        <v>0.00009806</v>
      </c>
      <c r="V45" s="6">
        <v>0</v>
      </c>
      <c r="W45" s="6">
        <v>0</v>
      </c>
      <c r="X45" s="28">
        <v>0.00041209</v>
      </c>
      <c r="Y45" s="28">
        <v>0.000259</v>
      </c>
      <c r="Z45" s="6">
        <v>0</v>
      </c>
      <c r="AA45" s="28">
        <v>0.00032057</v>
      </c>
      <c r="AB45" s="28">
        <v>0.00000131</v>
      </c>
      <c r="AC45" s="28">
        <v>251.97</v>
      </c>
      <c r="AD45" s="28">
        <v>0.0001448678861788618</v>
      </c>
      <c r="AE45" s="6">
        <v>1</v>
      </c>
    </row>
    <row x14ac:dyDescent="0.25" r="46" customHeight="1" ht="18.75">
      <c r="A46" s="430">
        <v>45</v>
      </c>
      <c r="B46" s="29" t="s">
        <v>197</v>
      </c>
      <c r="C46" s="6">
        <v>2</v>
      </c>
      <c r="D46" s="29" t="s">
        <v>122</v>
      </c>
      <c r="E46" s="433">
        <v>25569.041962604166</v>
      </c>
      <c r="F46" s="29" t="s">
        <v>51</v>
      </c>
      <c r="G46" s="6">
        <v>51</v>
      </c>
      <c r="H46" s="28">
        <v>12.9</v>
      </c>
      <c r="I46" s="28">
        <v>8.7</v>
      </c>
      <c r="J46" s="28">
        <v>-0.17</v>
      </c>
      <c r="K46" s="28">
        <v>0.00001617</v>
      </c>
      <c r="L46" s="28">
        <v>1.4e-7</v>
      </c>
      <c r="M46" s="28">
        <v>0.00000214</v>
      </c>
      <c r="N46" s="28">
        <v>0.00000258</v>
      </c>
      <c r="O46" s="28">
        <v>0.00000166</v>
      </c>
      <c r="P46" s="28">
        <v>7.1e-7</v>
      </c>
      <c r="Q46" s="28">
        <v>6e-8</v>
      </c>
      <c r="R46" s="28">
        <v>0.00066785</v>
      </c>
      <c r="S46" s="28">
        <v>0.0000796</v>
      </c>
      <c r="T46" s="28">
        <v>0.0001554</v>
      </c>
      <c r="U46" s="28">
        <v>0.00047702</v>
      </c>
      <c r="V46" s="6">
        <v>0</v>
      </c>
      <c r="W46" s="6">
        <v>0</v>
      </c>
      <c r="X46" s="28">
        <v>0.00028206</v>
      </c>
      <c r="Y46" s="28">
        <v>0.00001041</v>
      </c>
      <c r="Z46" s="28">
        <v>1e-8</v>
      </c>
      <c r="AA46" s="28">
        <v>0.00008194</v>
      </c>
      <c r="AB46" s="28">
        <v>6.3e-7</v>
      </c>
      <c r="AC46" s="28">
        <v>198.56</v>
      </c>
      <c r="AD46" s="28">
        <v>0.0001136118338086095</v>
      </c>
      <c r="AE46" s="6">
        <v>1</v>
      </c>
    </row>
    <row x14ac:dyDescent="0.25" r="47" customHeight="1" ht="18.75">
      <c r="A47" s="430">
        <v>46</v>
      </c>
      <c r="B47" s="29" t="s">
        <v>198</v>
      </c>
      <c r="C47" s="6">
        <v>2</v>
      </c>
      <c r="D47" s="29" t="s">
        <v>126</v>
      </c>
      <c r="E47" s="433">
        <v>25569.041962604166</v>
      </c>
      <c r="F47" s="29" t="s">
        <v>125</v>
      </c>
      <c r="G47" s="6">
        <v>47</v>
      </c>
      <c r="H47" s="28">
        <v>41.09</v>
      </c>
      <c r="I47" s="28">
        <v>8.62</v>
      </c>
      <c r="J47" s="28">
        <v>-0.19</v>
      </c>
      <c r="K47" s="28">
        <v>7.2e-7</v>
      </c>
      <c r="L47" s="28">
        <v>6.2e-7</v>
      </c>
      <c r="M47" s="6">
        <v>0</v>
      </c>
      <c r="N47" s="28">
        <v>0.00000148</v>
      </c>
      <c r="O47" s="28">
        <v>1.9e-7</v>
      </c>
      <c r="P47" s="28">
        <v>3e-8</v>
      </c>
      <c r="Q47" s="6">
        <v>0</v>
      </c>
      <c r="R47" s="28">
        <v>0.00104006</v>
      </c>
      <c r="S47" s="28">
        <v>0.00014783</v>
      </c>
      <c r="T47" s="28">
        <v>0.00017157</v>
      </c>
      <c r="U47" s="28">
        <v>0.00018738</v>
      </c>
      <c r="V47" s="6">
        <v>0</v>
      </c>
      <c r="W47" s="6">
        <v>0</v>
      </c>
      <c r="X47" s="28">
        <v>0.0014357</v>
      </c>
      <c r="Y47" s="6">
        <v>0</v>
      </c>
      <c r="Z47" s="6">
        <v>0</v>
      </c>
      <c r="AA47" s="28">
        <v>0.00038301</v>
      </c>
      <c r="AB47" s="28">
        <v>7.4e-7</v>
      </c>
      <c r="AC47" s="28">
        <v>492.53</v>
      </c>
      <c r="AD47" s="28">
        <v>0.0001548780487804878</v>
      </c>
      <c r="AE47" s="6">
        <v>1</v>
      </c>
    </row>
    <row x14ac:dyDescent="0.25" r="48" customHeight="1" ht="18.75">
      <c r="A48" s="430">
        <v>47</v>
      </c>
      <c r="B48" s="29" t="s">
        <v>198</v>
      </c>
      <c r="C48" s="6">
        <v>2</v>
      </c>
      <c r="D48" s="29" t="s">
        <v>128</v>
      </c>
      <c r="E48" s="433">
        <v>25569.041962604166</v>
      </c>
      <c r="F48" s="29" t="s">
        <v>127</v>
      </c>
      <c r="G48" s="6">
        <v>39</v>
      </c>
      <c r="H48" s="28">
        <v>10.03</v>
      </c>
      <c r="I48" s="28">
        <v>8.3</v>
      </c>
      <c r="J48" s="28">
        <v>-0.14</v>
      </c>
      <c r="K48" s="28">
        <v>0.00002131</v>
      </c>
      <c r="L48" s="28">
        <v>2.2e-7</v>
      </c>
      <c r="M48" s="28">
        <v>6e-8</v>
      </c>
      <c r="N48" s="28">
        <v>1.5e-7</v>
      </c>
      <c r="O48" s="28">
        <v>3e-7</v>
      </c>
      <c r="P48" s="28">
        <v>3e-8</v>
      </c>
      <c r="Q48" s="28">
        <v>1e-8</v>
      </c>
      <c r="R48" s="28">
        <v>0.00331463</v>
      </c>
      <c r="S48" s="28">
        <v>0.0000555</v>
      </c>
      <c r="T48" s="28">
        <v>0.0001152</v>
      </c>
      <c r="U48" s="28">
        <v>0.00023529</v>
      </c>
      <c r="V48" s="6">
        <v>0</v>
      </c>
      <c r="W48" s="28">
        <v>1e-8</v>
      </c>
      <c r="X48" s="28">
        <v>0.00066934</v>
      </c>
      <c r="Y48" s="28">
        <v>0.00000219</v>
      </c>
      <c r="Z48" s="28">
        <v>0.00000355</v>
      </c>
      <c r="AA48" s="28">
        <v>0.00085386</v>
      </c>
      <c r="AB48" s="28">
        <v>8.1e-7</v>
      </c>
      <c r="AC48" s="28">
        <v>436.24</v>
      </c>
      <c r="AD48" s="28">
        <v>0.00007791327913279133</v>
      </c>
      <c r="AE48" s="6">
        <v>3</v>
      </c>
    </row>
    <row x14ac:dyDescent="0.25" r="49" customHeight="1" ht="18.75">
      <c r="A49" s="430">
        <v>48</v>
      </c>
      <c r="B49" s="29" t="s">
        <v>198</v>
      </c>
      <c r="C49" s="6">
        <v>2</v>
      </c>
      <c r="D49" s="29" t="s">
        <v>128</v>
      </c>
      <c r="E49" s="433">
        <v>25569.041962604166</v>
      </c>
      <c r="F49" s="29" t="s">
        <v>129</v>
      </c>
      <c r="G49" s="6">
        <v>41</v>
      </c>
      <c r="H49" s="28">
        <v>9.49</v>
      </c>
      <c r="I49" s="28">
        <v>9.86</v>
      </c>
      <c r="J49" s="28">
        <v>0.3</v>
      </c>
      <c r="K49" s="28">
        <v>6.3e-7</v>
      </c>
      <c r="L49" s="28">
        <v>0.00000195</v>
      </c>
      <c r="M49" s="28">
        <v>4.6e-7</v>
      </c>
      <c r="N49" s="28">
        <v>8.4e-7</v>
      </c>
      <c r="O49" s="28">
        <v>0.00000134</v>
      </c>
      <c r="P49" s="28">
        <v>3.9e-7</v>
      </c>
      <c r="Q49" s="28">
        <v>5e-8</v>
      </c>
      <c r="R49" s="28">
        <v>0.00055157</v>
      </c>
      <c r="S49" s="28">
        <v>0.00006138</v>
      </c>
      <c r="T49" s="28">
        <v>0.0002625</v>
      </c>
      <c r="U49" s="28">
        <v>0.00156046</v>
      </c>
      <c r="V49" s="6">
        <v>0</v>
      </c>
      <c r="W49" s="6">
        <v>0</v>
      </c>
      <c r="X49" s="28">
        <v>0.00050207</v>
      </c>
      <c r="Y49" s="28">
        <v>0.00012076</v>
      </c>
      <c r="Z49" s="28">
        <v>0.00000484</v>
      </c>
      <c r="AA49" s="28">
        <v>0.00092319</v>
      </c>
      <c r="AB49" s="28">
        <v>0.00036031</v>
      </c>
      <c r="AC49" s="28">
        <v>430.37</v>
      </c>
      <c r="AD49" s="28">
        <v>0.00008111884933934718</v>
      </c>
      <c r="AE49" s="6">
        <v>2</v>
      </c>
    </row>
    <row x14ac:dyDescent="0.25" r="50" customHeight="1" ht="18.75">
      <c r="A50" s="430">
        <v>49</v>
      </c>
      <c r="B50" s="29" t="s">
        <v>198</v>
      </c>
      <c r="C50" s="6">
        <v>2</v>
      </c>
      <c r="D50" s="29" t="s">
        <v>128</v>
      </c>
      <c r="E50" s="433">
        <v>25569.041962604166</v>
      </c>
      <c r="F50" s="29" t="s">
        <v>61</v>
      </c>
      <c r="G50" s="6">
        <v>20</v>
      </c>
      <c r="H50" s="28">
        <v>20.8</v>
      </c>
      <c r="I50" s="28">
        <v>8.6</v>
      </c>
      <c r="J50" s="28">
        <v>-0.29</v>
      </c>
      <c r="K50" s="28">
        <v>0.00014827</v>
      </c>
      <c r="L50" s="28">
        <v>0.00000142</v>
      </c>
      <c r="M50" s="28">
        <v>0.00000153</v>
      </c>
      <c r="N50" s="28">
        <v>7.4e-7</v>
      </c>
      <c r="O50" s="6">
        <v>0</v>
      </c>
      <c r="P50" s="6">
        <v>0</v>
      </c>
      <c r="Q50" s="6">
        <v>0</v>
      </c>
      <c r="R50" s="28">
        <v>0.00002354</v>
      </c>
      <c r="S50" s="28">
        <v>0.00084403</v>
      </c>
      <c r="T50" s="28">
        <v>0.00001495</v>
      </c>
      <c r="U50" s="28">
        <v>0.00003393</v>
      </c>
      <c r="V50" s="6">
        <v>0</v>
      </c>
      <c r="W50" s="6">
        <v>0</v>
      </c>
      <c r="X50" s="28">
        <v>0.00056413</v>
      </c>
      <c r="Y50" s="28">
        <v>1e-7</v>
      </c>
      <c r="Z50" s="28">
        <v>1.6e-7</v>
      </c>
      <c r="AA50" s="28">
        <v>0.00008194</v>
      </c>
      <c r="AB50" s="28">
        <v>3.1e-7</v>
      </c>
      <c r="AC50" s="28">
        <v>226.51</v>
      </c>
      <c r="AD50" s="28">
        <v>0.0001704177507129143</v>
      </c>
      <c r="AE50" s="6">
        <v>2</v>
      </c>
    </row>
    <row x14ac:dyDescent="0.25" r="51" customHeight="1" ht="18.75">
      <c r="A51" s="430">
        <v>50</v>
      </c>
      <c r="B51" s="29" t="s">
        <v>203</v>
      </c>
      <c r="C51" s="6">
        <v>2</v>
      </c>
      <c r="D51" s="29" t="s">
        <v>132</v>
      </c>
      <c r="E51" s="433">
        <v>25569.041962604166</v>
      </c>
      <c r="F51" s="29" t="s">
        <v>131</v>
      </c>
      <c r="G51" s="6">
        <v>43</v>
      </c>
      <c r="H51" s="28">
        <v>26.8</v>
      </c>
      <c r="I51" s="28">
        <v>9.24</v>
      </c>
      <c r="J51" s="28">
        <v>-0.08</v>
      </c>
      <c r="K51" s="28">
        <v>0.00000322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28">
        <v>0.00043499</v>
      </c>
      <c r="S51" s="28">
        <v>0.00025577</v>
      </c>
      <c r="T51" s="28">
        <v>0.00000946</v>
      </c>
      <c r="U51" s="28">
        <v>0.00009482</v>
      </c>
      <c r="V51" s="6">
        <v>0</v>
      </c>
      <c r="W51" s="6">
        <v>0</v>
      </c>
      <c r="X51" s="28">
        <v>0.00041209</v>
      </c>
      <c r="Y51" s="28">
        <v>1e-7</v>
      </c>
      <c r="Z51" s="28">
        <v>1.6e-7</v>
      </c>
      <c r="AA51" s="28">
        <v>0.00016389</v>
      </c>
      <c r="AB51" s="28">
        <v>3e-8</v>
      </c>
      <c r="AC51" s="28">
        <v>32.2</v>
      </c>
      <c r="AD51" s="28">
        <v>0.00001022506504277486</v>
      </c>
      <c r="AE51" s="6">
        <v>1</v>
      </c>
    </row>
    <row x14ac:dyDescent="0.25" r="52" customHeight="1" ht="18.75">
      <c r="A52" s="430">
        <v>51</v>
      </c>
      <c r="B52" s="29" t="s">
        <v>203</v>
      </c>
      <c r="C52" s="6">
        <v>2</v>
      </c>
      <c r="D52" s="29" t="s">
        <v>132</v>
      </c>
      <c r="E52" s="433">
        <v>25569.041962604166</v>
      </c>
      <c r="F52" s="29" t="s">
        <v>79</v>
      </c>
      <c r="G52" s="6">
        <v>27</v>
      </c>
      <c r="H52" s="6">
        <v>19</v>
      </c>
      <c r="I52" s="28">
        <v>8.8</v>
      </c>
      <c r="J52" s="28">
        <v>-0.35</v>
      </c>
      <c r="K52" s="28">
        <v>0.00011854</v>
      </c>
      <c r="L52" s="28">
        <v>6.3e-7</v>
      </c>
      <c r="M52" s="28">
        <v>0.00000597</v>
      </c>
      <c r="N52" s="28">
        <v>0.00000371</v>
      </c>
      <c r="O52" s="28">
        <v>0.0000111</v>
      </c>
      <c r="P52" s="28">
        <v>0.00000119</v>
      </c>
      <c r="Q52" s="6">
        <v>0</v>
      </c>
      <c r="R52" s="28">
        <v>0.00007612</v>
      </c>
      <c r="S52" s="28">
        <v>0.00003939</v>
      </c>
      <c r="T52" s="28">
        <v>0.00001893</v>
      </c>
      <c r="U52" s="28">
        <v>0.00010754</v>
      </c>
      <c r="V52" s="6">
        <v>0</v>
      </c>
      <c r="W52" s="6">
        <v>0</v>
      </c>
      <c r="X52" s="28">
        <v>0.00056413</v>
      </c>
      <c r="Y52" s="28">
        <v>1e-7</v>
      </c>
      <c r="Z52" s="28">
        <v>1.6e-7</v>
      </c>
      <c r="AA52" s="28">
        <v>0.00016389</v>
      </c>
      <c r="AB52" s="28">
        <v>3e-8</v>
      </c>
      <c r="AC52" s="28">
        <v>174.57</v>
      </c>
      <c r="AD52" s="28">
        <v>0.0005081300813008131</v>
      </c>
      <c r="AE52" s="6">
        <v>2</v>
      </c>
    </row>
    <row x14ac:dyDescent="0.25" r="53" customHeight="1" ht="18.75">
      <c r="A53" s="430">
        <v>52</v>
      </c>
      <c r="B53" s="29" t="s">
        <v>203</v>
      </c>
      <c r="C53" s="6">
        <v>2</v>
      </c>
      <c r="D53" s="29" t="s">
        <v>132</v>
      </c>
      <c r="E53" s="433">
        <v>25569.041962604166</v>
      </c>
      <c r="F53" s="29" t="s">
        <v>65</v>
      </c>
      <c r="G53" s="6">
        <v>53</v>
      </c>
      <c r="H53" s="28">
        <v>50.39</v>
      </c>
      <c r="I53" s="28">
        <v>8.59</v>
      </c>
      <c r="J53" s="28">
        <v>-0.18</v>
      </c>
      <c r="K53" s="28">
        <v>0.00000125</v>
      </c>
      <c r="L53" s="6">
        <v>0</v>
      </c>
      <c r="M53" s="6">
        <v>0</v>
      </c>
      <c r="N53" s="28">
        <v>0.00007016</v>
      </c>
      <c r="O53" s="28">
        <v>1.1e-7</v>
      </c>
      <c r="P53" s="28">
        <v>2e-8</v>
      </c>
      <c r="Q53" s="28">
        <v>1e-8</v>
      </c>
      <c r="R53" s="28">
        <v>0.00665188</v>
      </c>
      <c r="S53" s="28">
        <v>0.00009566</v>
      </c>
      <c r="T53" s="28">
        <v>0.00001522</v>
      </c>
      <c r="U53" s="28">
        <v>0.00005464</v>
      </c>
      <c r="V53" s="6">
        <v>0</v>
      </c>
      <c r="W53" s="6">
        <v>0</v>
      </c>
      <c r="X53" s="28">
        <v>0.00274166</v>
      </c>
      <c r="Y53" s="28">
        <v>0.00000416</v>
      </c>
      <c r="Z53" s="28">
        <v>0.00000806</v>
      </c>
      <c r="AA53" s="28">
        <v>0.00090401</v>
      </c>
      <c r="AB53" s="28">
        <v>7.4e-7</v>
      </c>
      <c r="AC53" s="28">
        <v>2381.5</v>
      </c>
      <c r="AD53" s="28">
        <v>0.001316761153841784</v>
      </c>
      <c r="AE53" s="6">
        <v>3</v>
      </c>
    </row>
    <row x14ac:dyDescent="0.25" r="54" customHeight="1" ht="18.75">
      <c r="A54" s="430">
        <v>53</v>
      </c>
      <c r="B54" s="29" t="s">
        <v>199</v>
      </c>
      <c r="C54" s="6">
        <v>2</v>
      </c>
      <c r="D54" s="29" t="s">
        <v>135</v>
      </c>
      <c r="E54" s="433">
        <v>25569.041962604166</v>
      </c>
      <c r="F54" s="29" t="s">
        <v>134</v>
      </c>
      <c r="G54" s="6">
        <v>48</v>
      </c>
      <c r="H54" s="28"/>
      <c r="I54" s="28"/>
      <c r="J54" s="28"/>
      <c r="K54" s="28"/>
      <c r="L54" s="6"/>
      <c r="M54" s="6"/>
      <c r="N54" s="28"/>
      <c r="O54" s="28"/>
      <c r="P54" s="28"/>
      <c r="Q54" s="28"/>
      <c r="R54" s="28"/>
      <c r="S54" s="28"/>
      <c r="T54" s="28"/>
      <c r="U54" s="28"/>
      <c r="V54" s="6"/>
      <c r="W54" s="6"/>
      <c r="X54" s="28"/>
      <c r="Y54" s="28"/>
      <c r="Z54" s="28"/>
      <c r="AA54" s="28"/>
      <c r="AB54" s="28"/>
      <c r="AC54" s="28"/>
      <c r="AD54" s="28"/>
      <c r="AE54" s="6"/>
    </row>
    <row x14ac:dyDescent="0.25" r="55" customHeight="1" ht="18.75">
      <c r="A55" s="430">
        <v>54</v>
      </c>
      <c r="B55" s="29" t="s">
        <v>199</v>
      </c>
      <c r="C55" s="6">
        <v>2</v>
      </c>
      <c r="D55" s="29" t="s">
        <v>137</v>
      </c>
      <c r="E55" s="433">
        <v>25569.041962604166</v>
      </c>
      <c r="F55" s="29" t="s">
        <v>136</v>
      </c>
      <c r="G55" s="6">
        <v>45</v>
      </c>
      <c r="H55" s="28"/>
      <c r="I55" s="28"/>
      <c r="J55" s="28"/>
      <c r="K55" s="28"/>
      <c r="L55" s="6"/>
      <c r="M55" s="6"/>
      <c r="N55" s="28"/>
      <c r="O55" s="28"/>
      <c r="P55" s="28"/>
      <c r="Q55" s="28"/>
      <c r="R55" s="28"/>
      <c r="S55" s="28"/>
      <c r="T55" s="28"/>
      <c r="U55" s="28"/>
      <c r="V55" s="6"/>
      <c r="W55" s="6"/>
      <c r="X55" s="28"/>
      <c r="Y55" s="28"/>
      <c r="Z55" s="28"/>
      <c r="AA55" s="28"/>
      <c r="AB55" s="28"/>
      <c r="AC55" s="28"/>
      <c r="AD55" s="28"/>
      <c r="AE55" s="6"/>
    </row>
    <row x14ac:dyDescent="0.25" r="56" customHeight="1" ht="18.75">
      <c r="A56" s="430">
        <v>55</v>
      </c>
      <c r="B56" s="29" t="s">
        <v>199</v>
      </c>
      <c r="C56" s="6">
        <v>2</v>
      </c>
      <c r="D56" s="29" t="s">
        <v>137</v>
      </c>
      <c r="E56" s="433">
        <v>25569.041962604166</v>
      </c>
      <c r="F56" s="29" t="s">
        <v>338</v>
      </c>
      <c r="G56" s="6">
        <v>31</v>
      </c>
      <c r="H56" s="28"/>
      <c r="I56" s="28"/>
      <c r="J56" s="28"/>
      <c r="K56" s="28"/>
      <c r="L56" s="6"/>
      <c r="M56" s="6"/>
      <c r="N56" s="28"/>
      <c r="O56" s="28"/>
      <c r="P56" s="28"/>
      <c r="Q56" s="28"/>
      <c r="R56" s="28"/>
      <c r="S56" s="28"/>
      <c r="T56" s="28"/>
      <c r="U56" s="28"/>
      <c r="V56" s="6"/>
      <c r="W56" s="6"/>
      <c r="X56" s="28"/>
      <c r="Y56" s="28"/>
      <c r="Z56" s="28"/>
      <c r="AA56" s="28"/>
      <c r="AB56" s="28"/>
      <c r="AC56" s="28"/>
      <c r="AD56" s="28"/>
      <c r="AE56" s="6"/>
    </row>
    <row x14ac:dyDescent="0.25" r="57" customHeight="1" ht="18.75">
      <c r="A57" s="430">
        <v>56</v>
      </c>
      <c r="B57" s="29" t="s">
        <v>204</v>
      </c>
      <c r="C57" s="6">
        <v>2</v>
      </c>
      <c r="D57" s="29" t="s">
        <v>139</v>
      </c>
      <c r="E57" s="433">
        <v>25569.041962604166</v>
      </c>
      <c r="F57" s="29" t="s">
        <v>55</v>
      </c>
      <c r="G57" s="6">
        <v>0</v>
      </c>
      <c r="H57" s="28"/>
      <c r="I57" s="28"/>
      <c r="J57" s="28"/>
      <c r="K57" s="28"/>
      <c r="L57" s="6"/>
      <c r="M57" s="6"/>
      <c r="N57" s="28"/>
      <c r="O57" s="28"/>
      <c r="P57" s="28"/>
      <c r="Q57" s="28"/>
      <c r="R57" s="28"/>
      <c r="S57" s="28"/>
      <c r="T57" s="28"/>
      <c r="U57" s="28"/>
      <c r="V57" s="6"/>
      <c r="W57" s="6"/>
      <c r="X57" s="28"/>
      <c r="Y57" s="28"/>
      <c r="Z57" s="28"/>
      <c r="AA57" s="28"/>
      <c r="AB57" s="28"/>
      <c r="AC57" s="28"/>
      <c r="AD57" s="28"/>
      <c r="AE57" s="6"/>
    </row>
    <row x14ac:dyDescent="0.25" r="58" customHeight="1" ht="18.75">
      <c r="A58" s="430">
        <v>57</v>
      </c>
      <c r="B58" s="29" t="s">
        <v>240</v>
      </c>
      <c r="C58" s="6">
        <v>2</v>
      </c>
      <c r="D58" s="29" t="s">
        <v>141</v>
      </c>
      <c r="E58" s="433">
        <v>25569.041962604166</v>
      </c>
      <c r="F58" s="29" t="s">
        <v>140</v>
      </c>
      <c r="G58" s="6">
        <v>54</v>
      </c>
      <c r="H58" s="28"/>
      <c r="I58" s="28"/>
      <c r="J58" s="28"/>
      <c r="K58" s="28"/>
      <c r="L58" s="6"/>
      <c r="M58" s="6"/>
      <c r="N58" s="28"/>
      <c r="O58" s="28"/>
      <c r="P58" s="28"/>
      <c r="Q58" s="28"/>
      <c r="R58" s="28"/>
      <c r="S58" s="28"/>
      <c r="T58" s="28"/>
      <c r="U58" s="28"/>
      <c r="V58" s="6"/>
      <c r="W58" s="6"/>
      <c r="X58" s="28"/>
      <c r="Y58" s="28"/>
      <c r="Z58" s="28"/>
      <c r="AA58" s="28"/>
      <c r="AB58" s="28"/>
      <c r="AC58" s="28"/>
      <c r="AD58" s="28"/>
      <c r="AE58" s="6"/>
    </row>
    <row x14ac:dyDescent="0.25" r="59" customHeight="1" ht="18.75">
      <c r="A59" s="430">
        <v>58</v>
      </c>
      <c r="B59" s="29" t="s">
        <v>240</v>
      </c>
      <c r="C59" s="6">
        <v>2</v>
      </c>
      <c r="D59" s="29" t="s">
        <v>143</v>
      </c>
      <c r="E59" s="433">
        <v>25569.041962604166</v>
      </c>
      <c r="F59" s="29" t="s">
        <v>142</v>
      </c>
      <c r="G59" s="6">
        <v>55</v>
      </c>
      <c r="H59" s="28"/>
      <c r="I59" s="28"/>
      <c r="J59" s="28"/>
      <c r="K59" s="28"/>
      <c r="L59" s="6"/>
      <c r="M59" s="6"/>
      <c r="N59" s="28"/>
      <c r="O59" s="28"/>
      <c r="P59" s="28"/>
      <c r="Q59" s="28"/>
      <c r="R59" s="28"/>
      <c r="S59" s="28"/>
      <c r="T59" s="28"/>
      <c r="U59" s="28"/>
      <c r="V59" s="6"/>
      <c r="W59" s="6"/>
      <c r="X59" s="28"/>
      <c r="Y59" s="28"/>
      <c r="Z59" s="28"/>
      <c r="AA59" s="28"/>
      <c r="AB59" s="28"/>
      <c r="AC59" s="28"/>
      <c r="AD59" s="28"/>
      <c r="AE59" s="6"/>
    </row>
    <row x14ac:dyDescent="0.25" r="60" customHeight="1" ht="18.75">
      <c r="A60" s="430">
        <v>59</v>
      </c>
      <c r="B60" s="29" t="s">
        <v>240</v>
      </c>
      <c r="C60" s="6">
        <v>0</v>
      </c>
      <c r="D60" s="29" t="s">
        <v>145</v>
      </c>
      <c r="E60" s="433">
        <v>25569.041962604166</v>
      </c>
      <c r="F60" s="29" t="s">
        <v>144</v>
      </c>
      <c r="G60" s="6">
        <v>56</v>
      </c>
      <c r="H60" s="28"/>
      <c r="I60" s="28"/>
      <c r="J60" s="28"/>
      <c r="K60" s="28"/>
      <c r="L60" s="6"/>
      <c r="M60" s="6"/>
      <c r="N60" s="28"/>
      <c r="O60" s="28"/>
      <c r="P60" s="28"/>
      <c r="Q60" s="28"/>
      <c r="R60" s="28"/>
      <c r="S60" s="28"/>
      <c r="T60" s="28"/>
      <c r="U60" s="28"/>
      <c r="V60" s="6"/>
      <c r="W60" s="6"/>
      <c r="X60" s="28"/>
      <c r="Y60" s="28"/>
      <c r="Z60" s="28"/>
      <c r="AA60" s="28"/>
      <c r="AB60" s="28"/>
      <c r="AC60" s="28"/>
      <c r="AD60" s="28"/>
      <c r="AE60" s="6"/>
    </row>
    <row x14ac:dyDescent="0.25" r="61" customHeight="1" ht="18.75">
      <c r="A61" s="430">
        <v>60</v>
      </c>
      <c r="B61" s="29" t="s">
        <v>196</v>
      </c>
      <c r="C61" s="6">
        <v>2</v>
      </c>
      <c r="D61" s="29" t="s">
        <v>147</v>
      </c>
      <c r="E61" s="433">
        <v>25569.041962604166</v>
      </c>
      <c r="F61" s="29" t="s">
        <v>146</v>
      </c>
      <c r="G61" s="6">
        <v>58</v>
      </c>
      <c r="H61" s="28"/>
      <c r="I61" s="28"/>
      <c r="J61" s="28"/>
      <c r="K61" s="28"/>
      <c r="L61" s="6"/>
      <c r="M61" s="6"/>
      <c r="N61" s="28"/>
      <c r="O61" s="28"/>
      <c r="P61" s="28"/>
      <c r="Q61" s="28"/>
      <c r="R61" s="28"/>
      <c r="S61" s="28"/>
      <c r="T61" s="28"/>
      <c r="U61" s="28"/>
      <c r="V61" s="6"/>
      <c r="W61" s="6"/>
      <c r="X61" s="28"/>
      <c r="Y61" s="28"/>
      <c r="Z61" s="28"/>
      <c r="AA61" s="28"/>
      <c r="AB61" s="28"/>
      <c r="AC61" s="28"/>
      <c r="AD61" s="28"/>
      <c r="AE61" s="6"/>
    </row>
    <row x14ac:dyDescent="0.25" r="62" customHeight="1" ht="18.75">
      <c r="A62" s="430">
        <v>61</v>
      </c>
      <c r="B62" s="29" t="s">
        <v>196</v>
      </c>
      <c r="C62" s="6">
        <v>0</v>
      </c>
      <c r="D62" s="29" t="s">
        <v>149</v>
      </c>
      <c r="E62" s="433">
        <v>25569.041962604166</v>
      </c>
      <c r="F62" s="29" t="s">
        <v>148</v>
      </c>
      <c r="G62" s="6">
        <v>61</v>
      </c>
      <c r="H62" s="28"/>
      <c r="I62" s="28"/>
      <c r="J62" s="28"/>
      <c r="K62" s="28"/>
      <c r="L62" s="6"/>
      <c r="M62" s="6"/>
      <c r="N62" s="28"/>
      <c r="O62" s="28"/>
      <c r="P62" s="28"/>
      <c r="Q62" s="28"/>
      <c r="R62" s="28"/>
      <c r="S62" s="28"/>
      <c r="T62" s="28"/>
      <c r="U62" s="28"/>
      <c r="V62" s="6"/>
      <c r="W62" s="6"/>
      <c r="X62" s="28"/>
      <c r="Y62" s="28"/>
      <c r="Z62" s="28"/>
      <c r="AA62" s="28"/>
      <c r="AB62" s="28"/>
      <c r="AC62" s="28"/>
      <c r="AD62" s="28"/>
      <c r="AE62" s="6"/>
    </row>
    <row x14ac:dyDescent="0.25" r="63" customHeight="1" ht="18.75">
      <c r="A63" s="430">
        <v>62</v>
      </c>
      <c r="B63" s="29" t="s">
        <v>196</v>
      </c>
      <c r="C63" s="6">
        <v>0</v>
      </c>
      <c r="D63" s="29" t="s">
        <v>151</v>
      </c>
      <c r="E63" s="433">
        <v>25569.041962604166</v>
      </c>
      <c r="F63" s="29" t="s">
        <v>150</v>
      </c>
      <c r="G63" s="6">
        <v>63</v>
      </c>
      <c r="H63" s="28"/>
      <c r="I63" s="28"/>
      <c r="J63" s="28"/>
      <c r="K63" s="28"/>
      <c r="L63" s="6"/>
      <c r="M63" s="6"/>
      <c r="N63" s="28"/>
      <c r="O63" s="28"/>
      <c r="P63" s="28"/>
      <c r="Q63" s="28"/>
      <c r="R63" s="28"/>
      <c r="S63" s="28"/>
      <c r="T63" s="28"/>
      <c r="U63" s="28"/>
      <c r="V63" s="6"/>
      <c r="W63" s="6"/>
      <c r="X63" s="28"/>
      <c r="Y63" s="28"/>
      <c r="Z63" s="28"/>
      <c r="AA63" s="28"/>
      <c r="AB63" s="28"/>
      <c r="AC63" s="28"/>
      <c r="AD63" s="28"/>
      <c r="AE63" s="6"/>
    </row>
    <row x14ac:dyDescent="0.25" r="64" customHeight="1" ht="18.75">
      <c r="A64" s="430">
        <v>63</v>
      </c>
      <c r="B64" s="29" t="s">
        <v>196</v>
      </c>
      <c r="C64" s="6">
        <v>0</v>
      </c>
      <c r="D64" s="29" t="s">
        <v>153</v>
      </c>
      <c r="E64" s="433">
        <v>25569.041962604166</v>
      </c>
      <c r="F64" s="29" t="s">
        <v>152</v>
      </c>
      <c r="G64" s="6">
        <v>62</v>
      </c>
      <c r="H64" s="28"/>
      <c r="I64" s="28"/>
      <c r="J64" s="28"/>
      <c r="K64" s="28"/>
      <c r="L64" s="6"/>
      <c r="M64" s="6"/>
      <c r="N64" s="28"/>
      <c r="O64" s="28"/>
      <c r="P64" s="28"/>
      <c r="Q64" s="28"/>
      <c r="R64" s="28"/>
      <c r="S64" s="28"/>
      <c r="T64" s="28"/>
      <c r="U64" s="28"/>
      <c r="V64" s="6"/>
      <c r="W64" s="6"/>
      <c r="X64" s="28"/>
      <c r="Y64" s="28"/>
      <c r="Z64" s="28"/>
      <c r="AA64" s="28"/>
      <c r="AB64" s="28"/>
      <c r="AC64" s="28"/>
      <c r="AD64" s="28"/>
      <c r="AE64" s="6"/>
    </row>
    <row x14ac:dyDescent="0.25" r="65" customHeight="1" ht="18.75">
      <c r="A65" s="430">
        <v>64</v>
      </c>
      <c r="B65" s="29" t="s">
        <v>196</v>
      </c>
      <c r="C65" s="6">
        <v>2</v>
      </c>
      <c r="D65" s="29" t="s">
        <v>155</v>
      </c>
      <c r="E65" s="433">
        <v>25569.041962604166</v>
      </c>
      <c r="F65" s="29" t="s">
        <v>154</v>
      </c>
      <c r="G65" s="6">
        <v>59</v>
      </c>
      <c r="H65" s="28"/>
      <c r="I65" s="28"/>
      <c r="J65" s="28"/>
      <c r="K65" s="28"/>
      <c r="L65" s="6"/>
      <c r="M65" s="6"/>
      <c r="N65" s="28"/>
      <c r="O65" s="28"/>
      <c r="P65" s="28"/>
      <c r="Q65" s="28"/>
      <c r="R65" s="28"/>
      <c r="S65" s="28"/>
      <c r="T65" s="28"/>
      <c r="U65" s="28"/>
      <c r="V65" s="6"/>
      <c r="W65" s="6"/>
      <c r="X65" s="28"/>
      <c r="Y65" s="28"/>
      <c r="Z65" s="28"/>
      <c r="AA65" s="28"/>
      <c r="AB65" s="28"/>
      <c r="AC65" s="28"/>
      <c r="AD65" s="28"/>
      <c r="AE65" s="6"/>
    </row>
    <row x14ac:dyDescent="0.25" r="66" customHeight="1" ht="18.75">
      <c r="A66" s="430">
        <v>65</v>
      </c>
      <c r="B66" s="29" t="s">
        <v>196</v>
      </c>
      <c r="C66" s="6">
        <v>0</v>
      </c>
      <c r="D66" s="29" t="s">
        <v>157</v>
      </c>
      <c r="E66" s="433">
        <v>25569.041962604166</v>
      </c>
      <c r="F66" s="29" t="s">
        <v>156</v>
      </c>
      <c r="G66" s="6">
        <v>60</v>
      </c>
      <c r="H66" s="28"/>
      <c r="I66" s="28"/>
      <c r="J66" s="28"/>
      <c r="K66" s="28"/>
      <c r="L66" s="6"/>
      <c r="M66" s="6"/>
      <c r="N66" s="28"/>
      <c r="O66" s="28"/>
      <c r="P66" s="28"/>
      <c r="Q66" s="28"/>
      <c r="R66" s="28"/>
      <c r="S66" s="28"/>
      <c r="T66" s="28"/>
      <c r="U66" s="28"/>
      <c r="V66" s="6"/>
      <c r="W66" s="6"/>
      <c r="X66" s="28"/>
      <c r="Y66" s="28"/>
      <c r="Z66" s="28"/>
      <c r="AA66" s="28"/>
      <c r="AB66" s="28"/>
      <c r="AC66" s="28"/>
      <c r="AD66" s="28"/>
      <c r="AE66" s="6"/>
    </row>
    <row x14ac:dyDescent="0.25" r="67" customHeight="1" ht="18.75">
      <c r="A67" s="430">
        <v>66</v>
      </c>
      <c r="B67" s="29" t="s">
        <v>196</v>
      </c>
      <c r="C67" s="6">
        <v>2</v>
      </c>
      <c r="D67" s="29" t="s">
        <v>159</v>
      </c>
      <c r="E67" s="433">
        <v>25569.041962604166</v>
      </c>
      <c r="F67" s="29" t="s">
        <v>158</v>
      </c>
      <c r="G67" s="6">
        <v>57</v>
      </c>
      <c r="H67" s="28"/>
      <c r="I67" s="28"/>
      <c r="J67" s="28"/>
      <c r="K67" s="28"/>
      <c r="L67" s="6"/>
      <c r="M67" s="6"/>
      <c r="N67" s="28"/>
      <c r="O67" s="28"/>
      <c r="P67" s="28"/>
      <c r="Q67" s="28"/>
      <c r="R67" s="28"/>
      <c r="S67" s="28"/>
      <c r="T67" s="28"/>
      <c r="U67" s="28"/>
      <c r="V67" s="6"/>
      <c r="W67" s="6"/>
      <c r="X67" s="28"/>
      <c r="Y67" s="28"/>
      <c r="Z67" s="28"/>
      <c r="AA67" s="28"/>
      <c r="AB67" s="28"/>
      <c r="AC67" s="28"/>
      <c r="AD67" s="28"/>
      <c r="AE6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67"/>
  <sheetViews>
    <sheetView workbookViewId="0"/>
  </sheetViews>
  <sheetFormatPr defaultRowHeight="15" x14ac:dyDescent="0.25"/>
  <cols>
    <col min="1" max="1" style="426" width="12.43357142857143" customWidth="1" bestFit="1"/>
    <col min="2" max="2" style="402" width="12.43357142857143" customWidth="1" bestFit="1"/>
    <col min="3" max="3" style="402" width="12.43357142857143" customWidth="1" bestFit="1"/>
    <col min="4" max="4" style="402" width="12.43357142857143" customWidth="1" bestFit="1"/>
    <col min="5" max="5" style="401" width="12.43357142857143" customWidth="1" bestFit="1"/>
    <col min="6" max="6" style="401" width="12.43357142857143" customWidth="1" bestFit="1"/>
    <col min="7" max="7" style="401" width="12.43357142857143" customWidth="1" bestFit="1"/>
    <col min="8" max="8" style="402" width="12.43357142857143" customWidth="1" bestFit="1"/>
    <col min="9" max="9" style="402" width="12.43357142857143" customWidth="1" bestFit="1"/>
    <col min="10" max="10" style="402" width="12.43357142857143" customWidth="1" bestFit="1"/>
    <col min="11" max="11" style="402" width="12.43357142857143" customWidth="1" bestFit="1"/>
    <col min="12" max="12" style="402" width="12.43357142857143" customWidth="1" bestFit="1"/>
    <col min="13" max="13" style="402" width="12.43357142857143" customWidth="1" bestFit="1"/>
    <col min="14" max="14" style="402" width="12.43357142857143" customWidth="1" bestFit="1"/>
    <col min="15" max="15" style="402" width="12.43357142857143" customWidth="1" bestFit="1"/>
    <col min="16" max="16" style="401" width="12.43357142857143" customWidth="1" bestFit="1"/>
    <col min="17" max="17" style="402" width="12.43357142857143" customWidth="1" bestFit="1"/>
    <col min="18" max="18" style="402" width="12.43357142857143" customWidth="1" bestFit="1"/>
    <col min="19" max="19" style="401" width="12.43357142857143" customWidth="1" bestFit="1"/>
    <col min="20" max="20" style="401" width="12.43357142857143" customWidth="1" bestFit="1"/>
    <col min="21" max="21" style="402" width="12.43357142857143" customWidth="1" bestFit="1"/>
    <col min="22" max="22" style="402" width="12.43357142857143" customWidth="1" bestFit="1"/>
    <col min="23" max="23" style="402" width="12.43357142857143" customWidth="1" bestFit="1"/>
    <col min="24" max="24" style="401" width="12.43357142857143" customWidth="1" bestFit="1"/>
    <col min="25" max="25" style="402" width="12.43357142857143" customWidth="1" bestFit="1"/>
    <col min="26" max="26" style="401" width="12.43357142857143" customWidth="1" bestFit="1"/>
    <col min="27" max="27" style="401" width="12.43357142857143" customWidth="1" bestFit="1"/>
    <col min="28" max="28" style="401" width="12.43357142857143" customWidth="1" bestFit="1"/>
    <col min="29" max="29" style="401" width="12.43357142857143" customWidth="1" bestFit="1"/>
    <col min="30" max="30" style="401" width="12.43357142857143" customWidth="1" bestFit="1"/>
    <col min="31" max="31" style="406" width="12.43357142857143" customWidth="1" bestFit="1"/>
    <col min="32" max="32" style="402" width="12.43357142857143" customWidth="1" bestFit="1"/>
    <col min="33" max="33" style="402" width="12.43357142857143" customWidth="1" bestFit="1"/>
    <col min="34" max="34" style="401" width="12.43357142857143" customWidth="1" bestFit="1"/>
    <col min="35" max="35" style="401" width="12.43357142857143" customWidth="1" bestFit="1"/>
    <col min="36" max="36" style="401" width="12.43357142857143" customWidth="1" bestFit="1"/>
    <col min="37" max="37" style="401" width="12.43357142857143" customWidth="1" bestFit="1"/>
    <col min="38" max="38" style="401" width="12.43357142857143" customWidth="1" bestFit="1"/>
    <col min="39" max="39" style="401" width="12.43357142857143" customWidth="1" bestFit="1"/>
    <col min="40" max="40" style="401" width="12.43357142857143" customWidth="1" bestFit="1"/>
    <col min="41" max="41" style="401" width="12.43357142857143" customWidth="1" bestFit="1"/>
    <col min="42" max="42" style="401" width="12.43357142857143" customWidth="1" bestFit="1"/>
    <col min="43" max="43" style="401" width="12.43357142857143" customWidth="1" bestFit="1"/>
    <col min="44" max="44" style="401" width="12.43357142857143" customWidth="1" bestFit="1"/>
    <col min="45" max="45" style="401" width="12.43357142857143" customWidth="1" bestFit="1"/>
    <col min="46" max="46" style="401" width="12.43357142857143" customWidth="1" bestFit="1"/>
    <col min="47" max="47" style="401" width="12.43357142857143" customWidth="1" bestFit="1"/>
    <col min="48" max="48" style="401" width="12.43357142857143" customWidth="1" bestFit="1"/>
    <col min="49" max="49" style="401" width="12.43357142857143" customWidth="1" bestFit="1"/>
    <col min="50" max="50" style="401" width="12.43357142857143" customWidth="1" bestFit="1"/>
    <col min="51" max="51" style="401" width="12.43357142857143" customWidth="1" bestFit="1"/>
    <col min="52" max="52" style="402" width="12.43357142857143" customWidth="1" bestFit="1"/>
    <col min="53" max="53" style="402" width="12.43357142857143" customWidth="1" bestFit="1"/>
    <col min="54" max="54" style="402" width="12.43357142857143" customWidth="1" bestFit="1"/>
    <col min="55" max="55" style="402" width="12.43357142857143" customWidth="1" bestFit="1"/>
    <col min="56" max="56" style="402" width="12.43357142857143" customWidth="1" bestFit="1"/>
    <col min="57" max="57" style="402" width="12.43357142857143" customWidth="1" bestFit="1"/>
    <col min="58" max="58" style="402" width="12.43357142857143" customWidth="1" bestFit="1"/>
    <col min="59" max="59" style="402" width="12.43357142857143" customWidth="1" bestFit="1"/>
    <col min="60" max="60" style="406" width="12.43357142857143" customWidth="1" bestFit="1"/>
    <col min="61" max="61" style="406" width="12.43357142857143" customWidth="1" bestFit="1"/>
    <col min="62" max="62" style="402" width="12.43357142857143" customWidth="1" bestFit="1"/>
    <col min="63" max="63" style="402" width="12.43357142857143" customWidth="1" bestFit="1"/>
    <col min="64" max="64" style="402" width="12.43357142857143" customWidth="1" bestFit="1"/>
    <col min="65" max="65" style="402" width="12.43357142857143" customWidth="1" bestFit="1"/>
    <col min="66" max="66" style="402" width="12.43357142857143" customWidth="1" bestFit="1"/>
    <col min="67" max="67" style="402" width="12.43357142857143" customWidth="1" bestFit="1"/>
    <col min="68" max="68" style="402" width="12.43357142857143" customWidth="1" bestFit="1"/>
    <col min="69" max="69" style="402" width="12.43357142857143" customWidth="1" bestFit="1"/>
    <col min="70" max="70" style="402" width="12.43357142857143" customWidth="1" bestFit="1"/>
  </cols>
  <sheetData>
    <row x14ac:dyDescent="0.25" r="1" customHeight="1" ht="17.25">
      <c r="A1" s="429" t="s">
        <v>205</v>
      </c>
      <c r="B1" s="428" t="s">
        <v>7</v>
      </c>
      <c r="C1" s="428" t="s">
        <v>9</v>
      </c>
      <c r="D1" s="428" t="s">
        <v>10</v>
      </c>
      <c r="E1" s="427" t="s">
        <v>206</v>
      </c>
      <c r="F1" s="427" t="s">
        <v>207</v>
      </c>
      <c r="G1" s="427" t="s">
        <v>208</v>
      </c>
      <c r="H1" s="428" t="s">
        <v>209</v>
      </c>
      <c r="I1" s="428" t="s">
        <v>210</v>
      </c>
      <c r="J1" s="428" t="s">
        <v>211</v>
      </c>
      <c r="K1" s="428" t="s">
        <v>172</v>
      </c>
      <c r="L1" s="428" t="s">
        <v>212</v>
      </c>
      <c r="M1" s="428" t="s">
        <v>213</v>
      </c>
      <c r="N1" s="428" t="s">
        <v>214</v>
      </c>
      <c r="O1" s="428" t="s">
        <v>215</v>
      </c>
      <c r="P1" s="427" t="s">
        <v>173</v>
      </c>
      <c r="Q1" s="428" t="s">
        <v>174</v>
      </c>
      <c r="R1" s="428" t="s">
        <v>216</v>
      </c>
      <c r="S1" s="427" t="s">
        <v>217</v>
      </c>
      <c r="T1" s="427" t="s">
        <v>26</v>
      </c>
      <c r="U1" s="427" t="s">
        <v>176</v>
      </c>
      <c r="V1" s="414" t="s">
        <v>29</v>
      </c>
      <c r="W1" s="421" t="s">
        <v>218</v>
      </c>
      <c r="X1" s="421" t="s">
        <v>219</v>
      </c>
      <c r="Y1" s="421" t="s">
        <v>6</v>
      </c>
      <c r="Z1" s="421" t="s">
        <v>220</v>
      </c>
      <c r="AA1" s="421" t="s">
        <v>221</v>
      </c>
      <c r="AB1" s="421" t="s">
        <v>222</v>
      </c>
      <c r="AC1" s="421" t="s">
        <v>2</v>
      </c>
      <c r="AD1" s="421" t="s">
        <v>223</v>
      </c>
      <c r="AE1" s="421" t="s">
        <v>224</v>
      </c>
      <c r="AF1" s="421" t="s">
        <v>230</v>
      </c>
      <c r="AG1" s="421" t="s">
        <v>171</v>
      </c>
      <c r="AH1" s="414" t="s">
        <v>231</v>
      </c>
      <c r="AI1" s="421" t="s">
        <v>232</v>
      </c>
      <c r="AJ1" s="421" t="s">
        <v>233</v>
      </c>
      <c r="AK1" s="421" t="s">
        <v>198</v>
      </c>
      <c r="AL1" s="421" t="s">
        <v>203</v>
      </c>
      <c r="AM1" s="421" t="s">
        <v>199</v>
      </c>
      <c r="AN1" s="421" t="s">
        <v>234</v>
      </c>
      <c r="AO1" s="427" t="s">
        <v>235</v>
      </c>
      <c r="AP1" s="414" t="s">
        <v>236</v>
      </c>
      <c r="AQ1" s="421" t="s">
        <v>237</v>
      </c>
      <c r="AR1" s="421" t="s">
        <v>238</v>
      </c>
      <c r="AS1" s="421" t="s">
        <v>239</v>
      </c>
      <c r="AT1" s="421" t="s">
        <v>240</v>
      </c>
      <c r="AU1" s="421" t="s">
        <v>241</v>
      </c>
      <c r="AV1" s="421" t="s">
        <v>242</v>
      </c>
      <c r="AW1" s="421" t="s">
        <v>196</v>
      </c>
      <c r="AX1" s="421" t="s">
        <v>197</v>
      </c>
      <c r="AY1" s="421" t="s">
        <v>204</v>
      </c>
      <c r="AZ1" s="421" t="s">
        <v>243</v>
      </c>
      <c r="BA1" s="421" t="s">
        <v>244</v>
      </c>
      <c r="BB1" s="414" t="s">
        <v>245</v>
      </c>
      <c r="BC1" s="421" t="s">
        <v>246</v>
      </c>
      <c r="BD1" s="421" t="s">
        <v>247</v>
      </c>
      <c r="BE1" s="421" t="s">
        <v>248</v>
      </c>
      <c r="BF1" s="421" t="s">
        <v>249</v>
      </c>
      <c r="BG1" s="421" t="s">
        <v>250</v>
      </c>
      <c r="BH1" s="421" t="s">
        <v>251</v>
      </c>
      <c r="BI1" s="427" t="s">
        <v>252</v>
      </c>
      <c r="BJ1" s="414" t="s">
        <v>253</v>
      </c>
      <c r="BK1" s="421" t="s">
        <v>254</v>
      </c>
      <c r="BL1" s="421" t="s">
        <v>255</v>
      </c>
      <c r="BM1" s="421" t="s">
        <v>256</v>
      </c>
      <c r="BN1" s="421" t="s">
        <v>257</v>
      </c>
      <c r="BO1" s="421" t="s">
        <v>258</v>
      </c>
      <c r="BP1" s="421" t="s">
        <v>259</v>
      </c>
      <c r="BQ1" s="421" t="s">
        <v>260</v>
      </c>
      <c r="BR1" s="421" t="s">
        <v>261</v>
      </c>
    </row>
    <row x14ac:dyDescent="0.25" r="2" customHeight="1" ht="17.25">
      <c r="A2" s="421" t="s">
        <v>262</v>
      </c>
      <c r="B2" s="421">
        <v>8.3</v>
      </c>
      <c r="C2" s="421">
        <v>-0.22</v>
      </c>
      <c r="D2" s="421">
        <v>690.4</v>
      </c>
      <c r="E2" s="421">
        <v>0.0000499597</v>
      </c>
      <c r="F2" s="421">
        <v>0.0000258081</v>
      </c>
      <c r="G2" s="421">
        <v>0.000003212</v>
      </c>
      <c r="H2" s="421">
        <v>4.077e-7</v>
      </c>
      <c r="I2" s="421">
        <v>0.0000059103</v>
      </c>
      <c r="J2" s="421">
        <v>1.109e-7</v>
      </c>
      <c r="K2" s="427">
        <v>2.11e-8</v>
      </c>
      <c r="L2" s="414">
        <v>0.0020792553</v>
      </c>
      <c r="M2" s="421">
        <v>0.0001104916</v>
      </c>
      <c r="N2" s="421">
        <v>0.0003678256</v>
      </c>
      <c r="O2" s="421">
        <v>0.0006981386</v>
      </c>
      <c r="P2" s="421">
        <v>0</v>
      </c>
      <c r="Q2" s="421">
        <v>0</v>
      </c>
      <c r="R2" s="421">
        <v>0.0019747271</v>
      </c>
      <c r="S2" s="421">
        <v>0.0004791797</v>
      </c>
      <c r="T2" s="421">
        <v>0.000003871</v>
      </c>
      <c r="U2" s="421">
        <v>0.0003605564</v>
      </c>
      <c r="V2" s="421">
        <v>4.375e-7</v>
      </c>
      <c r="W2" s="421">
        <v>0</v>
      </c>
      <c r="X2" s="421">
        <v>0.00017503</v>
      </c>
      <c r="Y2" s="421">
        <v>23</v>
      </c>
      <c r="Z2" s="421">
        <v>0</v>
      </c>
      <c r="AA2" s="421">
        <v>1</v>
      </c>
      <c r="AB2" s="421">
        <v>0</v>
      </c>
      <c r="AC2" s="421">
        <v>2</v>
      </c>
      <c r="AD2" s="421">
        <v>0</v>
      </c>
      <c r="AE2" s="427" t="s">
        <v>225</v>
      </c>
      <c r="AF2" s="414">
        <v>386.06</v>
      </c>
      <c r="AG2" s="421">
        <v>0.00523732</v>
      </c>
      <c r="AH2" s="421">
        <v>0</v>
      </c>
      <c r="AI2" s="421">
        <v>0</v>
      </c>
      <c r="AJ2" s="421">
        <v>1</v>
      </c>
      <c r="AK2" s="421">
        <v>0</v>
      </c>
      <c r="AL2" s="421">
        <v>0</v>
      </c>
      <c r="AM2" s="421">
        <v>0</v>
      </c>
      <c r="AN2" s="421">
        <v>0</v>
      </c>
      <c r="AO2" s="421">
        <v>0</v>
      </c>
      <c r="AP2" s="421">
        <v>0</v>
      </c>
      <c r="AQ2" s="421">
        <v>0</v>
      </c>
      <c r="AR2" s="421">
        <v>0</v>
      </c>
      <c r="AS2" s="421">
        <v>0</v>
      </c>
      <c r="AT2" s="421">
        <v>0</v>
      </c>
      <c r="AU2" s="421">
        <v>0</v>
      </c>
      <c r="AV2" s="421">
        <v>1</v>
      </c>
      <c r="AW2" s="421">
        <v>0</v>
      </c>
      <c r="AX2" s="421">
        <v>0</v>
      </c>
      <c r="AY2" s="427">
        <v>0</v>
      </c>
      <c r="AZ2" s="414">
        <v>232.3208314332</v>
      </c>
      <c r="BA2" s="421">
        <v>-0.3456461142047278</v>
      </c>
      <c r="BB2" s="421">
        <v>8.991292228409456</v>
      </c>
      <c r="BC2" s="421">
        <v>0.00561413235</v>
      </c>
      <c r="BD2" s="421">
        <v>6.805888898380392</v>
      </c>
      <c r="BE2" s="421">
        <v>2.351604390950919</v>
      </c>
      <c r="BF2" s="421">
        <v>0.0000542893</v>
      </c>
      <c r="BG2" s="421">
        <v>0.0000790907</v>
      </c>
      <c r="BH2" s="421" t="s">
        <v>242</v>
      </c>
      <c r="BI2" s="421" t="s">
        <v>221</v>
      </c>
      <c r="BJ2" s="421">
        <v>3.401776923840102</v>
      </c>
      <c r="BK2" s="421">
        <v>-1.514129732636321</v>
      </c>
      <c r="BL2" s="421">
        <v>0.00218975</v>
      </c>
      <c r="BM2" s="421">
        <v>-15.20394784657564</v>
      </c>
      <c r="BN2" s="421">
        <v>-12.4621386354356</v>
      </c>
      <c r="BO2" s="421">
        <v>0</v>
      </c>
      <c r="BP2" s="421">
        <v>-19.01401745715959</v>
      </c>
      <c r="BQ2" s="421">
        <v>-22.58142026943488</v>
      </c>
      <c r="BR2" s="421">
        <v>-27.63102111592855</v>
      </c>
    </row>
    <row x14ac:dyDescent="0.25" r="3" customHeight="1" ht="17.25">
      <c r="A3" s="427" t="s">
        <v>263</v>
      </c>
      <c r="B3" s="414">
        <v>9.56</v>
      </c>
      <c r="C3" s="421">
        <v>-0.04</v>
      </c>
      <c r="D3" s="421">
        <v>477.35</v>
      </c>
      <c r="E3" s="421">
        <v>0</v>
      </c>
      <c r="F3" s="421">
        <v>7.525e-7</v>
      </c>
      <c r="G3" s="421">
        <v>0</v>
      </c>
      <c r="H3" s="421">
        <v>4.77e-8</v>
      </c>
      <c r="I3" s="421">
        <v>1.269e-7</v>
      </c>
      <c r="J3" s="421">
        <v>5.38e-8</v>
      </c>
      <c r="K3" s="421">
        <v>0</v>
      </c>
      <c r="L3" s="421">
        <v>0.0023415547</v>
      </c>
      <c r="M3" s="421">
        <v>0.0001084454</v>
      </c>
      <c r="N3" s="421">
        <v>0.0001987245</v>
      </c>
      <c r="O3" s="421">
        <v>0.0000591347</v>
      </c>
      <c r="P3" s="421">
        <v>0</v>
      </c>
      <c r="Q3" s="421">
        <v>0</v>
      </c>
      <c r="R3" s="421">
        <v>0.00328322</v>
      </c>
      <c r="S3" s="421">
        <v>0.0000062461</v>
      </c>
      <c r="T3" s="421">
        <v>0.0000080645</v>
      </c>
      <c r="U3" s="427">
        <v>0.0002497673</v>
      </c>
      <c r="V3" s="414">
        <v>8.562e-7</v>
      </c>
      <c r="W3" s="421">
        <v>0</v>
      </c>
      <c r="X3" s="421">
        <v>0.00025342</v>
      </c>
      <c r="Y3" s="421">
        <v>22.81</v>
      </c>
      <c r="Z3" s="421">
        <v>0</v>
      </c>
      <c r="AA3" s="421">
        <v>1</v>
      </c>
      <c r="AB3" s="421">
        <v>0</v>
      </c>
      <c r="AC3" s="421">
        <v>2</v>
      </c>
      <c r="AD3" s="421">
        <v>0</v>
      </c>
      <c r="AE3" s="421" t="s">
        <v>225</v>
      </c>
      <c r="AF3" s="421">
        <v>410.76</v>
      </c>
      <c r="AG3" s="421">
        <v>0.00373114</v>
      </c>
      <c r="AH3" s="421">
        <v>0</v>
      </c>
      <c r="AI3" s="421">
        <v>0</v>
      </c>
      <c r="AJ3" s="421">
        <v>1</v>
      </c>
      <c r="AK3" s="421">
        <v>0</v>
      </c>
      <c r="AL3" s="421">
        <v>0</v>
      </c>
      <c r="AM3" s="421">
        <v>0</v>
      </c>
      <c r="AN3" s="421">
        <v>0</v>
      </c>
      <c r="AO3" s="427">
        <v>0</v>
      </c>
      <c r="AP3" s="414">
        <v>0</v>
      </c>
      <c r="AQ3" s="421">
        <v>0</v>
      </c>
      <c r="AR3" s="421">
        <v>0</v>
      </c>
      <c r="AS3" s="421">
        <v>0</v>
      </c>
      <c r="AT3" s="421">
        <v>0</v>
      </c>
      <c r="AU3" s="421">
        <v>0</v>
      </c>
      <c r="AV3" s="421">
        <v>1</v>
      </c>
      <c r="AW3" s="421">
        <v>0</v>
      </c>
      <c r="AX3" s="421">
        <v>0</v>
      </c>
      <c r="AY3" s="421">
        <v>0</v>
      </c>
      <c r="AZ3" s="421">
        <v>198.09906228945</v>
      </c>
      <c r="BA3" s="421">
        <v>-0.3139192078888371</v>
      </c>
      <c r="BB3" s="421">
        <v>10.18783841577767</v>
      </c>
      <c r="BC3" s="421">
        <v>0.0036525276</v>
      </c>
      <c r="BD3" s="421">
        <v>13.1701231506286</v>
      </c>
      <c r="BE3" s="421">
        <v>12.82440684745408</v>
      </c>
      <c r="BF3" s="421">
        <v>0.0000089207</v>
      </c>
      <c r="BG3" s="421">
        <v>8.063e-7</v>
      </c>
      <c r="BH3" s="421" t="s">
        <v>242</v>
      </c>
      <c r="BI3" s="427" t="s">
        <v>221</v>
      </c>
      <c r="BJ3" s="414">
        <v>3.041050938147793</v>
      </c>
      <c r="BK3" s="421">
        <v>-3.218897325124329</v>
      </c>
      <c r="BL3" s="421">
        <v>0.00245</v>
      </c>
      <c r="BM3" s="421">
        <v>-17.56222466594448</v>
      </c>
      <c r="BN3" s="421">
        <v>-11.72859686146426</v>
      </c>
      <c r="BO3" s="421">
        <v>0</v>
      </c>
      <c r="BP3" s="421">
        <v>-27.63102111592855</v>
      </c>
      <c r="BQ3" s="421">
        <v>-27.53208116807365</v>
      </c>
      <c r="BR3" s="421">
        <v>-27.63102111592855</v>
      </c>
    </row>
    <row x14ac:dyDescent="0.25" r="4" customHeight="1" ht="17.25">
      <c r="A4" s="421" t="s">
        <v>264</v>
      </c>
      <c r="B4" s="421">
        <v>7.91</v>
      </c>
      <c r="C4" s="421">
        <v>-0.05</v>
      </c>
      <c r="D4" s="414">
        <v>651</v>
      </c>
      <c r="E4" s="421">
        <v>0.0000222043</v>
      </c>
      <c r="F4" s="421">
        <v>0.0000136909</v>
      </c>
      <c r="G4" s="421">
        <v>0.0000408382</v>
      </c>
      <c r="H4" s="421">
        <v>0.0000062268</v>
      </c>
      <c r="I4" s="421">
        <v>0.0000122738</v>
      </c>
      <c r="J4" s="421">
        <v>7.79e-7</v>
      </c>
      <c r="K4" s="427">
        <v>2.561e-7</v>
      </c>
      <c r="L4" s="414">
        <v>0.0020227065</v>
      </c>
      <c r="M4" s="421">
        <v>0.0001051205</v>
      </c>
      <c r="N4" s="421">
        <v>0.000381403</v>
      </c>
      <c r="O4" s="421">
        <v>0.0008318778</v>
      </c>
      <c r="P4" s="421">
        <v>0</v>
      </c>
      <c r="Q4" s="421">
        <v>0</v>
      </c>
      <c r="R4" s="421">
        <v>0.0019719065</v>
      </c>
      <c r="S4" s="421">
        <v>0.0004790756</v>
      </c>
      <c r="T4" s="421">
        <v>0.0000033871</v>
      </c>
      <c r="U4" s="421">
        <v>0.0004398789</v>
      </c>
      <c r="V4" s="421">
        <v>0.0000103438</v>
      </c>
      <c r="W4" s="421">
        <v>0</v>
      </c>
      <c r="X4" s="414">
        <v>0.00024935</v>
      </c>
      <c r="Y4" s="421">
        <v>18.8</v>
      </c>
      <c r="Z4" s="421">
        <v>0</v>
      </c>
      <c r="AA4" s="421">
        <v>1</v>
      </c>
      <c r="AB4" s="421">
        <v>0</v>
      </c>
      <c r="AC4" s="421">
        <v>3</v>
      </c>
      <c r="AD4" s="421">
        <v>2</v>
      </c>
      <c r="AE4" s="427" t="s">
        <v>225</v>
      </c>
      <c r="AF4" s="414">
        <v>402.01</v>
      </c>
      <c r="AG4" s="421">
        <v>0.00553758</v>
      </c>
      <c r="AH4" s="421">
        <v>0</v>
      </c>
      <c r="AI4" s="421">
        <v>0</v>
      </c>
      <c r="AJ4" s="421">
        <v>1</v>
      </c>
      <c r="AK4" s="421">
        <v>0</v>
      </c>
      <c r="AL4" s="421">
        <v>0</v>
      </c>
      <c r="AM4" s="421">
        <v>0</v>
      </c>
      <c r="AN4" s="421">
        <v>0</v>
      </c>
      <c r="AO4" s="421">
        <v>0</v>
      </c>
      <c r="AP4" s="421">
        <v>0</v>
      </c>
      <c r="AQ4" s="421">
        <v>0</v>
      </c>
      <c r="AR4" s="414">
        <v>0</v>
      </c>
      <c r="AS4" s="421">
        <v>0</v>
      </c>
      <c r="AT4" s="421">
        <v>0</v>
      </c>
      <c r="AU4" s="421">
        <v>0</v>
      </c>
      <c r="AV4" s="421">
        <v>1</v>
      </c>
      <c r="AW4" s="421">
        <v>0</v>
      </c>
      <c r="AX4" s="421">
        <v>0</v>
      </c>
      <c r="AY4" s="427">
        <v>0</v>
      </c>
      <c r="AZ4" s="414">
        <v>242.23087621589</v>
      </c>
      <c r="BA4" s="421">
        <v>-0.6563691804927938</v>
      </c>
      <c r="BB4" s="421">
        <v>9.222738360985588</v>
      </c>
      <c r="BC4" s="421">
        <v>0.00598899275</v>
      </c>
      <c r="BD4" s="421">
        <v>5.571947415527319</v>
      </c>
      <c r="BE4" s="421">
        <v>2.145815162774653</v>
      </c>
      <c r="BF4" s="421">
        <v>0.0000361913</v>
      </c>
      <c r="BG4" s="421">
        <v>0.0000775124</v>
      </c>
      <c r="BH4" s="421" t="s">
        <v>242</v>
      </c>
      <c r="BI4" s="421" t="s">
        <v>221</v>
      </c>
      <c r="BJ4" s="421">
        <v>3.544652772372694</v>
      </c>
      <c r="BK4" s="421">
        <v>-2.995939094960063</v>
      </c>
      <c r="BL4" s="421">
        <v>0.00212783</v>
      </c>
      <c r="BM4" s="421">
        <v>-14.67198434148256</v>
      </c>
      <c r="BN4" s="421">
        <v>-12.59454684371075</v>
      </c>
      <c r="BO4" s="421">
        <v>0</v>
      </c>
      <c r="BP4" s="421">
        <v>-19.57850073824534</v>
      </c>
      <c r="BQ4" s="421">
        <v>-22.12805660683747</v>
      </c>
      <c r="BR4" s="421">
        <v>-27.63102111592855</v>
      </c>
    </row>
    <row x14ac:dyDescent="0.25" r="5" customHeight="1" ht="17.25">
      <c r="A5" s="427" t="s">
        <v>265</v>
      </c>
      <c r="B5" s="414">
        <v>8.6</v>
      </c>
      <c r="C5" s="421">
        <v>-0.03</v>
      </c>
      <c r="D5" s="421">
        <v>270.98</v>
      </c>
      <c r="E5" s="421">
        <v>0.0000322321</v>
      </c>
      <c r="F5" s="421">
        <v>0.000004721</v>
      </c>
      <c r="G5" s="421">
        <v>0.0000107066</v>
      </c>
      <c r="H5" s="421">
        <v>0.0000037064</v>
      </c>
      <c r="I5" s="421">
        <v>0.0000014562</v>
      </c>
      <c r="J5" s="421">
        <v>0.0000010223</v>
      </c>
      <c r="K5" s="421">
        <v>1.03e-7</v>
      </c>
      <c r="L5" s="421">
        <v>0.0009569794</v>
      </c>
      <c r="M5" s="421">
        <v>0.0000741726</v>
      </c>
      <c r="N5" s="421">
        <v>0.0002633203</v>
      </c>
      <c r="O5" s="421">
        <v>0.0008483457</v>
      </c>
      <c r="P5" s="421">
        <v>0</v>
      </c>
      <c r="Q5" s="421">
        <v>1.56e-8</v>
      </c>
      <c r="R5" s="421">
        <v>0.0002820636</v>
      </c>
      <c r="S5" s="421">
        <v>0.0000104102</v>
      </c>
      <c r="T5" s="421">
        <v>1.61e-8</v>
      </c>
      <c r="U5" s="424">
        <v>0.0000819446</v>
      </c>
      <c r="V5" s="424">
        <v>0.00000125</v>
      </c>
      <c r="W5" s="424">
        <v>0</v>
      </c>
      <c r="X5" s="422">
        <v>0.00022509</v>
      </c>
      <c r="Y5" s="424">
        <v>13.7</v>
      </c>
      <c r="Z5" s="422">
        <v>0</v>
      </c>
      <c r="AA5" s="422">
        <v>0</v>
      </c>
      <c r="AB5" s="422">
        <v>1</v>
      </c>
      <c r="AC5" s="422">
        <v>1</v>
      </c>
      <c r="AD5" s="422">
        <v>0</v>
      </c>
      <c r="AE5" s="29" t="s">
        <v>226</v>
      </c>
      <c r="AF5" s="424">
        <v>200.97</v>
      </c>
      <c r="AG5" s="424">
        <v>0.00349981</v>
      </c>
      <c r="AH5" s="422">
        <v>0</v>
      </c>
      <c r="AI5" s="422">
        <v>1</v>
      </c>
      <c r="AJ5" s="422">
        <v>0</v>
      </c>
      <c r="AK5" s="422">
        <v>0</v>
      </c>
      <c r="AL5" s="422">
        <v>0</v>
      </c>
      <c r="AM5" s="422">
        <v>0</v>
      </c>
      <c r="AN5" s="422">
        <v>0</v>
      </c>
      <c r="AO5" s="422">
        <v>1</v>
      </c>
      <c r="AP5" s="422">
        <v>0</v>
      </c>
      <c r="AQ5" s="422">
        <v>0</v>
      </c>
      <c r="AR5" s="422">
        <v>0</v>
      </c>
      <c r="AS5" s="422">
        <v>0</v>
      </c>
      <c r="AT5" s="422">
        <v>0</v>
      </c>
      <c r="AU5" s="422">
        <v>0</v>
      </c>
      <c r="AV5" s="422">
        <v>0</v>
      </c>
      <c r="AW5" s="422">
        <v>0</v>
      </c>
      <c r="AX5" s="422">
        <v>0</v>
      </c>
      <c r="AY5" s="422">
        <v>0</v>
      </c>
      <c r="AZ5" s="424">
        <v>84.39542586199003</v>
      </c>
      <c r="BA5" s="424">
        <v>-0.7422931486556639</v>
      </c>
      <c r="BB5" s="424">
        <v>10.08458629731133</v>
      </c>
      <c r="BC5" s="424">
        <v>0.00317147795</v>
      </c>
      <c r="BD5" s="424">
        <v>3.569165021246061</v>
      </c>
      <c r="BE5" s="424">
        <v>3.054130375465054</v>
      </c>
      <c r="BF5" s="424">
        <v>0.0000336012</v>
      </c>
      <c r="BG5" s="424">
        <v>0.000048682</v>
      </c>
      <c r="BH5" s="29" t="s">
        <v>235</v>
      </c>
      <c r="BI5" s="29" t="s">
        <v>222</v>
      </c>
      <c r="BJ5" s="424">
        <v>2.984649184584256</v>
      </c>
      <c r="BK5" s="424">
        <v>-3.506599564888063</v>
      </c>
      <c r="BL5" s="424">
        <v>0.00103115</v>
      </c>
      <c r="BM5" s="424">
        <v>-17.48737612185176</v>
      </c>
      <c r="BN5" s="424">
        <v>-17.72748203640464</v>
      </c>
      <c r="BO5" s="424">
        <v>2.704164413196322e-10</v>
      </c>
      <c r="BP5" s="424">
        <v>-19.53627591002399</v>
      </c>
      <c r="BQ5" s="424">
        <v>-25.0426707864395</v>
      </c>
      <c r="BR5" s="424">
        <v>-27.63102111592855</v>
      </c>
    </row>
    <row x14ac:dyDescent="0.25" r="6" customHeight="1" ht="17.25">
      <c r="A6" s="425" t="s">
        <v>266</v>
      </c>
      <c r="B6" s="424">
        <v>9.27</v>
      </c>
      <c r="C6" s="424">
        <v>-0.28</v>
      </c>
      <c r="D6" s="424">
        <v>282.45</v>
      </c>
      <c r="E6" s="422">
        <v>0.0000016116</v>
      </c>
      <c r="F6" s="422">
        <v>0</v>
      </c>
      <c r="G6" s="422">
        <v>0</v>
      </c>
      <c r="H6" s="424">
        <v>0</v>
      </c>
      <c r="I6" s="424">
        <v>1.82e-7</v>
      </c>
      <c r="J6" s="424">
        <v>5.111e-7</v>
      </c>
      <c r="K6" s="424">
        <v>5.15e-8</v>
      </c>
      <c r="L6" s="424">
        <v>0.0007829832</v>
      </c>
      <c r="M6" s="424">
        <v>0.000039644</v>
      </c>
      <c r="N6" s="424">
        <v>0.0002003703</v>
      </c>
      <c r="O6" s="424">
        <v>0.000370278</v>
      </c>
      <c r="P6" s="422">
        <v>0</v>
      </c>
      <c r="Q6" s="424">
        <v>1.04e-8</v>
      </c>
      <c r="R6" s="424">
        <v>0.0003455279</v>
      </c>
      <c r="S6" s="422">
        <v>0.0000045909</v>
      </c>
      <c r="T6" s="422">
        <v>1.61e-8</v>
      </c>
      <c r="U6" s="424">
        <v>0.0001032503</v>
      </c>
      <c r="V6" s="424">
        <v>6.875e-7</v>
      </c>
      <c r="W6" s="424">
        <v>0</v>
      </c>
      <c r="X6" s="422">
        <v>0.00023851</v>
      </c>
      <c r="Y6" s="424">
        <v>18.81</v>
      </c>
      <c r="Z6" s="422">
        <v>0</v>
      </c>
      <c r="AA6" s="422">
        <v>0</v>
      </c>
      <c r="AB6" s="422">
        <v>1</v>
      </c>
      <c r="AC6" s="422">
        <v>2</v>
      </c>
      <c r="AD6" s="422">
        <v>0</v>
      </c>
      <c r="AE6" s="29" t="s">
        <v>226</v>
      </c>
      <c r="AF6" s="424">
        <v>141.3</v>
      </c>
      <c r="AG6" s="424">
        <v>0.00183727</v>
      </c>
      <c r="AH6" s="422">
        <v>0</v>
      </c>
      <c r="AI6" s="422">
        <v>1</v>
      </c>
      <c r="AJ6" s="422">
        <v>0</v>
      </c>
      <c r="AK6" s="422">
        <v>0</v>
      </c>
      <c r="AL6" s="422">
        <v>0</v>
      </c>
      <c r="AM6" s="422">
        <v>0</v>
      </c>
      <c r="AN6" s="422">
        <v>0</v>
      </c>
      <c r="AO6" s="422">
        <v>1</v>
      </c>
      <c r="AP6" s="422">
        <v>0</v>
      </c>
      <c r="AQ6" s="422">
        <v>0</v>
      </c>
      <c r="AR6" s="422">
        <v>0</v>
      </c>
      <c r="AS6" s="422">
        <v>0</v>
      </c>
      <c r="AT6" s="422">
        <v>0</v>
      </c>
      <c r="AU6" s="422">
        <v>0</v>
      </c>
      <c r="AV6" s="422">
        <v>0</v>
      </c>
      <c r="AW6" s="422">
        <v>0</v>
      </c>
      <c r="AX6" s="422">
        <v>0</v>
      </c>
      <c r="AY6" s="422">
        <v>0</v>
      </c>
      <c r="AZ6" s="424">
        <v>58.41177972409</v>
      </c>
      <c r="BA6" s="424">
        <v>-0.2153745426893963</v>
      </c>
      <c r="BB6" s="424">
        <v>9.700749085378792</v>
      </c>
      <c r="BC6" s="424">
        <v>0.00191017735</v>
      </c>
      <c r="BD6" s="424">
        <v>3.390971261100452</v>
      </c>
      <c r="BE6" s="424">
        <v>3.204043538091193</v>
      </c>
      <c r="BF6" s="424">
        <v>0.0000023667</v>
      </c>
      <c r="BG6" s="424">
        <v>0.0000021227</v>
      </c>
      <c r="BH6" s="29" t="s">
        <v>235</v>
      </c>
      <c r="BI6" s="29" t="s">
        <v>222</v>
      </c>
      <c r="BJ6" s="424">
        <v>2.709112900458399</v>
      </c>
      <c r="BK6" s="424">
        <v>-1.27296814010521</v>
      </c>
      <c r="BL6" s="424">
        <v>0.0008226199999999999</v>
      </c>
      <c r="BM6" s="424">
        <v>-17.51681543250892</v>
      </c>
      <c r="BN6" s="424">
        <v>-17.72748320067761</v>
      </c>
      <c r="BO6" s="424">
        <v>1.163698653251549e-10</v>
      </c>
      <c r="BP6" s="424">
        <v>-22.07242254109882</v>
      </c>
      <c r="BQ6" s="424">
        <v>-27.63102111592855</v>
      </c>
      <c r="BR6" s="424">
        <v>-27.63102111592855</v>
      </c>
    </row>
    <row x14ac:dyDescent="0.25" r="7" customHeight="1" ht="17.25">
      <c r="A7" s="425" t="s">
        <v>267</v>
      </c>
      <c r="B7" s="424">
        <v>8.7</v>
      </c>
      <c r="C7" s="424">
        <v>-0.17</v>
      </c>
      <c r="D7" s="424">
        <v>198.56</v>
      </c>
      <c r="E7" s="422">
        <v>0.0000161692</v>
      </c>
      <c r="F7" s="422">
        <v>1.423e-7</v>
      </c>
      <c r="G7" s="422">
        <v>0.0000021383</v>
      </c>
      <c r="H7" s="424">
        <v>0.0000025814</v>
      </c>
      <c r="I7" s="424">
        <v>0.0000016639</v>
      </c>
      <c r="J7" s="424">
        <v>7.134e-7</v>
      </c>
      <c r="K7" s="424">
        <v>5.85e-8</v>
      </c>
      <c r="L7" s="424">
        <v>0.0006678498</v>
      </c>
      <c r="M7" s="424">
        <v>0.0000796025</v>
      </c>
      <c r="N7" s="424">
        <v>0.0001554042</v>
      </c>
      <c r="O7" s="424">
        <v>0.0004770231</v>
      </c>
      <c r="P7" s="422">
        <v>0</v>
      </c>
      <c r="Q7" s="424">
        <v>0</v>
      </c>
      <c r="R7" s="424">
        <v>0.0002820636</v>
      </c>
      <c r="S7" s="422">
        <v>0.0000104102</v>
      </c>
      <c r="T7" s="422">
        <v>8.1e-9</v>
      </c>
      <c r="U7" s="424">
        <v>0.0000819446</v>
      </c>
      <c r="V7" s="424">
        <v>6.25e-7</v>
      </c>
      <c r="W7" s="424">
        <v>0</v>
      </c>
      <c r="X7" s="422">
        <v>0.00023851</v>
      </c>
      <c r="Y7" s="424">
        <v>12.9</v>
      </c>
      <c r="Z7" s="422">
        <v>0</v>
      </c>
      <c r="AA7" s="422">
        <v>0</v>
      </c>
      <c r="AB7" s="422">
        <v>1</v>
      </c>
      <c r="AC7" s="422">
        <v>1</v>
      </c>
      <c r="AD7" s="422">
        <v>0</v>
      </c>
      <c r="AE7" s="29" t="s">
        <v>226</v>
      </c>
      <c r="AF7" s="424">
        <v>141.3</v>
      </c>
      <c r="AG7" s="424">
        <v>0.0022966</v>
      </c>
      <c r="AH7" s="422">
        <v>0</v>
      </c>
      <c r="AI7" s="422">
        <v>1</v>
      </c>
      <c r="AJ7" s="422">
        <v>0</v>
      </c>
      <c r="AK7" s="422">
        <v>0</v>
      </c>
      <c r="AL7" s="422">
        <v>0</v>
      </c>
      <c r="AM7" s="422">
        <v>0</v>
      </c>
      <c r="AN7" s="422">
        <v>0</v>
      </c>
      <c r="AO7" s="422">
        <v>1</v>
      </c>
      <c r="AP7" s="422">
        <v>0</v>
      </c>
      <c r="AQ7" s="422">
        <v>0</v>
      </c>
      <c r="AR7" s="422">
        <v>0</v>
      </c>
      <c r="AS7" s="422">
        <v>0</v>
      </c>
      <c r="AT7" s="422">
        <v>0</v>
      </c>
      <c r="AU7" s="422">
        <v>0</v>
      </c>
      <c r="AV7" s="422">
        <v>0</v>
      </c>
      <c r="AW7" s="422">
        <v>0</v>
      </c>
      <c r="AX7" s="422">
        <v>0</v>
      </c>
      <c r="AY7" s="422">
        <v>0</v>
      </c>
      <c r="AZ7" s="424">
        <v>58.64345073349</v>
      </c>
      <c r="BA7" s="424">
        <v>-0.892429937747055</v>
      </c>
      <c r="BB7" s="424">
        <v>10.48485987549411</v>
      </c>
      <c r="BC7" s="424">
        <v>0.0020140518</v>
      </c>
      <c r="BD7" s="424">
        <v>3.569165021246061</v>
      </c>
      <c r="BE7" s="424">
        <v>3.054130375465054</v>
      </c>
      <c r="BF7" s="424">
        <v>0.0000168608</v>
      </c>
      <c r="BG7" s="424">
        <v>0.0000191632</v>
      </c>
      <c r="BH7" s="29" t="s">
        <v>235</v>
      </c>
      <c r="BI7" s="29" t="s">
        <v>222</v>
      </c>
      <c r="BJ7" s="424">
        <v>2.733864010088736</v>
      </c>
      <c r="BK7" s="424">
        <v>-1.771960547826977</v>
      </c>
      <c r="BL7" s="424">
        <v>0.00074745</v>
      </c>
      <c r="BM7" s="424">
        <v>-17.42576433561711</v>
      </c>
      <c r="BN7" s="424">
        <v>-18.42057769263171</v>
      </c>
      <c r="BO7" s="424">
        <v>0</v>
      </c>
      <c r="BP7" s="424">
        <v>-20.25640838401786</v>
      </c>
      <c r="BQ7" s="424">
        <v>-25.92351319914809</v>
      </c>
      <c r="BR7" s="424">
        <v>-27.63102111592855</v>
      </c>
    </row>
    <row x14ac:dyDescent="0.25" r="8" customHeight="1" ht="17.25">
      <c r="A8" s="425" t="s">
        <v>268</v>
      </c>
      <c r="B8" s="424">
        <v>9.3</v>
      </c>
      <c r="C8" s="424">
        <v>0.16</v>
      </c>
      <c r="D8" s="424">
        <v>112.5</v>
      </c>
      <c r="E8" s="422">
        <v>0.0000017907</v>
      </c>
      <c r="F8" s="422">
        <v>0.0000031473</v>
      </c>
      <c r="G8" s="422">
        <v>0.000003059</v>
      </c>
      <c r="H8" s="424">
        <v>0.0000037064</v>
      </c>
      <c r="I8" s="424">
        <v>1.8e-9</v>
      </c>
      <c r="J8" s="424">
        <v>1.7e-9</v>
      </c>
      <c r="K8" s="424">
        <v>0</v>
      </c>
      <c r="L8" s="424">
        <v>0.0004784897</v>
      </c>
      <c r="M8" s="424">
        <v>0.0000460382</v>
      </c>
      <c r="N8" s="424">
        <v>0.0000781732</v>
      </c>
      <c r="O8" s="424">
        <v>0.0001796497</v>
      </c>
      <c r="P8" s="422">
        <v>0</v>
      </c>
      <c r="Q8" s="424">
        <v>1.04e-8</v>
      </c>
      <c r="R8" s="424">
        <v>0.0002820636</v>
      </c>
      <c r="S8" s="422">
        <v>0.000002082</v>
      </c>
      <c r="T8" s="422">
        <v>0</v>
      </c>
      <c r="U8" s="424">
        <v>0.0000327779</v>
      </c>
      <c r="V8" s="424">
        <v>0.0000125</v>
      </c>
      <c r="W8" s="424">
        <v>0.000092784</v>
      </c>
      <c r="X8" s="422">
        <v>0</v>
      </c>
      <c r="Y8" s="424">
        <v>24.6</v>
      </c>
      <c r="Z8" s="422">
        <v>0</v>
      </c>
      <c r="AA8" s="422">
        <v>0</v>
      </c>
      <c r="AB8" s="422">
        <v>1</v>
      </c>
      <c r="AC8" s="422">
        <v>1</v>
      </c>
      <c r="AD8" s="422">
        <v>2</v>
      </c>
      <c r="AE8" s="29" t="s">
        <v>226</v>
      </c>
      <c r="AF8" s="424">
        <v>91.957</v>
      </c>
      <c r="AG8" s="424">
        <v>0.00108281</v>
      </c>
      <c r="AH8" s="422">
        <v>0</v>
      </c>
      <c r="AI8" s="422">
        <v>1</v>
      </c>
      <c r="AJ8" s="422">
        <v>0</v>
      </c>
      <c r="AK8" s="422">
        <v>0</v>
      </c>
      <c r="AL8" s="422">
        <v>0</v>
      </c>
      <c r="AM8" s="422">
        <v>0</v>
      </c>
      <c r="AN8" s="422">
        <v>0</v>
      </c>
      <c r="AO8" s="422">
        <v>1</v>
      </c>
      <c r="AP8" s="422">
        <v>0</v>
      </c>
      <c r="AQ8" s="422">
        <v>0</v>
      </c>
      <c r="AR8" s="422">
        <v>0</v>
      </c>
      <c r="AS8" s="422">
        <v>0</v>
      </c>
      <c r="AT8" s="422">
        <v>0</v>
      </c>
      <c r="AU8" s="422">
        <v>0</v>
      </c>
      <c r="AV8" s="422">
        <v>0</v>
      </c>
      <c r="AW8" s="422">
        <v>0</v>
      </c>
      <c r="AX8" s="422">
        <v>0</v>
      </c>
      <c r="AY8" s="422">
        <v>0</v>
      </c>
      <c r="AZ8" s="424">
        <v>43.2684421205</v>
      </c>
      <c r="BA8" s="424">
        <v>-0.8728604268118829</v>
      </c>
      <c r="BB8" s="424">
        <v>11.04572085362377</v>
      </c>
      <c r="BC8" s="424">
        <v>0.0011577631</v>
      </c>
      <c r="BD8" s="424">
        <v>8.668816489158853</v>
      </c>
      <c r="BE8" s="424">
        <v>8.091348512187356</v>
      </c>
      <c r="BF8" s="424">
        <v>0.0000142907</v>
      </c>
      <c r="BG8" s="424">
        <v>0.0000079987</v>
      </c>
      <c r="BH8" s="29" t="s">
        <v>235</v>
      </c>
      <c r="BI8" s="29" t="s">
        <v>222</v>
      </c>
      <c r="BJ8" s="424">
        <v>1.520206778706376</v>
      </c>
      <c r="BK8" s="424">
        <v>-1.832503341793659</v>
      </c>
      <c r="BL8" s="424">
        <v>0.0005245299999999999</v>
      </c>
      <c r="BM8" s="424">
        <v>-17.9978926570304</v>
      </c>
      <c r="BN8" s="424">
        <v>-27.62980155551076</v>
      </c>
      <c r="BO8" s="424">
        <v>1.156203029251937e-10</v>
      </c>
      <c r="BP8" s="424">
        <v>-22.15971592834321</v>
      </c>
      <c r="BQ8" s="424">
        <v>-27.63102111592855</v>
      </c>
      <c r="BR8" s="424">
        <v>-27.63102111592855</v>
      </c>
    </row>
    <row x14ac:dyDescent="0.25" r="9" customHeight="1" ht="17.25">
      <c r="A9" s="425" t="s">
        <v>269</v>
      </c>
      <c r="B9" s="424">
        <v>9.14</v>
      </c>
      <c r="C9" s="424">
        <v>0.09</v>
      </c>
      <c r="D9" s="424">
        <v>202.02</v>
      </c>
      <c r="E9" s="422">
        <v>0</v>
      </c>
      <c r="F9" s="422">
        <v>0</v>
      </c>
      <c r="G9" s="422">
        <v>0</v>
      </c>
      <c r="H9" s="424">
        <v>0</v>
      </c>
      <c r="I9" s="424">
        <v>0</v>
      </c>
      <c r="J9" s="424">
        <v>0</v>
      </c>
      <c r="K9" s="424">
        <v>0</v>
      </c>
      <c r="L9" s="424">
        <v>0.0003392927</v>
      </c>
      <c r="M9" s="424">
        <v>0.0000184153</v>
      </c>
      <c r="N9" s="424">
        <v>0.0000592471</v>
      </c>
      <c r="O9" s="424">
        <v>0.000370278</v>
      </c>
      <c r="P9" s="422">
        <v>0</v>
      </c>
      <c r="Q9" s="424">
        <v>0</v>
      </c>
      <c r="R9" s="424">
        <v>0.000023778</v>
      </c>
      <c r="S9" s="422">
        <v>0</v>
      </c>
      <c r="T9" s="422">
        <v>0</v>
      </c>
      <c r="U9" s="424">
        <v>0.0000721113</v>
      </c>
      <c r="V9" s="424">
        <v>5.312e-7</v>
      </c>
      <c r="W9" s="424">
        <v>0</v>
      </c>
      <c r="X9" s="422">
        <v>0.00019409</v>
      </c>
      <c r="Y9" s="424">
        <v>48.3</v>
      </c>
      <c r="Z9" s="422">
        <v>0</v>
      </c>
      <c r="AA9" s="422">
        <v>0</v>
      </c>
      <c r="AB9" s="422">
        <v>1</v>
      </c>
      <c r="AC9" s="422">
        <v>1</v>
      </c>
      <c r="AD9" s="422">
        <v>2</v>
      </c>
      <c r="AE9" s="29" t="s">
        <v>226</v>
      </c>
      <c r="AF9" s="424">
        <v>95.202</v>
      </c>
      <c r="AG9" s="424">
        <v>0.00120666</v>
      </c>
      <c r="AH9" s="422">
        <v>0</v>
      </c>
      <c r="AI9" s="422">
        <v>1</v>
      </c>
      <c r="AJ9" s="422">
        <v>0</v>
      </c>
      <c r="AK9" s="422">
        <v>0</v>
      </c>
      <c r="AL9" s="422">
        <v>0</v>
      </c>
      <c r="AM9" s="422">
        <v>0</v>
      </c>
      <c r="AN9" s="422">
        <v>0</v>
      </c>
      <c r="AO9" s="422">
        <v>1</v>
      </c>
      <c r="AP9" s="422">
        <v>0</v>
      </c>
      <c r="AQ9" s="422">
        <v>0</v>
      </c>
      <c r="AR9" s="422">
        <v>0</v>
      </c>
      <c r="AS9" s="422">
        <v>0</v>
      </c>
      <c r="AT9" s="422">
        <v>0</v>
      </c>
      <c r="AU9" s="422">
        <v>0</v>
      </c>
      <c r="AV9" s="422">
        <v>0</v>
      </c>
      <c r="AW9" s="422">
        <v>0</v>
      </c>
      <c r="AX9" s="422">
        <v>0</v>
      </c>
      <c r="AY9" s="422">
        <v>0</v>
      </c>
      <c r="AZ9" s="424">
        <v>30.060358048</v>
      </c>
      <c r="BA9" s="424">
        <v>0.07587387459321349</v>
      </c>
      <c r="BB9" s="424">
        <v>8.988252250813574</v>
      </c>
      <c r="BC9" s="424">
        <v>0.00118289385</v>
      </c>
      <c r="BD9" s="424">
        <v>0.3297402764892604</v>
      </c>
      <c r="BE9" s="424">
        <v>0.3297402764892604</v>
      </c>
      <c r="BF9" s="424">
        <v>5.312e-7</v>
      </c>
      <c r="BG9" s="424">
        <v>0</v>
      </c>
      <c r="BH9" s="29" t="s">
        <v>235</v>
      </c>
      <c r="BI9" s="29" t="s">
        <v>222</v>
      </c>
      <c r="BJ9" s="424">
        <v>1.43093514174275</v>
      </c>
      <c r="BK9" s="424">
        <v>-2.407939719769212</v>
      </c>
      <c r="BL9" s="424">
        <v>0.00035771</v>
      </c>
      <c r="BM9" s="424">
        <v>-16.8238447090209</v>
      </c>
      <c r="BN9" s="424">
        <v>-27.63102111592855</v>
      </c>
      <c r="BO9" s="424">
        <v>0</v>
      </c>
      <c r="BP9" s="424">
        <v>-27.63102111592855</v>
      </c>
      <c r="BQ9" s="424">
        <v>-27.63102111592855</v>
      </c>
      <c r="BR9" s="424">
        <v>-27.63102111592855</v>
      </c>
    </row>
    <row x14ac:dyDescent="0.25" r="10" customHeight="1" ht="17.25">
      <c r="A10" s="425" t="s">
        <v>270</v>
      </c>
      <c r="B10" s="424">
        <v>9.3</v>
      </c>
      <c r="C10" s="424">
        <v>0.12</v>
      </c>
      <c r="D10" s="424">
        <v>150</v>
      </c>
      <c r="E10" s="422">
        <v>0.000001613</v>
      </c>
      <c r="F10" s="422">
        <v>1.46e-7</v>
      </c>
      <c r="G10" s="422">
        <v>6.418e-7</v>
      </c>
      <c r="H10" s="424">
        <v>0.0000036203</v>
      </c>
      <c r="I10" s="424">
        <v>1.702e-7</v>
      </c>
      <c r="J10" s="424">
        <v>7.652e-7</v>
      </c>
      <c r="K10" s="424">
        <v>6.67e-8</v>
      </c>
      <c r="L10" s="424">
        <v>0.0003471247</v>
      </c>
      <c r="M10" s="424">
        <v>0.0000262763</v>
      </c>
      <c r="N10" s="424">
        <v>0.0000472058</v>
      </c>
      <c r="O10" s="424">
        <v>0.0001385049</v>
      </c>
      <c r="P10" s="422">
        <v>0</v>
      </c>
      <c r="Q10" s="424">
        <v>0</v>
      </c>
      <c r="R10" s="424">
        <v>0.0002820636</v>
      </c>
      <c r="S10" s="422">
        <v>0.000001041</v>
      </c>
      <c r="T10" s="422">
        <v>1.61e-8</v>
      </c>
      <c r="U10" s="424">
        <v>0.0000163889</v>
      </c>
      <c r="V10" s="424">
        <v>3.125e-7</v>
      </c>
      <c r="W10" s="424">
        <v>0.000062362</v>
      </c>
      <c r="X10" s="422">
        <v>0</v>
      </c>
      <c r="Y10" s="424">
        <v>30.9</v>
      </c>
      <c r="Z10" s="422">
        <v>0</v>
      </c>
      <c r="AA10" s="422">
        <v>0</v>
      </c>
      <c r="AB10" s="422">
        <v>1</v>
      </c>
      <c r="AC10" s="422">
        <v>1</v>
      </c>
      <c r="AD10" s="422">
        <v>2</v>
      </c>
      <c r="AE10" s="29" t="s">
        <v>226</v>
      </c>
      <c r="AF10" s="424">
        <v>75.679</v>
      </c>
      <c r="AG10" s="424">
        <v>0.000821195</v>
      </c>
      <c r="AH10" s="422">
        <v>0</v>
      </c>
      <c r="AI10" s="422">
        <v>1</v>
      </c>
      <c r="AJ10" s="422">
        <v>0</v>
      </c>
      <c r="AK10" s="422">
        <v>0</v>
      </c>
      <c r="AL10" s="422">
        <v>0</v>
      </c>
      <c r="AM10" s="422">
        <v>0</v>
      </c>
      <c r="AN10" s="422">
        <v>0</v>
      </c>
      <c r="AO10" s="422">
        <v>1</v>
      </c>
      <c r="AP10" s="422">
        <v>0</v>
      </c>
      <c r="AQ10" s="422">
        <v>0</v>
      </c>
      <c r="AR10" s="422">
        <v>0</v>
      </c>
      <c r="AS10" s="422">
        <v>0</v>
      </c>
      <c r="AT10" s="422">
        <v>0</v>
      </c>
      <c r="AU10" s="422">
        <v>0</v>
      </c>
      <c r="AV10" s="422">
        <v>0</v>
      </c>
      <c r="AW10" s="422">
        <v>0</v>
      </c>
      <c r="AX10" s="422">
        <v>0</v>
      </c>
      <c r="AY10" s="422">
        <v>0</v>
      </c>
      <c r="AZ10" s="424">
        <v>32.60712297138999</v>
      </c>
      <c r="BA10" s="424">
        <v>-1.155263950715337</v>
      </c>
      <c r="BB10" s="424">
        <v>11.61052790143068</v>
      </c>
      <c r="BC10" s="424">
        <v>0.0008572593500000001</v>
      </c>
      <c r="BD10" s="424">
        <v>17.274167271751</v>
      </c>
      <c r="BE10" s="424">
        <v>16.18274344660612</v>
      </c>
      <c r="BF10" s="424">
        <v>0.0000020083</v>
      </c>
      <c r="BG10" s="424">
        <v>0.000003166</v>
      </c>
      <c r="BH10" s="29" t="s">
        <v>235</v>
      </c>
      <c r="BI10" s="29" t="s">
        <v>222</v>
      </c>
      <c r="BJ10" s="424">
        <v>1.579879110192762</v>
      </c>
      <c r="BK10" s="424">
        <v>-2.120260952861761</v>
      </c>
      <c r="BL10" s="424">
        <v>0.0003734</v>
      </c>
      <c r="BM10" s="424">
        <v>-17.63358619209265</v>
      </c>
      <c r="BN10" s="424">
        <v>-17.72748354938934</v>
      </c>
      <c r="BO10" s="424">
        <v>0</v>
      </c>
      <c r="BP10" s="424">
        <v>-22.87737252077126</v>
      </c>
      <c r="BQ10" s="424">
        <v>-27.13577624412958</v>
      </c>
      <c r="BR10" s="424">
        <v>-27.63102111592855</v>
      </c>
    </row>
    <row x14ac:dyDescent="0.25" r="11" customHeight="1" ht="17.25">
      <c r="A11" s="425" t="s">
        <v>271</v>
      </c>
      <c r="B11" s="424">
        <v>7.33</v>
      </c>
      <c r="C11" s="424">
        <v>0.06</v>
      </c>
      <c r="D11" s="424">
        <v>3286.16</v>
      </c>
      <c r="E11" s="422">
        <v>0.0000171904</v>
      </c>
      <c r="F11" s="422">
        <v>0.0000325748</v>
      </c>
      <c r="G11" s="422">
        <v>6.118e-7</v>
      </c>
      <c r="H11" s="424">
        <v>0.0000852483</v>
      </c>
      <c r="I11" s="424">
        <v>3.775e-7</v>
      </c>
      <c r="J11" s="424">
        <v>5.75e-8</v>
      </c>
      <c r="K11" s="424">
        <v>1.1e-8</v>
      </c>
      <c r="L11" s="424">
        <v>0.006698856</v>
      </c>
      <c r="M11" s="424">
        <v>0.0002910635</v>
      </c>
      <c r="N11" s="424">
        <v>0.0003702942</v>
      </c>
      <c r="O11" s="424">
        <v>0.0024951345</v>
      </c>
      <c r="P11" s="422">
        <v>0.0007702506</v>
      </c>
      <c r="Q11" s="424">
        <v>0.0001025221</v>
      </c>
      <c r="R11" s="424">
        <v>0.0000282064</v>
      </c>
      <c r="S11" s="422">
        <v>0.000001041</v>
      </c>
      <c r="T11" s="422">
        <v>0.0000016129</v>
      </c>
      <c r="U11" s="424">
        <v>0.0025107839</v>
      </c>
      <c r="V11" s="424">
        <v>9.65e-7</v>
      </c>
      <c r="W11" s="424">
        <v>0</v>
      </c>
      <c r="X11" s="422">
        <v>0.023191</v>
      </c>
      <c r="Y11" s="424">
        <v>37.16</v>
      </c>
      <c r="Z11" s="422">
        <v>0</v>
      </c>
      <c r="AA11" s="422">
        <v>0</v>
      </c>
      <c r="AB11" s="422">
        <v>1</v>
      </c>
      <c r="AC11" s="422">
        <v>3</v>
      </c>
      <c r="AD11" s="422">
        <v>1</v>
      </c>
      <c r="AE11" s="29" t="s">
        <v>226</v>
      </c>
      <c r="AF11" s="424">
        <v>1978</v>
      </c>
      <c r="AG11" s="424">
        <v>0.0357446</v>
      </c>
      <c r="AH11" s="422">
        <v>0</v>
      </c>
      <c r="AI11" s="422">
        <v>1</v>
      </c>
      <c r="AJ11" s="422">
        <v>0</v>
      </c>
      <c r="AK11" s="422">
        <v>0</v>
      </c>
      <c r="AL11" s="422">
        <v>0</v>
      </c>
      <c r="AM11" s="422">
        <v>0</v>
      </c>
      <c r="AN11" s="422">
        <v>0</v>
      </c>
      <c r="AO11" s="422">
        <v>1</v>
      </c>
      <c r="AP11" s="422">
        <v>0</v>
      </c>
      <c r="AQ11" s="422">
        <v>0</v>
      </c>
      <c r="AR11" s="422">
        <v>0</v>
      </c>
      <c r="AS11" s="422">
        <v>0</v>
      </c>
      <c r="AT11" s="422">
        <v>0</v>
      </c>
      <c r="AU11" s="422">
        <v>0</v>
      </c>
      <c r="AV11" s="422">
        <v>0</v>
      </c>
      <c r="AW11" s="422">
        <v>0</v>
      </c>
      <c r="AX11" s="422">
        <v>0</v>
      </c>
      <c r="AY11" s="422">
        <v>0</v>
      </c>
      <c r="AZ11" s="424">
        <v>567.21668483551</v>
      </c>
      <c r="BA11" s="424">
        <v>0.3077027686315112</v>
      </c>
      <c r="BB11" s="424">
        <v>6.714594462736978</v>
      </c>
      <c r="BC11" s="424">
        <v>0.0243245095</v>
      </c>
      <c r="BD11" s="424">
        <v>0.01164871257936615</v>
      </c>
      <c r="BE11" s="424">
        <v>0.01122944517350712</v>
      </c>
      <c r="BF11" s="424">
        <v>0.0000197793</v>
      </c>
      <c r="BG11" s="424">
        <v>0.00005043449999999999</v>
      </c>
      <c r="BH11" s="29" t="s">
        <v>235</v>
      </c>
      <c r="BI11" s="29" t="s">
        <v>222</v>
      </c>
      <c r="BJ11" s="424">
        <v>4.482242074884335</v>
      </c>
      <c r="BK11" s="424">
        <v>-2.813394550207382</v>
      </c>
      <c r="BL11" s="424">
        <v>0.00698992</v>
      </c>
      <c r="BM11" s="424">
        <v>-10.06645043493277</v>
      </c>
      <c r="BN11" s="424">
        <v>-13.33927575783113</v>
      </c>
      <c r="BO11" s="424">
        <v>0.000001908097876561776</v>
      </c>
      <c r="BP11" s="424">
        <v>-14.75694196112544</v>
      </c>
      <c r="BQ11" s="424">
        <v>-23.80735730447832</v>
      </c>
      <c r="BR11" s="424">
        <v>-23.62518905682234</v>
      </c>
    </row>
    <row x14ac:dyDescent="0.25" r="12" customHeight="1" ht="17.25">
      <c r="A12" s="425" t="s">
        <v>272</v>
      </c>
      <c r="B12" s="424">
        <v>9.3</v>
      </c>
      <c r="C12" s="424">
        <v>-0.21</v>
      </c>
      <c r="D12" s="424">
        <v>124.55</v>
      </c>
      <c r="E12" s="422">
        <v>5.372e-7</v>
      </c>
      <c r="F12" s="422">
        <v>2.815e-7</v>
      </c>
      <c r="G12" s="422">
        <v>0</v>
      </c>
      <c r="H12" s="424">
        <v>0.0000014826</v>
      </c>
      <c r="I12" s="424">
        <v>3.994e-7</v>
      </c>
      <c r="J12" s="424">
        <v>6.4e-9</v>
      </c>
      <c r="K12" s="424">
        <v>1.3e-9</v>
      </c>
      <c r="L12" s="424">
        <v>0.0005332985</v>
      </c>
      <c r="M12" s="424">
        <v>0.0000644534</v>
      </c>
      <c r="N12" s="424">
        <v>0.0001123226</v>
      </c>
      <c r="O12" s="424">
        <v>0.0001566944</v>
      </c>
      <c r="P12" s="422">
        <v>9.71e-8</v>
      </c>
      <c r="Q12" s="424">
        <v>0</v>
      </c>
      <c r="R12" s="424">
        <v>0.0006007954</v>
      </c>
      <c r="S12" s="422">
        <v>0</v>
      </c>
      <c r="T12" s="422">
        <v>0</v>
      </c>
      <c r="U12" s="424">
        <v>0.0002604201</v>
      </c>
      <c r="V12" s="424">
        <v>0.0000014972</v>
      </c>
      <c r="W12" s="424">
        <v>0.000040333</v>
      </c>
      <c r="X12" s="422">
        <v>0</v>
      </c>
      <c r="Y12" s="424">
        <v>6.67</v>
      </c>
      <c r="Z12" s="422">
        <v>0</v>
      </c>
      <c r="AA12" s="422">
        <v>0</v>
      </c>
      <c r="AB12" s="422">
        <v>1</v>
      </c>
      <c r="AC12" s="422">
        <v>2</v>
      </c>
      <c r="AD12" s="422">
        <v>0</v>
      </c>
      <c r="AE12" s="29" t="s">
        <v>225</v>
      </c>
      <c r="AF12" s="424">
        <v>118.52</v>
      </c>
      <c r="AG12" s="424">
        <v>0.00133361</v>
      </c>
      <c r="AH12" s="422">
        <v>0</v>
      </c>
      <c r="AI12" s="422">
        <v>1</v>
      </c>
      <c r="AJ12" s="422">
        <v>0</v>
      </c>
      <c r="AK12" s="422">
        <v>0</v>
      </c>
      <c r="AL12" s="422">
        <v>0</v>
      </c>
      <c r="AM12" s="422">
        <v>0</v>
      </c>
      <c r="AN12" s="422">
        <v>0</v>
      </c>
      <c r="AO12" s="422">
        <v>0</v>
      </c>
      <c r="AP12" s="422">
        <v>0</v>
      </c>
      <c r="AQ12" s="422">
        <v>0</v>
      </c>
      <c r="AR12" s="422">
        <v>0</v>
      </c>
      <c r="AS12" s="422">
        <v>0</v>
      </c>
      <c r="AT12" s="422">
        <v>0</v>
      </c>
      <c r="AU12" s="422">
        <v>1</v>
      </c>
      <c r="AV12" s="422">
        <v>0</v>
      </c>
      <c r="AW12" s="422">
        <v>0</v>
      </c>
      <c r="AX12" s="422">
        <v>0</v>
      </c>
      <c r="AY12" s="422">
        <v>0</v>
      </c>
      <c r="AZ12" s="424">
        <v>64.7044503979</v>
      </c>
      <c r="BA12" s="424">
        <v>-0.4035023561922877</v>
      </c>
      <c r="BB12" s="424">
        <v>10.10700471238458</v>
      </c>
      <c r="BC12" s="424">
        <v>0.0013575012</v>
      </c>
      <c r="BD12" s="424">
        <v>2.307023920196636</v>
      </c>
      <c r="BE12" s="424">
        <v>2.307023920196636</v>
      </c>
      <c r="BF12" s="424">
        <v>0.0000020357</v>
      </c>
      <c r="BG12" s="424">
        <v>8.251e-7</v>
      </c>
      <c r="BH12" s="29" t="s">
        <v>241</v>
      </c>
      <c r="BI12" s="29" t="s">
        <v>222</v>
      </c>
      <c r="BJ12" s="424">
        <v>2.92708738178071</v>
      </c>
      <c r="BK12" s="424">
        <v>-1.560654891152083</v>
      </c>
      <c r="BL12" s="424">
        <v>0.00059775</v>
      </c>
      <c r="BM12" s="424">
        <v>-16.08357615650719</v>
      </c>
      <c r="BN12" s="424">
        <v>-27.63102111592855</v>
      </c>
      <c r="BO12" s="424">
        <v>0</v>
      </c>
      <c r="BP12" s="424">
        <v>-23.76587242814952</v>
      </c>
      <c r="BQ12" s="424">
        <v>-27.09804268752142</v>
      </c>
      <c r="BR12" s="424">
        <v>-27.63002161559546</v>
      </c>
    </row>
    <row x14ac:dyDescent="0.25" r="13" customHeight="1" ht="17.25">
      <c r="A13" s="425" t="s">
        <v>273</v>
      </c>
      <c r="B13" s="424">
        <v>9.3</v>
      </c>
      <c r="C13" s="424">
        <v>-0.4</v>
      </c>
      <c r="D13" s="424">
        <v>185.57</v>
      </c>
      <c r="E13" s="422">
        <v>0.0000023789</v>
      </c>
      <c r="F13" s="422">
        <v>8.463e-7</v>
      </c>
      <c r="G13" s="422">
        <v>2.405e-7</v>
      </c>
      <c r="H13" s="424">
        <v>0.0000043483</v>
      </c>
      <c r="I13" s="424">
        <v>6.441e-7</v>
      </c>
      <c r="J13" s="424">
        <v>8.731e-7</v>
      </c>
      <c r="K13" s="424">
        <v>7.89e-8</v>
      </c>
      <c r="L13" s="424">
        <v>0.0004982586</v>
      </c>
      <c r="M13" s="424">
        <v>0.0000685582</v>
      </c>
      <c r="N13" s="424">
        <v>0.0001241432</v>
      </c>
      <c r="O13" s="424">
        <v>0.0001784756</v>
      </c>
      <c r="P13" s="422">
        <v>0.0000242813</v>
      </c>
      <c r="Q13" s="424">
        <v>0</v>
      </c>
      <c r="R13" s="424">
        <v>0.0005641272</v>
      </c>
      <c r="S13" s="422">
        <v>0.000001041</v>
      </c>
      <c r="T13" s="422">
        <v>0.0000016129</v>
      </c>
      <c r="U13" s="424">
        <v>0.0001638893</v>
      </c>
      <c r="V13" s="424">
        <v>0.0000125</v>
      </c>
      <c r="W13" s="424">
        <v>0.000093761</v>
      </c>
      <c r="X13" s="422">
        <v>0</v>
      </c>
      <c r="Y13" s="424">
        <v>12</v>
      </c>
      <c r="Z13" s="422">
        <v>0</v>
      </c>
      <c r="AA13" s="422">
        <v>0</v>
      </c>
      <c r="AB13" s="422">
        <v>1</v>
      </c>
      <c r="AC13" s="422">
        <v>2</v>
      </c>
      <c r="AD13" s="422">
        <v>0</v>
      </c>
      <c r="AE13" s="29" t="s">
        <v>225</v>
      </c>
      <c r="AF13" s="424">
        <v>128.16</v>
      </c>
      <c r="AG13" s="424">
        <v>0.00180455</v>
      </c>
      <c r="AH13" s="422">
        <v>0</v>
      </c>
      <c r="AI13" s="422">
        <v>1</v>
      </c>
      <c r="AJ13" s="422">
        <v>0</v>
      </c>
      <c r="AK13" s="422">
        <v>0</v>
      </c>
      <c r="AL13" s="422">
        <v>0</v>
      </c>
      <c r="AM13" s="422">
        <v>0</v>
      </c>
      <c r="AN13" s="422">
        <v>0</v>
      </c>
      <c r="AO13" s="422">
        <v>0</v>
      </c>
      <c r="AP13" s="422">
        <v>0</v>
      </c>
      <c r="AQ13" s="422">
        <v>0</v>
      </c>
      <c r="AR13" s="422">
        <v>0</v>
      </c>
      <c r="AS13" s="422">
        <v>0</v>
      </c>
      <c r="AT13" s="422">
        <v>0</v>
      </c>
      <c r="AU13" s="422">
        <v>1</v>
      </c>
      <c r="AV13" s="422">
        <v>0</v>
      </c>
      <c r="AW13" s="422">
        <v>0</v>
      </c>
      <c r="AX13" s="422">
        <v>0</v>
      </c>
      <c r="AY13" s="422">
        <v>0</v>
      </c>
      <c r="AZ13" s="424">
        <v>67.45653101731</v>
      </c>
      <c r="BA13" s="424">
        <v>-0.4423964049586022</v>
      </c>
      <c r="BB13" s="424">
        <v>10.18479280991721</v>
      </c>
      <c r="BC13" s="424">
        <v>0.00152131825</v>
      </c>
      <c r="BD13" s="424">
        <v>3.448475281790818</v>
      </c>
      <c r="BE13" s="424">
        <v>3.420397586131839</v>
      </c>
      <c r="BF13" s="424">
        <v>0.0000165707</v>
      </c>
      <c r="BG13" s="424">
        <v>0.0000043388</v>
      </c>
      <c r="BH13" s="29" t="s">
        <v>241</v>
      </c>
      <c r="BI13" s="29" t="s">
        <v>222</v>
      </c>
      <c r="BJ13" s="424">
        <v>2.738525519568312</v>
      </c>
      <c r="BK13" s="424">
        <v>-0.9163219823649466</v>
      </c>
      <c r="BL13" s="424">
        <v>0.00056682</v>
      </c>
      <c r="BM13" s="424">
        <v>-16.88010441380326</v>
      </c>
      <c r="BN13" s="424">
        <v>-13.3392757574711</v>
      </c>
      <c r="BO13" s="424">
        <v>0</v>
      </c>
      <c r="BP13" s="424">
        <v>-21.55347211180346</v>
      </c>
      <c r="BQ13" s="424">
        <v>-26.16591557438437</v>
      </c>
      <c r="BR13" s="424">
        <v>-24.45022105991258</v>
      </c>
    </row>
    <row x14ac:dyDescent="0.25" r="14" customHeight="1" ht="17.25">
      <c r="A14" s="425" t="s">
        <v>274</v>
      </c>
      <c r="B14" s="424">
        <v>8.62</v>
      </c>
      <c r="C14" s="424">
        <v>-0.19</v>
      </c>
      <c r="D14" s="424">
        <v>492.53</v>
      </c>
      <c r="E14" s="422">
        <v>7.163e-7</v>
      </c>
      <c r="F14" s="422">
        <v>6.249e-7</v>
      </c>
      <c r="G14" s="422">
        <v>0</v>
      </c>
      <c r="H14" s="424">
        <v>0.0000014826</v>
      </c>
      <c r="I14" s="424">
        <v>1.915e-7</v>
      </c>
      <c r="J14" s="424">
        <v>3e-8</v>
      </c>
      <c r="K14" s="424">
        <v>2e-9</v>
      </c>
      <c r="L14" s="424">
        <v>0.0010400626</v>
      </c>
      <c r="M14" s="424">
        <v>0.0001478336</v>
      </c>
      <c r="N14" s="424">
        <v>0.0001715696</v>
      </c>
      <c r="O14" s="424">
        <v>0.0001873846</v>
      </c>
      <c r="P14" s="422">
        <v>0</v>
      </c>
      <c r="Q14" s="424">
        <v>0</v>
      </c>
      <c r="R14" s="424">
        <v>0.0014357036</v>
      </c>
      <c r="S14" s="422">
        <v>0</v>
      </c>
      <c r="T14" s="422">
        <v>0</v>
      </c>
      <c r="U14" s="424">
        <v>0.0003830093</v>
      </c>
      <c r="V14" s="424">
        <v>7.412e-7</v>
      </c>
      <c r="W14" s="424">
        <v>0.000093761</v>
      </c>
      <c r="X14" s="422">
        <v>0</v>
      </c>
      <c r="Y14" s="424">
        <v>41.09</v>
      </c>
      <c r="Z14" s="422">
        <v>0</v>
      </c>
      <c r="AA14" s="422">
        <v>0</v>
      </c>
      <c r="AB14" s="422">
        <v>1</v>
      </c>
      <c r="AC14" s="422">
        <v>1</v>
      </c>
      <c r="AD14" s="422">
        <v>2</v>
      </c>
      <c r="AE14" s="29" t="s">
        <v>225</v>
      </c>
      <c r="AF14" s="424">
        <v>128.16</v>
      </c>
      <c r="AG14" s="424">
        <v>0.00229828</v>
      </c>
      <c r="AH14" s="422">
        <v>0</v>
      </c>
      <c r="AI14" s="422">
        <v>1</v>
      </c>
      <c r="AJ14" s="422">
        <v>0</v>
      </c>
      <c r="AK14" s="422">
        <v>0</v>
      </c>
      <c r="AL14" s="422">
        <v>0</v>
      </c>
      <c r="AM14" s="422">
        <v>0</v>
      </c>
      <c r="AN14" s="422">
        <v>0</v>
      </c>
      <c r="AO14" s="422">
        <v>0</v>
      </c>
      <c r="AP14" s="422">
        <v>0</v>
      </c>
      <c r="AQ14" s="422">
        <v>0</v>
      </c>
      <c r="AR14" s="422">
        <v>0</v>
      </c>
      <c r="AS14" s="422">
        <v>0</v>
      </c>
      <c r="AT14" s="422">
        <v>0</v>
      </c>
      <c r="AU14" s="422">
        <v>1</v>
      </c>
      <c r="AV14" s="422">
        <v>0</v>
      </c>
      <c r="AW14" s="422">
        <v>0</v>
      </c>
      <c r="AX14" s="422">
        <v>0</v>
      </c>
      <c r="AY14" s="422">
        <v>0</v>
      </c>
      <c r="AZ14" s="424">
        <v>124.0498110406</v>
      </c>
      <c r="BA14" s="424">
        <v>-0.2055321076310808</v>
      </c>
      <c r="BB14" s="424">
        <v>9.03106421526216</v>
      </c>
      <c r="BC14" s="424">
        <v>0.00241853605</v>
      </c>
      <c r="BD14" s="424">
        <v>3.748482347556573</v>
      </c>
      <c r="BE14" s="424">
        <v>3.748482347556573</v>
      </c>
      <c r="BF14" s="424">
        <v>0.0000014595</v>
      </c>
      <c r="BG14" s="424">
        <v>0.0000013712</v>
      </c>
      <c r="BH14" s="29" t="s">
        <v>241</v>
      </c>
      <c r="BI14" s="29" t="s">
        <v>222</v>
      </c>
      <c r="BJ14" s="424">
        <v>2.483790589567328</v>
      </c>
      <c r="BK14" s="424">
        <v>-1.660735101571341</v>
      </c>
      <c r="BL14" s="424">
        <v>0.00118789</v>
      </c>
      <c r="BM14" s="424">
        <v>-15.61101825641171</v>
      </c>
      <c r="BN14" s="424">
        <v>-27.63102111592855</v>
      </c>
      <c r="BO14" s="424">
        <v>0</v>
      </c>
      <c r="BP14" s="424">
        <v>-22.90795949907504</v>
      </c>
      <c r="BQ14" s="424">
        <v>-27.2952634202452</v>
      </c>
      <c r="BR14" s="424">
        <v>-27.63102111592855</v>
      </c>
    </row>
    <row x14ac:dyDescent="0.25" r="15" customHeight="1" ht="17.25">
      <c r="A15" s="425" t="s">
        <v>275</v>
      </c>
      <c r="B15" s="424">
        <v>9</v>
      </c>
      <c r="C15" s="424">
        <v>-0.17</v>
      </c>
      <c r="D15" s="424">
        <v>482.44</v>
      </c>
      <c r="E15" s="422">
        <v>0.0000150693</v>
      </c>
      <c r="F15" s="422">
        <v>0.0000354074</v>
      </c>
      <c r="G15" s="422">
        <v>0.0000010407</v>
      </c>
      <c r="H15" s="424">
        <v>0.0000821683</v>
      </c>
      <c r="I15" s="424">
        <v>0</v>
      </c>
      <c r="J15" s="424">
        <v>0</v>
      </c>
      <c r="K15" s="424">
        <v>0</v>
      </c>
      <c r="L15" s="424">
        <v>0.0007138197</v>
      </c>
      <c r="M15" s="424">
        <v>0.0001921369</v>
      </c>
      <c r="N15" s="424">
        <v>0.0003517301</v>
      </c>
      <c r="O15" s="424">
        <v>0.0016168347</v>
      </c>
      <c r="P15" s="422">
        <v>0.0000242813</v>
      </c>
      <c r="Q15" s="424">
        <v>0.0000852892</v>
      </c>
      <c r="R15" s="424">
        <v>0.0009872225</v>
      </c>
      <c r="S15" s="422">
        <v>0.000001041</v>
      </c>
      <c r="T15" s="422">
        <v>0.0000016129</v>
      </c>
      <c r="U15" s="424">
        <v>0.0001966671</v>
      </c>
      <c r="V15" s="424">
        <v>3.125e-7</v>
      </c>
      <c r="W15" s="424">
        <v>0.00012758</v>
      </c>
      <c r="X15" s="422">
        <v>0.0015063</v>
      </c>
      <c r="Y15" s="424">
        <v>14</v>
      </c>
      <c r="Z15" s="422">
        <v>0</v>
      </c>
      <c r="AA15" s="422">
        <v>0</v>
      </c>
      <c r="AB15" s="422">
        <v>1</v>
      </c>
      <c r="AC15" s="422">
        <v>2</v>
      </c>
      <c r="AD15" s="422">
        <v>1</v>
      </c>
      <c r="AE15" s="29" t="s">
        <v>225</v>
      </c>
      <c r="AF15" s="424">
        <v>388.73</v>
      </c>
      <c r="AG15" s="424">
        <v>0.00519012</v>
      </c>
      <c r="AH15" s="422">
        <v>0</v>
      </c>
      <c r="AI15" s="422">
        <v>1</v>
      </c>
      <c r="AJ15" s="422">
        <v>0</v>
      </c>
      <c r="AK15" s="422">
        <v>0</v>
      </c>
      <c r="AL15" s="422">
        <v>0</v>
      </c>
      <c r="AM15" s="422">
        <v>0</v>
      </c>
      <c r="AN15" s="422">
        <v>0</v>
      </c>
      <c r="AO15" s="422">
        <v>0</v>
      </c>
      <c r="AP15" s="422">
        <v>0</v>
      </c>
      <c r="AQ15" s="422">
        <v>0</v>
      </c>
      <c r="AR15" s="422">
        <v>0</v>
      </c>
      <c r="AS15" s="422">
        <v>0</v>
      </c>
      <c r="AT15" s="422">
        <v>0</v>
      </c>
      <c r="AU15" s="422">
        <v>1</v>
      </c>
      <c r="AV15" s="422">
        <v>0</v>
      </c>
      <c r="AW15" s="422">
        <v>0</v>
      </c>
      <c r="AX15" s="422">
        <v>0</v>
      </c>
      <c r="AY15" s="422">
        <v>0</v>
      </c>
      <c r="AZ15" s="424">
        <v>173.15589225501</v>
      </c>
      <c r="BA15" s="424">
        <v>0.292755186564472</v>
      </c>
      <c r="BB15" s="424">
        <v>8.414489626871056</v>
      </c>
      <c r="BC15" s="424">
        <v>0.006685184299999999</v>
      </c>
      <c r="BD15" s="424">
        <v>5.025057571907045</v>
      </c>
      <c r="BE15" s="424">
        <v>4.993333606463266</v>
      </c>
      <c r="BF15" s="424">
        <v>0.0000169947</v>
      </c>
      <c r="BG15" s="424">
        <v>0.0000515174</v>
      </c>
      <c r="BH15" s="29" t="s">
        <v>241</v>
      </c>
      <c r="BI15" s="29" t="s">
        <v>222</v>
      </c>
      <c r="BJ15" s="424">
        <v>3.539799231099813</v>
      </c>
      <c r="BK15" s="424">
        <v>-1.771958665468832</v>
      </c>
      <c r="BL15" s="424">
        <v>0.0009059599999999999</v>
      </c>
      <c r="BM15" s="424">
        <v>-15.52674393590292</v>
      </c>
      <c r="BN15" s="424">
        <v>-13.33927575718687</v>
      </c>
      <c r="BO15" s="424">
        <v>0.000001052962962962963</v>
      </c>
      <c r="BP15" s="424">
        <v>-17.77207662144783</v>
      </c>
      <c r="BQ15" s="424">
        <v>-27.63102111592855</v>
      </c>
      <c r="BR15" s="424">
        <v>-27.63102111592855</v>
      </c>
    </row>
    <row x14ac:dyDescent="0.25" r="16" customHeight="1" ht="17.25">
      <c r="A16" s="425" t="s">
        <v>276</v>
      </c>
      <c r="B16" s="424">
        <v>6.44</v>
      </c>
      <c r="C16" s="424">
        <v>-0.07</v>
      </c>
      <c r="D16" s="424">
        <v>2055.75</v>
      </c>
      <c r="E16" s="422">
        <v>0.0021985854</v>
      </c>
      <c r="F16" s="422">
        <v>0.0000038822</v>
      </c>
      <c r="G16" s="422">
        <v>0.0000021413</v>
      </c>
      <c r="H16" s="424">
        <v>0.0000415122</v>
      </c>
      <c r="I16" s="424">
        <v>0.0000192945</v>
      </c>
      <c r="J16" s="424">
        <v>1.038e-7</v>
      </c>
      <c r="K16" s="424">
        <v>2.1e-9</v>
      </c>
      <c r="L16" s="424">
        <v>0.0079638088</v>
      </c>
      <c r="M16" s="424">
        <v>0.0001033301</v>
      </c>
      <c r="N16" s="424">
        <v>0.0001382432</v>
      </c>
      <c r="O16" s="424">
        <v>0.0006936474</v>
      </c>
      <c r="P16" s="422">
        <v>0.0003720862</v>
      </c>
      <c r="Q16" s="424">
        <v>0.0000452181</v>
      </c>
      <c r="R16" s="424">
        <v>0.0000564127</v>
      </c>
      <c r="S16" s="422">
        <v>0.000003123</v>
      </c>
      <c r="T16" s="422">
        <v>0.0000016129</v>
      </c>
      <c r="U16" s="424">
        <v>0.0006073737</v>
      </c>
      <c r="V16" s="424">
        <v>7.25e-7</v>
      </c>
      <c r="W16" s="424">
        <v>0</v>
      </c>
      <c r="X16" s="422">
        <v>0.049165</v>
      </c>
      <c r="Y16" s="424">
        <v>32.84</v>
      </c>
      <c r="Z16" s="422">
        <v>0</v>
      </c>
      <c r="AA16" s="422">
        <v>0</v>
      </c>
      <c r="AB16" s="422">
        <v>1</v>
      </c>
      <c r="AC16" s="422">
        <v>3</v>
      </c>
      <c r="AD16" s="422">
        <v>2</v>
      </c>
      <c r="AE16" s="29" t="s">
        <v>227</v>
      </c>
      <c r="AF16" s="424">
        <v>3071.1</v>
      </c>
      <c r="AG16" s="424">
        <v>0.0665581</v>
      </c>
      <c r="AH16" s="422">
        <v>0</v>
      </c>
      <c r="AI16" s="422">
        <v>1</v>
      </c>
      <c r="AJ16" s="422">
        <v>0</v>
      </c>
      <c r="AK16" s="422">
        <v>0</v>
      </c>
      <c r="AL16" s="422">
        <v>0</v>
      </c>
      <c r="AM16" s="422">
        <v>0</v>
      </c>
      <c r="AN16" s="422">
        <v>0</v>
      </c>
      <c r="AO16" s="422">
        <v>0</v>
      </c>
      <c r="AP16" s="422">
        <v>0</v>
      </c>
      <c r="AQ16" s="422">
        <v>0</v>
      </c>
      <c r="AR16" s="422">
        <v>0</v>
      </c>
      <c r="AS16" s="422">
        <v>1</v>
      </c>
      <c r="AT16" s="422">
        <v>0</v>
      </c>
      <c r="AU16" s="422">
        <v>0</v>
      </c>
      <c r="AV16" s="422">
        <v>0</v>
      </c>
      <c r="AW16" s="422">
        <v>0</v>
      </c>
      <c r="AX16" s="422">
        <v>0</v>
      </c>
      <c r="AY16" s="422">
        <v>0</v>
      </c>
      <c r="AZ16" s="424">
        <v>446.9609785171099</v>
      </c>
      <c r="BA16" s="424">
        <v>-1.824139458169285</v>
      </c>
      <c r="BB16" s="424">
        <v>10.08827891633857</v>
      </c>
      <c r="BC16" s="424">
        <v>0.0360882284</v>
      </c>
      <c r="BD16" s="424">
        <v>0.09802153106069623</v>
      </c>
      <c r="BE16" s="424">
        <v>0.09240459448838954</v>
      </c>
      <c r="BF16" s="424">
        <v>0.0022009254</v>
      </c>
      <c r="BG16" s="424">
        <v>0.0022047127</v>
      </c>
      <c r="BH16" s="29" t="s">
        <v>239</v>
      </c>
      <c r="BI16" s="29" t="s">
        <v>222</v>
      </c>
      <c r="BJ16" s="424">
        <v>4.136748739266793</v>
      </c>
      <c r="BK16" s="424">
        <v>-2.659270322714248</v>
      </c>
      <c r="BL16" s="424">
        <v>0.00806714</v>
      </c>
      <c r="BM16" s="424">
        <v>-13.19586822751086</v>
      </c>
      <c r="BN16" s="424">
        <v>-13.33927575750902</v>
      </c>
      <c r="BO16" s="424">
        <v>0.000001090332163110991</v>
      </c>
      <c r="BP16" s="424">
        <v>-9.116645122743288</v>
      </c>
      <c r="BQ16" s="424">
        <v>-20.85500101515893</v>
      </c>
      <c r="BR16" s="424">
        <v>-23.98795002597159</v>
      </c>
    </row>
    <row x14ac:dyDescent="0.25" r="17" customHeight="1" ht="17.25">
      <c r="A17" s="425" t="s">
        <v>277</v>
      </c>
      <c r="B17" s="424">
        <v>6.9</v>
      </c>
      <c r="C17" s="424">
        <v>-0.14</v>
      </c>
      <c r="D17" s="424">
        <v>2168.9</v>
      </c>
      <c r="E17" s="422">
        <v>0.0018952458</v>
      </c>
      <c r="F17" s="422">
        <v>0</v>
      </c>
      <c r="G17" s="422">
        <v>0.0000015295</v>
      </c>
      <c r="H17" s="424">
        <v>0.0000318755</v>
      </c>
      <c r="I17" s="424">
        <v>0.0000172922</v>
      </c>
      <c r="J17" s="424">
        <v>1.41e-8</v>
      </c>
      <c r="K17" s="424">
        <v>1.1e-9</v>
      </c>
      <c r="L17" s="424">
        <v>0.0074640045</v>
      </c>
      <c r="M17" s="424">
        <v>0.0001053762</v>
      </c>
      <c r="N17" s="424">
        <v>0.000136186</v>
      </c>
      <c r="O17" s="424">
        <v>0.0006789261</v>
      </c>
      <c r="P17" s="422">
        <v>0.0002991939</v>
      </c>
      <c r="Q17" s="424">
        <v>0.000032507</v>
      </c>
      <c r="R17" s="424">
        <v>0.0000564127</v>
      </c>
      <c r="S17" s="422">
        <v>0.000003123</v>
      </c>
      <c r="T17" s="422">
        <v>0.0000016129</v>
      </c>
      <c r="U17" s="424">
        <v>0.0005310013</v>
      </c>
      <c r="V17" s="424">
        <v>5e-7</v>
      </c>
      <c r="W17" s="424">
        <v>0</v>
      </c>
      <c r="X17" s="422">
        <v>0.049996</v>
      </c>
      <c r="Y17" s="424">
        <v>37.8</v>
      </c>
      <c r="Z17" s="422">
        <v>0</v>
      </c>
      <c r="AA17" s="422">
        <v>0</v>
      </c>
      <c r="AB17" s="422">
        <v>1</v>
      </c>
      <c r="AC17" s="422">
        <v>3</v>
      </c>
      <c r="AD17" s="422">
        <v>2</v>
      </c>
      <c r="AE17" s="29" t="s">
        <v>227</v>
      </c>
      <c r="AF17" s="424">
        <v>3074.3</v>
      </c>
      <c r="AG17" s="424">
        <v>0.0672824</v>
      </c>
      <c r="AH17" s="422">
        <v>0</v>
      </c>
      <c r="AI17" s="422">
        <v>1</v>
      </c>
      <c r="AJ17" s="422">
        <v>0</v>
      </c>
      <c r="AK17" s="422">
        <v>0</v>
      </c>
      <c r="AL17" s="422">
        <v>0</v>
      </c>
      <c r="AM17" s="422">
        <v>0</v>
      </c>
      <c r="AN17" s="422">
        <v>0</v>
      </c>
      <c r="AO17" s="422">
        <v>0</v>
      </c>
      <c r="AP17" s="422">
        <v>0</v>
      </c>
      <c r="AQ17" s="422">
        <v>0</v>
      </c>
      <c r="AR17" s="422">
        <v>0</v>
      </c>
      <c r="AS17" s="422">
        <v>1</v>
      </c>
      <c r="AT17" s="422">
        <v>0</v>
      </c>
      <c r="AU17" s="422">
        <v>0</v>
      </c>
      <c r="AV17" s="422">
        <v>0</v>
      </c>
      <c r="AW17" s="422">
        <v>0</v>
      </c>
      <c r="AX17" s="422">
        <v>0</v>
      </c>
      <c r="AY17" s="422">
        <v>0</v>
      </c>
      <c r="AZ17" s="424">
        <v>399.7656851167099</v>
      </c>
      <c r="BA17" s="424">
        <v>-1.33534844766678</v>
      </c>
      <c r="BB17" s="424">
        <v>9.57069689533356</v>
      </c>
      <c r="BC17" s="424">
        <v>0.03534868095</v>
      </c>
      <c r="BD17" s="424">
        <v>0.1121196878425721</v>
      </c>
      <c r="BE17" s="424">
        <v>0.105617175627471</v>
      </c>
      <c r="BF17" s="424">
        <v>0.0018973598</v>
      </c>
      <c r="BG17" s="424">
        <v>0.0018967894</v>
      </c>
      <c r="BH17" s="29" t="s">
        <v>239</v>
      </c>
      <c r="BI17" s="29" t="s">
        <v>222</v>
      </c>
      <c r="BJ17" s="424">
        <v>4.049666302943037</v>
      </c>
      <c r="BK17" s="424">
        <v>-1.966116427814925</v>
      </c>
      <c r="BL17" s="424">
        <v>0.007569380000000001</v>
      </c>
      <c r="BM17" s="424">
        <v>-13.46981982459101</v>
      </c>
      <c r="BN17" s="424">
        <v>-13.33927575750902</v>
      </c>
      <c r="BO17" s="424">
        <v>6.828397395505145e-7</v>
      </c>
      <c r="BP17" s="424">
        <v>-9.259538974899026</v>
      </c>
      <c r="BQ17" s="424">
        <v>-21.31710139959889</v>
      </c>
      <c r="BR17" s="424">
        <v>-26.24675380789329</v>
      </c>
    </row>
    <row x14ac:dyDescent="0.25" r="18" customHeight="1" ht="17.25">
      <c r="A18" s="425" t="s">
        <v>278</v>
      </c>
      <c r="B18" s="424">
        <v>8.85</v>
      </c>
      <c r="C18" s="424">
        <v>-0.21</v>
      </c>
      <c r="D18" s="424">
        <v>1068.19</v>
      </c>
      <c r="E18" s="422">
        <v>0.000015937</v>
      </c>
      <c r="F18" s="422">
        <v>2.345e-7</v>
      </c>
      <c r="G18" s="422">
        <v>0</v>
      </c>
      <c r="H18" s="424">
        <v>0.0001034099</v>
      </c>
      <c r="I18" s="424">
        <v>0.0000012556</v>
      </c>
      <c r="J18" s="424">
        <v>5.6e-9</v>
      </c>
      <c r="K18" s="424">
        <v>4e-10</v>
      </c>
      <c r="L18" s="424">
        <v>0.0069046066</v>
      </c>
      <c r="M18" s="424">
        <v>0.0001583201</v>
      </c>
      <c r="N18" s="424">
        <v>0.0001851471</v>
      </c>
      <c r="O18" s="424">
        <v>0.0005174909</v>
      </c>
      <c r="P18" s="422">
        <v>0.0009352661</v>
      </c>
      <c r="Q18" s="424">
        <v>0.0001093986</v>
      </c>
      <c r="R18" s="424">
        <v>0.0000564127</v>
      </c>
      <c r="S18" s="422">
        <v>0.000003123</v>
      </c>
      <c r="T18" s="422">
        <v>0.0000016129</v>
      </c>
      <c r="U18" s="424">
        <v>0.0002977868</v>
      </c>
      <c r="V18" s="424">
        <v>0.0000010881</v>
      </c>
      <c r="W18" s="424">
        <v>0.0011046</v>
      </c>
      <c r="X18" s="422">
        <v>0</v>
      </c>
      <c r="Y18" s="424">
        <v>15.65</v>
      </c>
      <c r="Z18" s="422">
        <v>0</v>
      </c>
      <c r="AA18" s="422">
        <v>0</v>
      </c>
      <c r="AB18" s="422">
        <v>1</v>
      </c>
      <c r="AC18" s="422">
        <v>3</v>
      </c>
      <c r="AD18" s="422">
        <v>2</v>
      </c>
      <c r="AE18" s="29" t="s">
        <v>227</v>
      </c>
      <c r="AF18" s="424">
        <v>854.9</v>
      </c>
      <c r="AG18" s="424">
        <v>0.0119821</v>
      </c>
      <c r="AH18" s="422">
        <v>0</v>
      </c>
      <c r="AI18" s="422">
        <v>1</v>
      </c>
      <c r="AJ18" s="422">
        <v>0</v>
      </c>
      <c r="AK18" s="422">
        <v>0</v>
      </c>
      <c r="AL18" s="422">
        <v>0</v>
      </c>
      <c r="AM18" s="422">
        <v>0</v>
      </c>
      <c r="AN18" s="422">
        <v>0</v>
      </c>
      <c r="AO18" s="422">
        <v>0</v>
      </c>
      <c r="AP18" s="422">
        <v>0</v>
      </c>
      <c r="AQ18" s="422">
        <v>0</v>
      </c>
      <c r="AR18" s="422">
        <v>0</v>
      </c>
      <c r="AS18" s="422">
        <v>1</v>
      </c>
      <c r="AT18" s="422">
        <v>0</v>
      </c>
      <c r="AU18" s="422">
        <v>0</v>
      </c>
      <c r="AV18" s="422">
        <v>0</v>
      </c>
      <c r="AW18" s="422">
        <v>0</v>
      </c>
      <c r="AX18" s="422">
        <v>0</v>
      </c>
      <c r="AY18" s="422">
        <v>0</v>
      </c>
      <c r="AZ18" s="424">
        <v>471.81105394821</v>
      </c>
      <c r="BA18" s="424">
        <v>-0.1827196803873878</v>
      </c>
      <c r="BB18" s="424">
        <v>9.215439360774775</v>
      </c>
      <c r="BC18" s="424">
        <v>0.009919631699999999</v>
      </c>
      <c r="BD18" s="424">
        <v>0.1999272633978403</v>
      </c>
      <c r="BE18" s="424">
        <v>0.1874737878261193</v>
      </c>
      <c r="BF18" s="424">
        <v>0.0000186384</v>
      </c>
      <c r="BG18" s="424">
        <v>0.0000161771</v>
      </c>
      <c r="BH18" s="29" t="s">
        <v>239</v>
      </c>
      <c r="BI18" s="29" t="s">
        <v>222</v>
      </c>
      <c r="BJ18" s="424">
        <v>4.223249989332921</v>
      </c>
      <c r="BK18" s="424">
        <v>-1.560652938759092</v>
      </c>
      <c r="BL18" s="424">
        <v>0.00706293</v>
      </c>
      <c r="BM18" s="424">
        <v>-15.18886314500486</v>
      </c>
      <c r="BN18" s="424">
        <v>-13.33927575750902</v>
      </c>
      <c r="BO18" s="424">
        <v>0.000001396788917616266</v>
      </c>
      <c r="BP18" s="424">
        <v>-17.16278143428955</v>
      </c>
      <c r="BQ18" s="424">
        <v>-22.75135744584268</v>
      </c>
      <c r="BR18" s="424">
        <v>-25.2937737606725</v>
      </c>
    </row>
    <row x14ac:dyDescent="0.25" r="19" customHeight="1" ht="17.25">
      <c r="A19" s="425" t="s">
        <v>279</v>
      </c>
      <c r="B19" s="424">
        <v>5.47</v>
      </c>
      <c r="C19" s="424">
        <v>0.15</v>
      </c>
      <c r="D19" s="424">
        <v>1440.73</v>
      </c>
      <c r="E19" s="422">
        <v>0.0028541499</v>
      </c>
      <c r="F19" s="422">
        <v>0.0000042489</v>
      </c>
      <c r="G19" s="422">
        <v>0.0000396146</v>
      </c>
      <c r="H19" s="424">
        <v>0.0000055597</v>
      </c>
      <c r="I19" s="424">
        <v>0.00001529</v>
      </c>
      <c r="J19" s="424">
        <v>0.0000178386</v>
      </c>
      <c r="K19" s="424">
        <v>7.32e-8</v>
      </c>
      <c r="L19" s="424">
        <v>0.0049001696</v>
      </c>
      <c r="M19" s="424">
        <v>0.0000938667</v>
      </c>
      <c r="N19" s="424">
        <v>0.0000789961</v>
      </c>
      <c r="O19" s="424">
        <v>0.0003418334</v>
      </c>
      <c r="P19" s="422">
        <v>0.0000432207</v>
      </c>
      <c r="Q19" s="424">
        <v>0.0000041676</v>
      </c>
      <c r="R19" s="424">
        <v>0.0000564127</v>
      </c>
      <c r="S19" s="422">
        <v>0.000003123</v>
      </c>
      <c r="T19" s="422">
        <v>0.0000016129</v>
      </c>
      <c r="U19" s="424">
        <v>0.0001729032</v>
      </c>
      <c r="V19" s="424">
        <v>0.0000017725</v>
      </c>
      <c r="W19" s="424">
        <v>0</v>
      </c>
      <c r="X19" s="422">
        <v>0.018096</v>
      </c>
      <c r="Y19" s="424">
        <v>29.49</v>
      </c>
      <c r="Z19" s="422">
        <v>0</v>
      </c>
      <c r="AA19" s="422">
        <v>0</v>
      </c>
      <c r="AB19" s="422">
        <v>1</v>
      </c>
      <c r="AC19" s="422">
        <v>3</v>
      </c>
      <c r="AD19" s="422">
        <v>2</v>
      </c>
      <c r="AE19" s="29" t="s">
        <v>227</v>
      </c>
      <c r="AF19" s="424">
        <v>1352.3</v>
      </c>
      <c r="AG19" s="424">
        <v>0.0260405</v>
      </c>
      <c r="AH19" s="422">
        <v>0</v>
      </c>
      <c r="AI19" s="422">
        <v>1</v>
      </c>
      <c r="AJ19" s="422">
        <v>0</v>
      </c>
      <c r="AK19" s="422">
        <v>0</v>
      </c>
      <c r="AL19" s="422">
        <v>0</v>
      </c>
      <c r="AM19" s="422">
        <v>0</v>
      </c>
      <c r="AN19" s="422">
        <v>0</v>
      </c>
      <c r="AO19" s="422">
        <v>0</v>
      </c>
      <c r="AP19" s="422">
        <v>0</v>
      </c>
      <c r="AQ19" s="422">
        <v>0</v>
      </c>
      <c r="AR19" s="422">
        <v>0</v>
      </c>
      <c r="AS19" s="422">
        <v>1</v>
      </c>
      <c r="AT19" s="422">
        <v>0</v>
      </c>
      <c r="AU19" s="422">
        <v>0</v>
      </c>
      <c r="AV19" s="422">
        <v>0</v>
      </c>
      <c r="AW19" s="422">
        <v>0</v>
      </c>
      <c r="AX19" s="422">
        <v>0</v>
      </c>
      <c r="AY19" s="422">
        <v>0</v>
      </c>
      <c r="AZ19" s="424">
        <v>316.5581579655099</v>
      </c>
      <c r="BA19" s="424">
        <v>-3.694860545811944</v>
      </c>
      <c r="BB19" s="424">
        <v>12.85972109162389</v>
      </c>
      <c r="BC19" s="424">
        <v>0.0184906132</v>
      </c>
      <c r="BD19" s="424">
        <v>0.3443296596014417</v>
      </c>
      <c r="BE19" s="424">
        <v>0.3204789968766013</v>
      </c>
      <c r="BF19" s="424">
        <v>0.0028576085</v>
      </c>
      <c r="BG19" s="424">
        <v>0.002915852</v>
      </c>
      <c r="BH19" s="29" t="s">
        <v>239</v>
      </c>
      <c r="BI19" s="29" t="s">
        <v>222</v>
      </c>
      <c r="BJ19" s="424">
        <v>3.888853985734402</v>
      </c>
      <c r="BK19" s="424">
        <v>-1.897108184948834</v>
      </c>
      <c r="BL19" s="424">
        <v>0.00499404</v>
      </c>
      <c r="BM19" s="424">
        <v>-15.76736693059011</v>
      </c>
      <c r="BN19" s="424">
        <v>-13.33927575750902</v>
      </c>
      <c r="BO19" s="424">
        <v>1.393674655508357e-7</v>
      </c>
      <c r="BP19" s="424">
        <v>-10.12656588482631</v>
      </c>
      <c r="BQ19" s="424">
        <v>-22.61377505451845</v>
      </c>
      <c r="BR19" s="424">
        <v>-20.97806751003222</v>
      </c>
    </row>
    <row x14ac:dyDescent="0.25" r="20" customHeight="1" ht="17.25">
      <c r="A20" s="425" t="s">
        <v>280</v>
      </c>
      <c r="B20" s="424">
        <v>7.36</v>
      </c>
      <c r="C20" s="424">
        <v>0.28</v>
      </c>
      <c r="D20" s="424">
        <v>1120.32</v>
      </c>
      <c r="E20" s="422">
        <v>1.791e-7</v>
      </c>
      <c r="F20" s="422">
        <v>0.0000349353</v>
      </c>
      <c r="G20" s="422">
        <v>0.0000232487</v>
      </c>
      <c r="H20" s="424">
        <v>0.0000088955</v>
      </c>
      <c r="I20" s="424">
        <v>0.0000114675</v>
      </c>
      <c r="J20" s="424">
        <v>0.0000155777</v>
      </c>
      <c r="K20" s="424">
        <v>2.2e-9</v>
      </c>
      <c r="L20" s="424">
        <v>0.0030879986</v>
      </c>
      <c r="M20" s="424">
        <v>0.0004250857</v>
      </c>
      <c r="N20" s="424">
        <v>0.0006183913</v>
      </c>
      <c r="O20" s="424">
        <v>0.0010075353</v>
      </c>
      <c r="P20" s="422">
        <v>0.0000789141</v>
      </c>
      <c r="Q20" s="424">
        <v>0.0000126069</v>
      </c>
      <c r="R20" s="424">
        <v>0.0000564127</v>
      </c>
      <c r="S20" s="422">
        <v>0.000003123</v>
      </c>
      <c r="T20" s="422">
        <v>0.0000016129</v>
      </c>
      <c r="U20" s="424">
        <v>0.0010603637</v>
      </c>
      <c r="V20" s="424">
        <v>0.0001707066</v>
      </c>
      <c r="W20" s="424">
        <v>0</v>
      </c>
      <c r="X20" s="422">
        <v>0.0018501</v>
      </c>
      <c r="Y20" s="424">
        <v>34.17</v>
      </c>
      <c r="Z20" s="422">
        <v>0</v>
      </c>
      <c r="AA20" s="422">
        <v>0</v>
      </c>
      <c r="AB20" s="422">
        <v>1</v>
      </c>
      <c r="AC20" s="422">
        <v>3</v>
      </c>
      <c r="AD20" s="422">
        <v>2</v>
      </c>
      <c r="AE20" s="29" t="s">
        <v>227</v>
      </c>
      <c r="AF20" s="424">
        <v>501.04</v>
      </c>
      <c r="AG20" s="424">
        <v>0.00606312</v>
      </c>
      <c r="AH20" s="422">
        <v>0</v>
      </c>
      <c r="AI20" s="422">
        <v>1</v>
      </c>
      <c r="AJ20" s="422">
        <v>0</v>
      </c>
      <c r="AK20" s="422">
        <v>0</v>
      </c>
      <c r="AL20" s="422">
        <v>0</v>
      </c>
      <c r="AM20" s="422">
        <v>0</v>
      </c>
      <c r="AN20" s="422">
        <v>0</v>
      </c>
      <c r="AO20" s="422">
        <v>0</v>
      </c>
      <c r="AP20" s="422">
        <v>0</v>
      </c>
      <c r="AQ20" s="422">
        <v>0</v>
      </c>
      <c r="AR20" s="422">
        <v>0</v>
      </c>
      <c r="AS20" s="422">
        <v>1</v>
      </c>
      <c r="AT20" s="422">
        <v>0</v>
      </c>
      <c r="AU20" s="422">
        <v>0</v>
      </c>
      <c r="AV20" s="422">
        <v>0</v>
      </c>
      <c r="AW20" s="422">
        <v>0</v>
      </c>
      <c r="AX20" s="422">
        <v>0</v>
      </c>
      <c r="AY20" s="422">
        <v>0</v>
      </c>
      <c r="AZ20" s="424">
        <v>234.94885413821</v>
      </c>
      <c r="BA20" s="424">
        <v>-0.4473767401960851</v>
      </c>
      <c r="BB20" s="424">
        <v>8.254753480392171</v>
      </c>
      <c r="BC20" s="424">
        <v>0.006892778749999999</v>
      </c>
      <c r="BD20" s="424">
        <v>0.05614649011466537</v>
      </c>
      <c r="BE20" s="424">
        <v>0.05304504513314554</v>
      </c>
      <c r="BF20" s="424">
        <v>0.0001725008</v>
      </c>
      <c r="BG20" s="424">
        <v>0.0000739408</v>
      </c>
      <c r="BH20" s="29" t="s">
        <v>239</v>
      </c>
      <c r="BI20" s="29" t="s">
        <v>222</v>
      </c>
      <c r="BJ20" s="424">
        <v>3.490021571639131</v>
      </c>
      <c r="BK20" s="424">
        <v>-1.272356183016363</v>
      </c>
      <c r="BL20" s="424">
        <v>0.00351309</v>
      </c>
      <c r="BM20" s="424">
        <v>-13.20926359747412</v>
      </c>
      <c r="BN20" s="424">
        <v>-13.33927575750902</v>
      </c>
      <c r="BO20" s="424">
        <v>2.327873936672968e-7</v>
      </c>
      <c r="BP20" s="424">
        <v>-17.35820989066723</v>
      </c>
      <c r="BQ20" s="424">
        <v>-21.4087528317873</v>
      </c>
      <c r="BR20" s="424">
        <v>-20.51591205044176</v>
      </c>
    </row>
    <row x14ac:dyDescent="0.25" r="21" customHeight="1" ht="17.25">
      <c r="A21" s="425" t="s">
        <v>281</v>
      </c>
      <c r="B21" s="424">
        <v>8.19</v>
      </c>
      <c r="C21" s="424">
        <v>0.26</v>
      </c>
      <c r="D21" s="424">
        <v>1175.75</v>
      </c>
      <c r="E21" s="422">
        <v>5.372e-7</v>
      </c>
      <c r="F21" s="422">
        <v>0.0000107009</v>
      </c>
      <c r="G21" s="422">
        <v>0.0000033649</v>
      </c>
      <c r="H21" s="424">
        <v>0.0000085248</v>
      </c>
      <c r="I21" s="424">
        <v>0.0000010779</v>
      </c>
      <c r="J21" s="424">
        <v>0.0000041436</v>
      </c>
      <c r="K21" s="424">
        <v>1.72e-8</v>
      </c>
      <c r="L21" s="424">
        <v>0.0030362347</v>
      </c>
      <c r="M21" s="424">
        <v>0.0003061538</v>
      </c>
      <c r="N21" s="424">
        <v>0.0004069122</v>
      </c>
      <c r="O21" s="424">
        <v>0.0011999102</v>
      </c>
      <c r="P21" s="422">
        <v>0.0000707071</v>
      </c>
      <c r="Q21" s="424">
        <v>0.0000082309</v>
      </c>
      <c r="R21" s="424">
        <v>0.0000564127</v>
      </c>
      <c r="S21" s="422">
        <v>0.000003123</v>
      </c>
      <c r="T21" s="422">
        <v>0.0000016129</v>
      </c>
      <c r="U21" s="424">
        <v>0.0010933055</v>
      </c>
      <c r="V21" s="424">
        <v>0.0002049706</v>
      </c>
      <c r="W21" s="424">
        <v>0</v>
      </c>
      <c r="X21" s="422">
        <v>0.00015707</v>
      </c>
      <c r="Y21" s="424">
        <v>34.93</v>
      </c>
      <c r="Z21" s="422">
        <v>0</v>
      </c>
      <c r="AA21" s="422">
        <v>0</v>
      </c>
      <c r="AB21" s="422">
        <v>1</v>
      </c>
      <c r="AC21" s="422">
        <v>3</v>
      </c>
      <c r="AD21" s="422">
        <v>2</v>
      </c>
      <c r="AE21" s="29" t="s">
        <v>227</v>
      </c>
      <c r="AF21" s="424">
        <v>414.96</v>
      </c>
      <c r="AG21" s="424">
        <v>0.00607783</v>
      </c>
      <c r="AH21" s="422">
        <v>0</v>
      </c>
      <c r="AI21" s="422">
        <v>1</v>
      </c>
      <c r="AJ21" s="422">
        <v>0</v>
      </c>
      <c r="AK21" s="422">
        <v>0</v>
      </c>
      <c r="AL21" s="422">
        <v>0</v>
      </c>
      <c r="AM21" s="422">
        <v>0</v>
      </c>
      <c r="AN21" s="422">
        <v>0</v>
      </c>
      <c r="AO21" s="422">
        <v>0</v>
      </c>
      <c r="AP21" s="422">
        <v>0</v>
      </c>
      <c r="AQ21" s="422">
        <v>0</v>
      </c>
      <c r="AR21" s="422">
        <v>0</v>
      </c>
      <c r="AS21" s="422">
        <v>1</v>
      </c>
      <c r="AT21" s="422">
        <v>0</v>
      </c>
      <c r="AU21" s="422">
        <v>0</v>
      </c>
      <c r="AV21" s="422">
        <v>0</v>
      </c>
      <c r="AW21" s="422">
        <v>0</v>
      </c>
      <c r="AX21" s="422">
        <v>0</v>
      </c>
      <c r="AY21" s="422">
        <v>0</v>
      </c>
      <c r="AZ21" s="424">
        <v>228.98280713891</v>
      </c>
      <c r="BA21" s="424">
        <v>0.486989036539371</v>
      </c>
      <c r="BB21" s="424">
        <v>7.216021926921258</v>
      </c>
      <c r="BC21" s="424">
        <v>0.0057812066</v>
      </c>
      <c r="BD21" s="424">
        <v>0.05445477041869815</v>
      </c>
      <c r="BE21" s="424">
        <v>0.05145132582744793</v>
      </c>
      <c r="BF21" s="424">
        <v>0.0002071379</v>
      </c>
      <c r="BG21" s="424">
        <v>0.0000187466</v>
      </c>
      <c r="BH21" s="29" t="s">
        <v>239</v>
      </c>
      <c r="BI21" s="29" t="s">
        <v>222</v>
      </c>
      <c r="BJ21" s="424">
        <v>3.516315462006447</v>
      </c>
      <c r="BK21" s="424">
        <v>-1.346285612390529</v>
      </c>
      <c r="BL21" s="424">
        <v>0.00334238</v>
      </c>
      <c r="BM21" s="424">
        <v>-12.55498420536046</v>
      </c>
      <c r="BN21" s="424">
        <v>-13.33927575750902</v>
      </c>
      <c r="BO21" s="424">
        <v>1.226964596927967e-7</v>
      </c>
      <c r="BP21" s="424">
        <v>-21.92958402768458</v>
      </c>
      <c r="BQ21" s="424">
        <v>-24.5510579941413</v>
      </c>
      <c r="BR21" s="424">
        <v>-21.94352521712836</v>
      </c>
    </row>
    <row x14ac:dyDescent="0.25" r="22" customHeight="1" ht="17.25">
      <c r="A22" s="425" t="s">
        <v>282</v>
      </c>
      <c r="B22" s="424">
        <v>7.6</v>
      </c>
      <c r="C22" s="424">
        <v>-0.12</v>
      </c>
      <c r="D22" s="424">
        <v>1834</v>
      </c>
      <c r="E22" s="422">
        <v>0.0096481332</v>
      </c>
      <c r="F22" s="422">
        <v>0</v>
      </c>
      <c r="G22" s="422">
        <v>0</v>
      </c>
      <c r="H22" s="424">
        <v>0.0000233506</v>
      </c>
      <c r="I22" s="424">
        <v>6.39e-8</v>
      </c>
      <c r="J22" s="424">
        <v>0</v>
      </c>
      <c r="K22" s="424">
        <v>0</v>
      </c>
      <c r="L22" s="424">
        <v>0.0058449693</v>
      </c>
      <c r="M22" s="424">
        <v>0.0051977083</v>
      </c>
      <c r="N22" s="424">
        <v>0.0000493726</v>
      </c>
      <c r="O22" s="424">
        <v>0.0006262788</v>
      </c>
      <c r="P22" s="422">
        <v>0</v>
      </c>
      <c r="Q22" s="424">
        <v>0.0001210678</v>
      </c>
      <c r="R22" s="424">
        <v>0.0000564127</v>
      </c>
      <c r="S22" s="422">
        <v>0.000003123</v>
      </c>
      <c r="T22" s="422">
        <v>0.0000016129</v>
      </c>
      <c r="U22" s="424">
        <v>0.0001048891</v>
      </c>
      <c r="V22" s="424">
        <v>0.0000011562</v>
      </c>
      <c r="W22" s="424">
        <v>0</v>
      </c>
      <c r="X22" s="422">
        <v>0.00015707</v>
      </c>
      <c r="Y22" s="424">
        <v>13.3</v>
      </c>
      <c r="Z22" s="422">
        <v>0</v>
      </c>
      <c r="AA22" s="422">
        <v>0</v>
      </c>
      <c r="AB22" s="422">
        <v>1</v>
      </c>
      <c r="AC22" s="422">
        <v>3</v>
      </c>
      <c r="AD22" s="422">
        <v>0</v>
      </c>
      <c r="AE22" s="29" t="s">
        <v>226</v>
      </c>
      <c r="AF22" s="424">
        <v>406.22</v>
      </c>
      <c r="AG22" s="424">
        <v>0.0191396</v>
      </c>
      <c r="AH22" s="422">
        <v>0</v>
      </c>
      <c r="AI22" s="422">
        <v>1</v>
      </c>
      <c r="AJ22" s="422">
        <v>0</v>
      </c>
      <c r="AK22" s="422">
        <v>0</v>
      </c>
      <c r="AL22" s="422">
        <v>0</v>
      </c>
      <c r="AM22" s="422">
        <v>0</v>
      </c>
      <c r="AN22" s="422">
        <v>0</v>
      </c>
      <c r="AO22" s="422">
        <v>0</v>
      </c>
      <c r="AP22" s="422">
        <v>1</v>
      </c>
      <c r="AQ22" s="422">
        <v>0</v>
      </c>
      <c r="AR22" s="422">
        <v>0</v>
      </c>
      <c r="AS22" s="422">
        <v>0</v>
      </c>
      <c r="AT22" s="422">
        <v>0</v>
      </c>
      <c r="AU22" s="422">
        <v>0</v>
      </c>
      <c r="AV22" s="422">
        <v>0</v>
      </c>
      <c r="AW22" s="422">
        <v>0</v>
      </c>
      <c r="AX22" s="422">
        <v>0</v>
      </c>
      <c r="AY22" s="422">
        <v>0</v>
      </c>
      <c r="AZ22" s="424">
        <v>923.7863866184103</v>
      </c>
      <c r="BA22" s="424">
        <v>-1.878764628881711</v>
      </c>
      <c r="BB22" s="424">
        <v>11.35752925776342</v>
      </c>
      <c r="BC22" s="424">
        <v>0.02668248745</v>
      </c>
      <c r="BD22" s="424">
        <v>0.5676061668943675</v>
      </c>
      <c r="BE22" s="424">
        <v>0.5222812999654668</v>
      </c>
      <c r="BF22" s="424">
        <v>0.0096509023</v>
      </c>
      <c r="BG22" s="424">
        <v>0.0096481332</v>
      </c>
      <c r="BH22" s="29" t="s">
        <v>236</v>
      </c>
      <c r="BI22" s="29" t="s">
        <v>222</v>
      </c>
      <c r="BJ22" s="424">
        <v>4.926490617588709</v>
      </c>
      <c r="BK22" s="424">
        <v>-2.120273202921814</v>
      </c>
      <c r="BL22" s="424">
        <v>0.01104268</v>
      </c>
      <c r="BM22" s="424">
        <v>-15.64922222388244</v>
      </c>
      <c r="BN22" s="424">
        <v>-13.33927575750902</v>
      </c>
      <c r="BO22" s="424">
        <v>0.000002096087257617729</v>
      </c>
      <c r="BP22" s="424">
        <v>-8.700139276364137</v>
      </c>
      <c r="BQ22" s="424">
        <v>-26.75513579868943</v>
      </c>
      <c r="BR22" s="424">
        <v>-27.63102111592855</v>
      </c>
    </row>
    <row x14ac:dyDescent="0.25" r="23" customHeight="1" ht="17.25">
      <c r="A23" s="425" t="s">
        <v>283</v>
      </c>
      <c r="B23" s="424">
        <v>8.71</v>
      </c>
      <c r="C23" s="424">
        <v>0.15</v>
      </c>
      <c r="D23" s="424">
        <v>305.31</v>
      </c>
      <c r="E23" s="422">
        <v>0</v>
      </c>
      <c r="F23" s="422">
        <v>2.905e-7</v>
      </c>
      <c r="G23" s="422">
        <v>0</v>
      </c>
      <c r="H23" s="424">
        <v>0</v>
      </c>
      <c r="I23" s="424">
        <v>6.89e-8</v>
      </c>
      <c r="J23" s="424">
        <v>3.67e-8</v>
      </c>
      <c r="K23" s="424">
        <v>1.37e-8</v>
      </c>
      <c r="L23" s="424">
        <v>0.0003914916</v>
      </c>
      <c r="M23" s="424">
        <v>0.0000485958</v>
      </c>
      <c r="N23" s="424">
        <v>0.0000567784</v>
      </c>
      <c r="O23" s="424">
        <v>0.0001554469</v>
      </c>
      <c r="P23" s="422">
        <v>0</v>
      </c>
      <c r="Q23" s="424">
        <v>5.209e-7</v>
      </c>
      <c r="R23" s="424">
        <v>0.0005469213</v>
      </c>
      <c r="S23" s="422">
        <v>0.0000089527</v>
      </c>
      <c r="T23" s="422">
        <v>0.0000112258</v>
      </c>
      <c r="U23" s="424">
        <v>0.0000976616</v>
      </c>
      <c r="V23" s="424">
        <v>4.375e-7</v>
      </c>
      <c r="W23" s="424">
        <v>0.000028053</v>
      </c>
      <c r="X23" s="422">
        <v>0</v>
      </c>
      <c r="Y23" s="424">
        <v>62.75</v>
      </c>
      <c r="Z23" s="422">
        <v>0</v>
      </c>
      <c r="AA23" s="422">
        <v>0</v>
      </c>
      <c r="AB23" s="422">
        <v>1</v>
      </c>
      <c r="AC23" s="422">
        <v>1</v>
      </c>
      <c r="AD23" s="422">
        <v>2</v>
      </c>
      <c r="AE23" s="29" t="s">
        <v>226</v>
      </c>
      <c r="AF23" s="424">
        <v>113.56</v>
      </c>
      <c r="AG23" s="424">
        <v>0.00105768</v>
      </c>
      <c r="AH23" s="422">
        <v>0</v>
      </c>
      <c r="AI23" s="422">
        <v>1</v>
      </c>
      <c r="AJ23" s="422">
        <v>0</v>
      </c>
      <c r="AK23" s="422">
        <v>0</v>
      </c>
      <c r="AL23" s="422">
        <v>0</v>
      </c>
      <c r="AM23" s="422">
        <v>0</v>
      </c>
      <c r="AN23" s="422">
        <v>0</v>
      </c>
      <c r="AO23" s="422">
        <v>0</v>
      </c>
      <c r="AP23" s="422">
        <v>1</v>
      </c>
      <c r="AQ23" s="422">
        <v>0</v>
      </c>
      <c r="AR23" s="422">
        <v>0</v>
      </c>
      <c r="AS23" s="422">
        <v>0</v>
      </c>
      <c r="AT23" s="422">
        <v>0</v>
      </c>
      <c r="AU23" s="422">
        <v>0</v>
      </c>
      <c r="AV23" s="422">
        <v>0</v>
      </c>
      <c r="AW23" s="422">
        <v>0</v>
      </c>
      <c r="AX23" s="422">
        <v>0</v>
      </c>
      <c r="AY23" s="422">
        <v>0</v>
      </c>
      <c r="AZ23" s="424">
        <v>47.97464104952</v>
      </c>
      <c r="BA23" s="424">
        <v>-0.3691061699679672</v>
      </c>
      <c r="BB23" s="424">
        <v>9.448212339935935</v>
      </c>
      <c r="BC23" s="424">
        <v>0.00104827145</v>
      </c>
      <c r="BD23" s="424">
        <v>5.691837938350385</v>
      </c>
      <c r="BE23" s="424">
        <v>5.12990565055532</v>
      </c>
      <c r="BF23" s="424">
        <v>0.000011677</v>
      </c>
      <c r="BG23" s="424">
        <v>3.272e-7</v>
      </c>
      <c r="BH23" s="29" t="s">
        <v>236</v>
      </c>
      <c r="BI23" s="29" t="s">
        <v>222</v>
      </c>
      <c r="BJ23" s="424">
        <v>1.582169075860262</v>
      </c>
      <c r="BK23" s="424">
        <v>-1.897117051550184</v>
      </c>
      <c r="BL23" s="424">
        <v>0.00044009</v>
      </c>
      <c r="BM23" s="424">
        <v>-16.94538809408155</v>
      </c>
      <c r="BN23" s="424">
        <v>-11.3969216962656</v>
      </c>
      <c r="BO23" s="424">
        <v>6.854361944582482e-9</v>
      </c>
      <c r="BP23" s="424">
        <v>-27.63102111592855</v>
      </c>
      <c r="BQ23" s="424">
        <v>-27.61092441422943</v>
      </c>
      <c r="BR23" s="424">
        <v>-27.63102111592855</v>
      </c>
    </row>
    <row x14ac:dyDescent="0.25" r="24" customHeight="1" ht="17.25">
      <c r="A24" s="425" t="s">
        <v>284</v>
      </c>
      <c r="B24" s="424">
        <v>8.9</v>
      </c>
      <c r="C24" s="424">
        <v>0.29</v>
      </c>
      <c r="D24" s="424">
        <v>397.26</v>
      </c>
      <c r="E24" s="422">
        <v>0</v>
      </c>
      <c r="F24" s="422">
        <v>0.0000040915</v>
      </c>
      <c r="G24" s="422">
        <v>7.648e-7</v>
      </c>
      <c r="H24" s="424">
        <v>0.0000014826</v>
      </c>
      <c r="I24" s="424">
        <v>4.895e-7</v>
      </c>
      <c r="J24" s="424">
        <v>7.62e-8</v>
      </c>
      <c r="K24" s="424">
        <v>5.5e-9</v>
      </c>
      <c r="L24" s="424">
        <v>0.0029927357</v>
      </c>
      <c r="M24" s="424">
        <v>0.000051665</v>
      </c>
      <c r="N24" s="424">
        <v>0.0001316602</v>
      </c>
      <c r="O24" s="424">
        <v>0.0001459654</v>
      </c>
      <c r="P24" s="422">
        <v>0.0000203963</v>
      </c>
      <c r="Q24" s="424">
        <v>0.0000040634</v>
      </c>
      <c r="R24" s="424">
        <v>0.0005421262</v>
      </c>
      <c r="S24" s="422">
        <v>0.0000186342</v>
      </c>
      <c r="T24" s="422">
        <v>0.0000043548</v>
      </c>
      <c r="U24" s="424">
        <v>0.0007014462</v>
      </c>
      <c r="V24" s="424">
        <v>8.75e-7</v>
      </c>
      <c r="W24" s="424">
        <v>0.00002453</v>
      </c>
      <c r="X24" s="422">
        <v>0</v>
      </c>
      <c r="Y24" s="424">
        <v>11.11</v>
      </c>
      <c r="Z24" s="422">
        <v>1</v>
      </c>
      <c r="AA24" s="422">
        <v>0</v>
      </c>
      <c r="AB24" s="422">
        <v>0</v>
      </c>
      <c r="AC24" s="422">
        <v>2</v>
      </c>
      <c r="AD24" s="422">
        <v>0</v>
      </c>
      <c r="AE24" s="29" t="s">
        <v>228</v>
      </c>
      <c r="AF24" s="424">
        <v>250.47</v>
      </c>
      <c r="AG24" s="424">
        <v>0.00289915</v>
      </c>
      <c r="AH24" s="422">
        <v>1</v>
      </c>
      <c r="AI24" s="422">
        <v>0</v>
      </c>
      <c r="AJ24" s="422">
        <v>0</v>
      </c>
      <c r="AK24" s="422">
        <v>0</v>
      </c>
      <c r="AL24" s="422">
        <v>0</v>
      </c>
      <c r="AM24" s="422">
        <v>1</v>
      </c>
      <c r="AN24" s="422">
        <v>0</v>
      </c>
      <c r="AO24" s="422">
        <v>0</v>
      </c>
      <c r="AP24" s="422">
        <v>0</v>
      </c>
      <c r="AQ24" s="422">
        <v>0</v>
      </c>
      <c r="AR24" s="422">
        <v>0</v>
      </c>
      <c r="AS24" s="422">
        <v>0</v>
      </c>
      <c r="AT24" s="422">
        <v>0</v>
      </c>
      <c r="AU24" s="422">
        <v>0</v>
      </c>
      <c r="AV24" s="422">
        <v>0</v>
      </c>
      <c r="AW24" s="422">
        <v>0</v>
      </c>
      <c r="AX24" s="422">
        <v>0</v>
      </c>
      <c r="AY24" s="422">
        <v>0</v>
      </c>
      <c r="AZ24" s="424">
        <v>150.17364018212</v>
      </c>
      <c r="BA24" s="424">
        <v>-0.350850567542798</v>
      </c>
      <c r="BB24" s="424">
        <v>9.601701135085596</v>
      </c>
      <c r="BC24" s="424">
        <v>0.00285418965</v>
      </c>
      <c r="BD24" s="424">
        <v>0.7994346537197009</v>
      </c>
      <c r="BE24" s="424">
        <v>0.7528689851855433</v>
      </c>
      <c r="BF24" s="424">
        <v>0.000005235300000000001</v>
      </c>
      <c r="BG24" s="424">
        <v>0.0000049325</v>
      </c>
      <c r="BH24" s="29" t="s">
        <v>199</v>
      </c>
      <c r="BI24" s="29" t="s">
        <v>220</v>
      </c>
      <c r="BJ24" s="424">
        <v>3.576745374513299</v>
      </c>
      <c r="BK24" s="424">
        <v>-1.237871321520015</v>
      </c>
      <c r="BL24" s="424">
        <v>0.00304441</v>
      </c>
      <c r="BM24" s="424">
        <v>-14.40771631639756</v>
      </c>
      <c r="BN24" s="424">
        <v>-12.3453344397233</v>
      </c>
      <c r="BO24" s="424">
        <v>5.125615452594369e-8</v>
      </c>
      <c r="BP24" s="424">
        <v>-23.96989450770158</v>
      </c>
      <c r="BQ24" s="424">
        <v>-26.31480056744491</v>
      </c>
      <c r="BR24" s="424">
        <v>-26.58862650725867</v>
      </c>
    </row>
    <row x14ac:dyDescent="0.25" r="25" customHeight="1" ht="17.25">
      <c r="A25" s="425" t="s">
        <v>285</v>
      </c>
      <c r="B25" s="424">
        <v>8.5</v>
      </c>
      <c r="C25" s="424">
        <v>0.1</v>
      </c>
      <c r="D25" s="424">
        <v>369.98</v>
      </c>
      <c r="E25" s="422">
        <v>0</v>
      </c>
      <c r="F25" s="422">
        <v>6.29e-8</v>
      </c>
      <c r="G25" s="422">
        <v>6.118e-7</v>
      </c>
      <c r="H25" s="424">
        <v>5.85e-8</v>
      </c>
      <c r="I25" s="424">
        <v>2.712e-7</v>
      </c>
      <c r="J25" s="424">
        <v>3.23e-8</v>
      </c>
      <c r="K25" s="424">
        <v>1.1e-8</v>
      </c>
      <c r="L25" s="424">
        <v>0.0005002392</v>
      </c>
      <c r="M25" s="424">
        <v>0.0000230191</v>
      </c>
      <c r="N25" s="424">
        <v>0.0001686896</v>
      </c>
      <c r="O25" s="424">
        <v>0.0001150257</v>
      </c>
      <c r="P25" s="422">
        <v>4.856e-7</v>
      </c>
      <c r="Q25" s="424">
        <v>4.168e-7</v>
      </c>
      <c r="R25" s="424">
        <v>0.0003319888</v>
      </c>
      <c r="S25" s="422">
        <v>0.0000052051</v>
      </c>
      <c r="T25" s="422">
        <v>0.0000032258</v>
      </c>
      <c r="U25" s="424">
        <v>0.0001868338</v>
      </c>
      <c r="V25" s="424">
        <v>5.625e-7</v>
      </c>
      <c r="W25" s="424">
        <v>0.00003582</v>
      </c>
      <c r="X25" s="422">
        <v>0</v>
      </c>
      <c r="Y25" s="424">
        <v>63.9</v>
      </c>
      <c r="Z25" s="422">
        <v>1</v>
      </c>
      <c r="AA25" s="422">
        <v>0</v>
      </c>
      <c r="AB25" s="422">
        <v>0</v>
      </c>
      <c r="AC25" s="422">
        <v>1</v>
      </c>
      <c r="AD25" s="422">
        <v>2</v>
      </c>
      <c r="AE25" s="29" t="s">
        <v>228</v>
      </c>
      <c r="AF25" s="424">
        <v>108.25</v>
      </c>
      <c r="AG25" s="424">
        <v>0.00115783</v>
      </c>
      <c r="AH25" s="422">
        <v>1</v>
      </c>
      <c r="AI25" s="422">
        <v>0</v>
      </c>
      <c r="AJ25" s="422">
        <v>0</v>
      </c>
      <c r="AK25" s="422">
        <v>0</v>
      </c>
      <c r="AL25" s="422">
        <v>0</v>
      </c>
      <c r="AM25" s="422">
        <v>1</v>
      </c>
      <c r="AN25" s="422">
        <v>0</v>
      </c>
      <c r="AO25" s="422">
        <v>0</v>
      </c>
      <c r="AP25" s="422">
        <v>0</v>
      </c>
      <c r="AQ25" s="422">
        <v>0</v>
      </c>
      <c r="AR25" s="422">
        <v>0</v>
      </c>
      <c r="AS25" s="422">
        <v>0</v>
      </c>
      <c r="AT25" s="422">
        <v>0</v>
      </c>
      <c r="AU25" s="422">
        <v>0</v>
      </c>
      <c r="AV25" s="422">
        <v>0</v>
      </c>
      <c r="AW25" s="422">
        <v>0</v>
      </c>
      <c r="AX25" s="422">
        <v>0</v>
      </c>
      <c r="AY25" s="422">
        <v>0</v>
      </c>
      <c r="AZ25" s="424">
        <v>48.33269293692001</v>
      </c>
      <c r="BA25" s="424">
        <v>-0.4090102861290035</v>
      </c>
      <c r="BB25" s="424">
        <v>9.318020572258007</v>
      </c>
      <c r="BC25" s="424">
        <v>0.0011761806</v>
      </c>
      <c r="BD25" s="424">
        <v>1.804779970219522</v>
      </c>
      <c r="BE25" s="424">
        <v>1.728758079743219</v>
      </c>
      <c r="BF25" s="424">
        <v>0.0000037993</v>
      </c>
      <c r="BG25" s="424">
        <v>7.07e-7</v>
      </c>
      <c r="BH25" s="29" t="s">
        <v>199</v>
      </c>
      <c r="BI25" s="29" t="s">
        <v>220</v>
      </c>
      <c r="BJ25" s="424">
        <v>1.756129588739927</v>
      </c>
      <c r="BK25" s="424">
        <v>-2.302579492999726</v>
      </c>
      <c r="BL25" s="424">
        <v>0.00052326</v>
      </c>
      <c r="BM25" s="424">
        <v>-17.33110520061794</v>
      </c>
      <c r="BN25" s="424">
        <v>-12.64302810834227</v>
      </c>
      <c r="BO25" s="424">
        <v>5.813148788927335e-9</v>
      </c>
      <c r="BP25" s="424">
        <v>-24.15702117520062</v>
      </c>
      <c r="BQ25" s="424">
        <v>-27.59913492706623</v>
      </c>
      <c r="BR25" s="424">
        <v>-27.61161072240872</v>
      </c>
    </row>
    <row x14ac:dyDescent="0.25" r="26" customHeight="1" ht="17.25">
      <c r="A26" s="425" t="s">
        <v>286</v>
      </c>
      <c r="B26" s="424">
        <v>8.4</v>
      </c>
      <c r="C26" s="424">
        <v>0.06</v>
      </c>
      <c r="D26" s="424">
        <v>265</v>
      </c>
      <c r="E26" s="422">
        <v>0</v>
      </c>
      <c r="F26" s="422">
        <v>2.62e-7</v>
      </c>
      <c r="G26" s="422">
        <v>6.12e-8</v>
      </c>
      <c r="H26" s="424">
        <v>1.483e-7</v>
      </c>
      <c r="I26" s="424">
        <v>2.992e-7</v>
      </c>
      <c r="J26" s="424">
        <v>4.3e-8</v>
      </c>
      <c r="K26" s="424">
        <v>1.59e-8</v>
      </c>
      <c r="L26" s="424">
        <v>0.0002827439</v>
      </c>
      <c r="M26" s="424">
        <v>0.0000166249</v>
      </c>
      <c r="N26" s="424">
        <v>0.000139066</v>
      </c>
      <c r="O26" s="424">
        <v>0.0001831429</v>
      </c>
      <c r="P26" s="422">
        <v>0</v>
      </c>
      <c r="Q26" s="424">
        <v>1.04e-8</v>
      </c>
      <c r="R26" s="424">
        <v>0.0002250867</v>
      </c>
      <c r="S26" s="422">
        <v>0.0000019779</v>
      </c>
      <c r="T26" s="422">
        <v>0.0000030645</v>
      </c>
      <c r="U26" s="424">
        <v>0.0002179728</v>
      </c>
      <c r="V26" s="424">
        <v>3.75e-7</v>
      </c>
      <c r="W26" s="424">
        <v>0.000018179</v>
      </c>
      <c r="X26" s="422">
        <v>0</v>
      </c>
      <c r="Y26" s="424">
        <v>43.57</v>
      </c>
      <c r="Z26" s="422">
        <v>1</v>
      </c>
      <c r="AA26" s="422">
        <v>0</v>
      </c>
      <c r="AB26" s="422">
        <v>0</v>
      </c>
      <c r="AC26" s="422">
        <v>1</v>
      </c>
      <c r="AD26" s="422">
        <v>2</v>
      </c>
      <c r="AE26" s="29" t="s">
        <v>228</v>
      </c>
      <c r="AF26" s="424">
        <v>82.264</v>
      </c>
      <c r="AG26" s="424">
        <v>0.00103971</v>
      </c>
      <c r="AH26" s="422">
        <v>1</v>
      </c>
      <c r="AI26" s="422">
        <v>0</v>
      </c>
      <c r="AJ26" s="422">
        <v>0</v>
      </c>
      <c r="AK26" s="422">
        <v>0</v>
      </c>
      <c r="AL26" s="422">
        <v>0</v>
      </c>
      <c r="AM26" s="422">
        <v>1</v>
      </c>
      <c r="AN26" s="422">
        <v>0</v>
      </c>
      <c r="AO26" s="422">
        <v>0</v>
      </c>
      <c r="AP26" s="422">
        <v>0</v>
      </c>
      <c r="AQ26" s="422">
        <v>0</v>
      </c>
      <c r="AR26" s="422">
        <v>0</v>
      </c>
      <c r="AS26" s="422">
        <v>0</v>
      </c>
      <c r="AT26" s="422">
        <v>0</v>
      </c>
      <c r="AU26" s="422">
        <v>0</v>
      </c>
      <c r="AV26" s="422">
        <v>0</v>
      </c>
      <c r="AW26" s="422">
        <v>0</v>
      </c>
      <c r="AX26" s="422">
        <v>0</v>
      </c>
      <c r="AY26" s="422">
        <v>0</v>
      </c>
      <c r="AZ26" s="424">
        <v>41.18889204995001</v>
      </c>
      <c r="BA26" s="424">
        <v>-0.5876093564651672</v>
      </c>
      <c r="BB26" s="424">
        <v>9.575218712930335</v>
      </c>
      <c r="BC26" s="424">
        <v>0.00105952875</v>
      </c>
      <c r="BD26" s="424">
        <v>1.041710708859087</v>
      </c>
      <c r="BE26" s="424">
        <v>1.023350687222182</v>
      </c>
      <c r="BF26" s="424">
        <v>0.0000034554</v>
      </c>
      <c r="BG26" s="424">
        <v>3.662e-7</v>
      </c>
      <c r="BH26" s="29" t="s">
        <v>199</v>
      </c>
      <c r="BI26" s="29" t="s">
        <v>220</v>
      </c>
      <c r="BJ26" s="424">
        <v>1.805360985857036</v>
      </c>
      <c r="BK26" s="424">
        <v>-2.813404383430092</v>
      </c>
      <c r="BL26" s="424">
        <v>0.00029936</v>
      </c>
      <c r="BM26" s="424">
        <v>-16.47824352793454</v>
      </c>
      <c r="BN26" s="424">
        <v>-12.69709531491427</v>
      </c>
      <c r="BO26" s="424">
        <v>1.417233560090703e-10</v>
      </c>
      <c r="BP26" s="424">
        <v>-27.98174592972635</v>
      </c>
      <c r="BQ26" s="424">
        <v>-27.51501744017224</v>
      </c>
      <c r="BR26" s="424">
        <v>-27.63102111592855</v>
      </c>
    </row>
    <row x14ac:dyDescent="0.25" r="27" customHeight="1" ht="17.25">
      <c r="A27" s="425" t="s">
        <v>287</v>
      </c>
      <c r="B27" s="424">
        <v>8.3</v>
      </c>
      <c r="C27" s="424">
        <v>-0.14</v>
      </c>
      <c r="D27" s="424">
        <v>326.61</v>
      </c>
      <c r="E27" s="422">
        <v>0.0000200555</v>
      </c>
      <c r="F27" s="422">
        <v>5.989e-7</v>
      </c>
      <c r="G27" s="422">
        <v>7.648e-7</v>
      </c>
      <c r="H27" s="424">
        <v>6.3e-8</v>
      </c>
      <c r="I27" s="424">
        <v>0.0000020314</v>
      </c>
      <c r="J27" s="424">
        <v>2.98e-8</v>
      </c>
      <c r="K27" s="424">
        <v>4.8e-9</v>
      </c>
      <c r="L27" s="424">
        <v>0.0019792074</v>
      </c>
      <c r="M27" s="424">
        <v>0.0000537112</v>
      </c>
      <c r="N27" s="424">
        <v>0.0001464719</v>
      </c>
      <c r="O27" s="424">
        <v>0.0002911822</v>
      </c>
      <c r="P27" s="422">
        <v>0</v>
      </c>
      <c r="Q27" s="424">
        <v>1.04e-8</v>
      </c>
      <c r="R27" s="424">
        <v>0</v>
      </c>
      <c r="S27" s="422">
        <v>0</v>
      </c>
      <c r="T27" s="422">
        <v>0.0000033871</v>
      </c>
      <c r="U27" s="424">
        <v>0.0006145848</v>
      </c>
      <c r="V27" s="424">
        <v>7.188e-7</v>
      </c>
      <c r="W27" s="424">
        <v>0</v>
      </c>
      <c r="X27" s="422">
        <v>0.00005912</v>
      </c>
      <c r="Y27" s="424">
        <v>10.51</v>
      </c>
      <c r="Z27" s="422">
        <v>1</v>
      </c>
      <c r="AA27" s="422">
        <v>0</v>
      </c>
      <c r="AB27" s="422">
        <v>0</v>
      </c>
      <c r="AC27" s="422">
        <v>3</v>
      </c>
      <c r="AD27" s="422">
        <v>0</v>
      </c>
      <c r="AE27" s="29" t="s">
        <v>228</v>
      </c>
      <c r="AF27" s="424">
        <v>170.67</v>
      </c>
      <c r="AG27" s="424">
        <v>0.00249925</v>
      </c>
      <c r="AH27" s="422">
        <v>1</v>
      </c>
      <c r="AI27" s="422">
        <v>0</v>
      </c>
      <c r="AJ27" s="422">
        <v>0</v>
      </c>
      <c r="AK27" s="422">
        <v>0</v>
      </c>
      <c r="AL27" s="422">
        <v>0</v>
      </c>
      <c r="AM27" s="422">
        <v>1</v>
      </c>
      <c r="AN27" s="422">
        <v>0</v>
      </c>
      <c r="AO27" s="422">
        <v>0</v>
      </c>
      <c r="AP27" s="422">
        <v>0</v>
      </c>
      <c r="AQ27" s="422">
        <v>0</v>
      </c>
      <c r="AR27" s="422">
        <v>0</v>
      </c>
      <c r="AS27" s="422">
        <v>0</v>
      </c>
      <c r="AT27" s="422">
        <v>0</v>
      </c>
      <c r="AU27" s="422">
        <v>0</v>
      </c>
      <c r="AV27" s="422">
        <v>0</v>
      </c>
      <c r="AW27" s="422">
        <v>0</v>
      </c>
      <c r="AX27" s="422">
        <v>0</v>
      </c>
      <c r="AY27" s="422">
        <v>0</v>
      </c>
      <c r="AZ27" s="424">
        <v>101.88978217619</v>
      </c>
      <c r="BA27" s="424">
        <v>-0.7035415198969588</v>
      </c>
      <c r="BB27" s="424">
        <v>9.707083039793918</v>
      </c>
      <c r="BC27" s="424">
        <v>0.00227758815</v>
      </c>
      <c r="BD27" s="424">
        <v>0</v>
      </c>
      <c r="BE27" s="424">
        <v>0</v>
      </c>
      <c r="BF27" s="424">
        <v>0.0000241662</v>
      </c>
      <c r="BG27" s="424">
        <v>0.000021449</v>
      </c>
      <c r="BH27" s="29" t="s">
        <v>199</v>
      </c>
      <c r="BI27" s="29" t="s">
        <v>220</v>
      </c>
      <c r="BJ27" s="424">
        <v>3.436439613672371</v>
      </c>
      <c r="BK27" s="424">
        <v>-1.966117999250343</v>
      </c>
      <c r="BL27" s="424">
        <v>0.00203292</v>
      </c>
      <c r="BM27" s="424">
        <v>-14.0929705272143</v>
      </c>
      <c r="BN27" s="424">
        <v>-12.59468034158671</v>
      </c>
      <c r="BO27" s="424">
        <v>1.451589490492088e-10</v>
      </c>
      <c r="BP27" s="424">
        <v>-20.98664830101292</v>
      </c>
      <c r="BQ27" s="424">
        <v>-26.78095566029718</v>
      </c>
      <c r="BR27" s="424">
        <v>-27.63102111592855</v>
      </c>
    </row>
    <row x14ac:dyDescent="0.25" r="28" customHeight="1" ht="17.25">
      <c r="A28" s="425" t="s">
        <v>288</v>
      </c>
      <c r="B28" s="424">
        <v>8.3</v>
      </c>
      <c r="C28" s="424">
        <v>-0.14</v>
      </c>
      <c r="D28" s="424">
        <v>436.24</v>
      </c>
      <c r="E28" s="422">
        <v>0.000021309</v>
      </c>
      <c r="F28" s="422">
        <v>2.205e-7</v>
      </c>
      <c r="G28" s="422">
        <v>6.12e-8</v>
      </c>
      <c r="H28" s="424">
        <v>1.483e-7</v>
      </c>
      <c r="I28" s="424">
        <v>2.985e-7</v>
      </c>
      <c r="J28" s="424">
        <v>3.44e-8</v>
      </c>
      <c r="K28" s="424">
        <v>5.4e-9</v>
      </c>
      <c r="L28" s="424">
        <v>0.0033146287</v>
      </c>
      <c r="M28" s="424">
        <v>0.0000555016</v>
      </c>
      <c r="N28" s="424">
        <v>0.0001152026</v>
      </c>
      <c r="O28" s="424">
        <v>0.0002352912</v>
      </c>
      <c r="P28" s="422">
        <v>0</v>
      </c>
      <c r="Q28" s="424">
        <v>1.04e-8</v>
      </c>
      <c r="R28" s="424">
        <v>0.0006693369</v>
      </c>
      <c r="S28" s="422">
        <v>0.0000021861</v>
      </c>
      <c r="T28" s="422">
        <v>0.0000035484</v>
      </c>
      <c r="U28" s="424">
        <v>0.0008538632</v>
      </c>
      <c r="V28" s="424">
        <v>8.125e-7</v>
      </c>
      <c r="W28" s="424">
        <v>0.00003265</v>
      </c>
      <c r="X28" s="422">
        <v>0</v>
      </c>
      <c r="Y28" s="424">
        <v>10.03</v>
      </c>
      <c r="Z28" s="422">
        <v>1</v>
      </c>
      <c r="AA28" s="422">
        <v>0</v>
      </c>
      <c r="AB28" s="422">
        <v>0</v>
      </c>
      <c r="AC28" s="422">
        <v>3</v>
      </c>
      <c r="AD28" s="422">
        <v>0</v>
      </c>
      <c r="AE28" s="29" t="s">
        <v>228</v>
      </c>
      <c r="AF28" s="424">
        <v>282.42</v>
      </c>
      <c r="AG28" s="424">
        <v>0.00321434</v>
      </c>
      <c r="AH28" s="422">
        <v>1</v>
      </c>
      <c r="AI28" s="422">
        <v>0</v>
      </c>
      <c r="AJ28" s="422">
        <v>0</v>
      </c>
      <c r="AK28" s="422">
        <v>0</v>
      </c>
      <c r="AL28" s="422">
        <v>0</v>
      </c>
      <c r="AM28" s="422">
        <v>1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4">
        <v>170.99538086806</v>
      </c>
      <c r="BA28" s="424">
        <v>-0.6854295884497539</v>
      </c>
      <c r="BB28" s="424">
        <v>9.670859176899508</v>
      </c>
      <c r="BC28" s="424">
        <v>0.00326364535</v>
      </c>
      <c r="BD28" s="424">
        <v>0.786452677665462</v>
      </c>
      <c r="BE28" s="424">
        <v>0.7818905990577879</v>
      </c>
      <c r="BF28" s="424">
        <v>0.0000256753</v>
      </c>
      <c r="BG28" s="424">
        <v>0.0000216251</v>
      </c>
      <c r="BH28" s="29" t="s">
        <v>199</v>
      </c>
      <c r="BI28" s="29" t="s">
        <v>220</v>
      </c>
      <c r="BJ28" s="424">
        <v>3.772611948643985</v>
      </c>
      <c r="BK28" s="424">
        <v>-1.966118642110999</v>
      </c>
      <c r="BL28" s="424">
        <v>0.00337013</v>
      </c>
      <c r="BM28" s="424">
        <v>-13.41152511920587</v>
      </c>
      <c r="BN28" s="424">
        <v>-12.54856267188256</v>
      </c>
      <c r="BO28" s="424">
        <v>1.451589490492088e-10</v>
      </c>
      <c r="BP28" s="424">
        <v>-20.21846401093174</v>
      </c>
      <c r="BQ28" s="424">
        <v>-27.52576060527106</v>
      </c>
      <c r="BR28" s="424">
        <v>-27.63102111592855</v>
      </c>
    </row>
    <row x14ac:dyDescent="0.25" r="29" customHeight="1" ht="17.25">
      <c r="A29" s="425" t="s">
        <v>289</v>
      </c>
      <c r="B29" s="424">
        <v>8.5</v>
      </c>
      <c r="C29" s="424">
        <v>-0.12</v>
      </c>
      <c r="D29" s="424">
        <v>315.4</v>
      </c>
      <c r="E29" s="422">
        <v>1.791e-7</v>
      </c>
      <c r="F29" s="422">
        <v>6.441e-7</v>
      </c>
      <c r="G29" s="422">
        <v>6.12e-8</v>
      </c>
      <c r="H29" s="424">
        <v>0.0000034203</v>
      </c>
      <c r="I29" s="424">
        <v>0.0000015232</v>
      </c>
      <c r="J29" s="424">
        <v>1.94e-8</v>
      </c>
      <c r="K29" s="424">
        <v>8e-9</v>
      </c>
      <c r="L29" s="424">
        <v>0.0008569316</v>
      </c>
      <c r="M29" s="424">
        <v>0.0000189268</v>
      </c>
      <c r="N29" s="424">
        <v>0.0001509977</v>
      </c>
      <c r="O29" s="424">
        <v>0.0001275014</v>
      </c>
      <c r="P29" s="422">
        <v>0</v>
      </c>
      <c r="Q29" s="424">
        <v>2.084e-7</v>
      </c>
      <c r="R29" s="424">
        <v>0.0000431557</v>
      </c>
      <c r="S29" s="422">
        <v>0.0000019779</v>
      </c>
      <c r="T29" s="422">
        <v>0.0000029032</v>
      </c>
      <c r="U29" s="424">
        <v>0.0002868063</v>
      </c>
      <c r="V29" s="424">
        <v>3.12e-8</v>
      </c>
      <c r="W29" s="424">
        <v>0.000026996</v>
      </c>
      <c r="X29" s="422">
        <v>0</v>
      </c>
      <c r="Y29" s="424">
        <v>38.06</v>
      </c>
      <c r="Z29" s="422">
        <v>1</v>
      </c>
      <c r="AA29" s="422">
        <v>0</v>
      </c>
      <c r="AB29" s="422">
        <v>0</v>
      </c>
      <c r="AC29" s="422">
        <v>1</v>
      </c>
      <c r="AD29" s="422">
        <v>2</v>
      </c>
      <c r="AE29" s="29" t="s">
        <v>228</v>
      </c>
      <c r="AF29" s="424">
        <v>94.59</v>
      </c>
      <c r="AG29" s="424">
        <v>0.0011988</v>
      </c>
      <c r="AH29" s="422">
        <v>1</v>
      </c>
      <c r="AI29" s="422">
        <v>0</v>
      </c>
      <c r="AJ29" s="422">
        <v>0</v>
      </c>
      <c r="AK29" s="422">
        <v>0</v>
      </c>
      <c r="AL29" s="422">
        <v>0</v>
      </c>
      <c r="AM29" s="422">
        <v>1</v>
      </c>
      <c r="AN29" s="422">
        <v>0</v>
      </c>
      <c r="AO29" s="422">
        <v>0</v>
      </c>
      <c r="AP29" s="422">
        <v>0</v>
      </c>
      <c r="AQ29" s="422">
        <v>0</v>
      </c>
      <c r="AR29" s="422">
        <v>0</v>
      </c>
      <c r="AS29" s="422">
        <v>0</v>
      </c>
      <c r="AT29" s="422">
        <v>0</v>
      </c>
      <c r="AU29" s="422">
        <v>0</v>
      </c>
      <c r="AV29" s="422">
        <v>0</v>
      </c>
      <c r="AW29" s="422">
        <v>0</v>
      </c>
      <c r="AX29" s="422">
        <v>0</v>
      </c>
      <c r="AY29" s="422">
        <v>0</v>
      </c>
      <c r="AZ29" s="424">
        <v>51.25105561908</v>
      </c>
      <c r="BA29" s="424">
        <v>-0.6351902971554964</v>
      </c>
      <c r="BB29" s="424">
        <v>9.770380594310993</v>
      </c>
      <c r="BC29" s="424">
        <v>0.00123998595</v>
      </c>
      <c r="BD29" s="424">
        <v>0.1573661387493929</v>
      </c>
      <c r="BE29" s="424">
        <v>0.1494392698769531</v>
      </c>
      <c r="BF29" s="424">
        <v>0.0000031215</v>
      </c>
      <c r="BG29" s="424">
        <v>9.038e-7</v>
      </c>
      <c r="BH29" s="29" t="s">
        <v>199</v>
      </c>
      <c r="BI29" s="29" t="s">
        <v>220</v>
      </c>
      <c r="BJ29" s="424">
        <v>2.114677812661055</v>
      </c>
      <c r="BK29" s="424">
        <v>-2.120263786208456</v>
      </c>
      <c r="BL29" s="424">
        <v>0.00087586</v>
      </c>
      <c r="BM29" s="424">
        <v>-16.39147459732965</v>
      </c>
      <c r="BN29" s="424">
        <v>-12.75079947608597</v>
      </c>
      <c r="BO29" s="424">
        <v>2.906574394463668e-9</v>
      </c>
      <c r="BP29" s="424">
        <v>-25.51271070534934</v>
      </c>
      <c r="BQ29" s="424">
        <v>-25.66094811130408</v>
      </c>
      <c r="BR29" s="424">
        <v>-27.63102111592855</v>
      </c>
    </row>
    <row x14ac:dyDescent="0.25" r="30" customHeight="1" ht="17.25">
      <c r="A30" s="425" t="s">
        <v>290</v>
      </c>
      <c r="B30" s="424">
        <v>8.8</v>
      </c>
      <c r="C30" s="424">
        <v>0.12</v>
      </c>
      <c r="D30" s="424">
        <v>537.91</v>
      </c>
      <c r="E30" s="422">
        <v>0</v>
      </c>
      <c r="F30" s="422">
        <v>2.453e-7</v>
      </c>
      <c r="G30" s="422">
        <v>6.12e-8</v>
      </c>
      <c r="H30" s="424">
        <v>1.483e-7</v>
      </c>
      <c r="I30" s="424">
        <v>3.045e-7</v>
      </c>
      <c r="J30" s="424">
        <v>5.44e-8</v>
      </c>
      <c r="K30" s="424">
        <v>8e-9</v>
      </c>
      <c r="L30" s="424">
        <v>0.0018487103</v>
      </c>
      <c r="M30" s="424">
        <v>0.0000680342</v>
      </c>
      <c r="N30" s="424">
        <v>0.0001563464</v>
      </c>
      <c r="O30" s="424">
        <v>0.0000681172</v>
      </c>
      <c r="P30" s="422">
        <v>0.0000024281</v>
      </c>
      <c r="Q30" s="424">
        <v>8.335e-7</v>
      </c>
      <c r="R30" s="424">
        <v>0.0008219333</v>
      </c>
      <c r="S30" s="422">
        <v>0.0000113471</v>
      </c>
      <c r="T30" s="422">
        <v>0.0000032258</v>
      </c>
      <c r="U30" s="424">
        <v>0.0005588625</v>
      </c>
      <c r="V30" s="424">
        <v>5.312e-7</v>
      </c>
      <c r="W30" s="424">
        <v>0.000080818</v>
      </c>
      <c r="X30" s="422">
        <v>0</v>
      </c>
      <c r="Y30" s="424">
        <v>39.62</v>
      </c>
      <c r="Z30" s="422">
        <v>1</v>
      </c>
      <c r="AA30" s="422">
        <v>0</v>
      </c>
      <c r="AB30" s="422">
        <v>0</v>
      </c>
      <c r="AC30" s="422">
        <v>1</v>
      </c>
      <c r="AD30" s="422">
        <v>2</v>
      </c>
      <c r="AE30" s="29" t="s">
        <v>228</v>
      </c>
      <c r="AF30" s="424">
        <v>219.31</v>
      </c>
      <c r="AG30" s="424">
        <v>0.00226692</v>
      </c>
      <c r="AH30" s="422">
        <v>1</v>
      </c>
      <c r="AI30" s="422">
        <v>0</v>
      </c>
      <c r="AJ30" s="422">
        <v>0</v>
      </c>
      <c r="AK30" s="422">
        <v>0</v>
      </c>
      <c r="AL30" s="422">
        <v>0</v>
      </c>
      <c r="AM30" s="422">
        <v>1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v>0</v>
      </c>
      <c r="AZ30" s="424">
        <v>123.86519329112</v>
      </c>
      <c r="BA30" s="424">
        <v>-0.3275661370008258</v>
      </c>
      <c r="BB30" s="424">
        <v>9.455132274001652</v>
      </c>
      <c r="BC30" s="424">
        <v>0.0022921778</v>
      </c>
      <c r="BD30" s="424">
        <v>1.491029367688832</v>
      </c>
      <c r="BE30" s="424">
        <v>1.441458193618627</v>
      </c>
      <c r="BF30" s="424">
        <v>0.000003765</v>
      </c>
      <c r="BG30" s="424">
        <v>3.609e-7</v>
      </c>
      <c r="BH30" s="29" t="s">
        <v>199</v>
      </c>
      <c r="BI30" s="29" t="s">
        <v>220</v>
      </c>
      <c r="BJ30" s="424">
        <v>2.608357218652195</v>
      </c>
      <c r="BK30" s="424">
        <v>-2.120259119534845</v>
      </c>
      <c r="BL30" s="424">
        <v>0.00191674</v>
      </c>
      <c r="BM30" s="424">
        <v>-15.76411821223209</v>
      </c>
      <c r="BN30" s="424">
        <v>-12.64302807835111</v>
      </c>
      <c r="BO30" s="424">
        <v>1.071797520661157e-8</v>
      </c>
      <c r="BP30" s="424">
        <v>-25.43832348158811</v>
      </c>
      <c r="BQ30" s="424">
        <v>-27.51769243062154</v>
      </c>
      <c r="BR30" s="424">
        <v>-27.49491803293621</v>
      </c>
    </row>
    <row x14ac:dyDescent="0.25" r="31" customHeight="1" ht="17.25">
      <c r="A31" s="425" t="s">
        <v>291</v>
      </c>
      <c r="B31" s="424">
        <v>9.6</v>
      </c>
      <c r="C31" s="424">
        <v>-0.23</v>
      </c>
      <c r="D31" s="424">
        <v>484.95</v>
      </c>
      <c r="E31" s="422">
        <v>0.0000068045</v>
      </c>
      <c r="F31" s="422">
        <v>6.325e-7</v>
      </c>
      <c r="G31" s="422">
        <v>6.12e-8</v>
      </c>
      <c r="H31" s="424">
        <v>0.0000096368</v>
      </c>
      <c r="I31" s="424">
        <v>0.0000012742</v>
      </c>
      <c r="J31" s="424">
        <v>2.65e-8</v>
      </c>
      <c r="K31" s="424">
        <v>6.1e-9</v>
      </c>
      <c r="L31" s="424">
        <v>0.003349428</v>
      </c>
      <c r="M31" s="424">
        <v>0.0000647092</v>
      </c>
      <c r="N31" s="424">
        <v>0.0002880066</v>
      </c>
      <c r="O31" s="424">
        <v>0.0000898248</v>
      </c>
      <c r="P31" s="422">
        <v>0.0001097514</v>
      </c>
      <c r="Q31" s="424">
        <v>0.0000677229</v>
      </c>
      <c r="R31" s="424">
        <v>0.0008278566</v>
      </c>
      <c r="S31" s="422">
        <v>0.0002058089</v>
      </c>
      <c r="T31" s="422">
        <v>0.0000085484</v>
      </c>
      <c r="U31" s="424">
        <v>0.0004015288</v>
      </c>
      <c r="V31" s="424">
        <v>8.438e-7</v>
      </c>
      <c r="W31" s="424">
        <v>0.000056939</v>
      </c>
      <c r="X31" s="422">
        <v>0</v>
      </c>
      <c r="Y31" s="424">
        <v>11.06</v>
      </c>
      <c r="Z31" s="422">
        <v>1</v>
      </c>
      <c r="AA31" s="422">
        <v>0</v>
      </c>
      <c r="AB31" s="422">
        <v>0</v>
      </c>
      <c r="AC31" s="422">
        <v>2</v>
      </c>
      <c r="AD31" s="422">
        <v>0</v>
      </c>
      <c r="AE31" s="29" t="s">
        <v>228</v>
      </c>
      <c r="AF31" s="424">
        <v>328.65</v>
      </c>
      <c r="AG31" s="424">
        <v>0.00434409</v>
      </c>
      <c r="AH31" s="422">
        <v>1</v>
      </c>
      <c r="AI31" s="422">
        <v>0</v>
      </c>
      <c r="AJ31" s="422">
        <v>0</v>
      </c>
      <c r="AK31" s="422">
        <v>0</v>
      </c>
      <c r="AL31" s="422">
        <v>0</v>
      </c>
      <c r="AM31" s="422">
        <v>1</v>
      </c>
      <c r="AN31" s="422">
        <v>0</v>
      </c>
      <c r="AO31" s="422">
        <v>0</v>
      </c>
      <c r="AP31" s="422"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4">
        <v>194.12789424486</v>
      </c>
      <c r="BA31" s="424">
        <v>-0.1161336495883436</v>
      </c>
      <c r="BB31" s="424">
        <v>9.832267299176687</v>
      </c>
      <c r="BC31" s="424">
        <v>0.004023118300000001</v>
      </c>
      <c r="BD31" s="424">
        <v>2.574324681068954</v>
      </c>
      <c r="BE31" s="424">
        <v>1.363091077665687</v>
      </c>
      <c r="BF31" s="424">
        <v>0.0000162028</v>
      </c>
      <c r="BG31" s="424">
        <v>0.0000075247</v>
      </c>
      <c r="BH31" s="29" t="s">
        <v>199</v>
      </c>
      <c r="BI31" s="29" t="s">
        <v>220</v>
      </c>
      <c r="BJ31" s="424">
        <v>3.780710796745386</v>
      </c>
      <c r="BK31" s="424">
        <v>-1.469679622243872</v>
      </c>
      <c r="BL31" s="424">
        <v>0.00341414</v>
      </c>
      <c r="BM31" s="424">
        <v>-16.73886969342936</v>
      </c>
      <c r="BN31" s="424">
        <v>-11.66957505674474</v>
      </c>
      <c r="BO31" s="424">
        <v>7.348090277777778e-7</v>
      </c>
      <c r="BP31" s="424">
        <v>-20.81288519417149</v>
      </c>
      <c r="BQ31" s="424">
        <v>-24.98890418595341</v>
      </c>
      <c r="BR31" s="424">
        <v>-25.94647573100764</v>
      </c>
    </row>
    <row x14ac:dyDescent="0.25" r="32" customHeight="1" ht="17.25">
      <c r="A32" s="425" t="s">
        <v>292</v>
      </c>
      <c r="B32" s="424">
        <v>8.4</v>
      </c>
      <c r="C32" s="424">
        <v>-0.33</v>
      </c>
      <c r="D32" s="424">
        <v>2399</v>
      </c>
      <c r="E32" s="422">
        <v>0.0003463157</v>
      </c>
      <c r="F32" s="422">
        <v>3.734e-7</v>
      </c>
      <c r="G32" s="422">
        <v>6.12e-8</v>
      </c>
      <c r="H32" s="424">
        <v>1.483e-7</v>
      </c>
      <c r="I32" s="424">
        <v>0.0000033256</v>
      </c>
      <c r="J32" s="424">
        <v>1.368e-7</v>
      </c>
      <c r="K32" s="424">
        <v>2.498e-7</v>
      </c>
      <c r="L32" s="424">
        <v>0.0021575536</v>
      </c>
      <c r="M32" s="424">
        <v>0.004406875</v>
      </c>
      <c r="N32" s="424">
        <v>0.000195433</v>
      </c>
      <c r="O32" s="424">
        <v>0.0003418334</v>
      </c>
      <c r="P32" s="422">
        <v>0.0000500194</v>
      </c>
      <c r="Q32" s="424">
        <v>0.0000583459</v>
      </c>
      <c r="R32" s="424">
        <v>0.0007460582</v>
      </c>
      <c r="S32" s="422">
        <v>0.0000042682</v>
      </c>
      <c r="T32" s="422">
        <v>0.0000359677</v>
      </c>
      <c r="U32" s="424">
        <v>0.0005867237</v>
      </c>
      <c r="V32" s="424">
        <v>2.5e-7</v>
      </c>
      <c r="W32" s="424">
        <v>0</v>
      </c>
      <c r="X32" s="422">
        <v>0.0095747</v>
      </c>
      <c r="Y32" s="424">
        <v>52.96</v>
      </c>
      <c r="Z32" s="422">
        <v>1</v>
      </c>
      <c r="AA32" s="422">
        <v>0</v>
      </c>
      <c r="AB32" s="422">
        <v>0</v>
      </c>
      <c r="AC32" s="422">
        <v>3</v>
      </c>
      <c r="AD32" s="422">
        <v>2</v>
      </c>
      <c r="AE32" s="29" t="s">
        <v>228</v>
      </c>
      <c r="AF32" s="424">
        <v>979.81</v>
      </c>
      <c r="AG32" s="424">
        <v>0.0159996</v>
      </c>
      <c r="AH32" s="422">
        <v>1</v>
      </c>
      <c r="AI32" s="422">
        <v>0</v>
      </c>
      <c r="AJ32" s="422">
        <v>0</v>
      </c>
      <c r="AK32" s="422">
        <v>0</v>
      </c>
      <c r="AL32" s="422">
        <v>0</v>
      </c>
      <c r="AM32" s="422">
        <v>1</v>
      </c>
      <c r="AN32" s="422">
        <v>0</v>
      </c>
      <c r="AO32" s="422">
        <v>0</v>
      </c>
      <c r="AP32" s="422">
        <v>0</v>
      </c>
      <c r="AQ32" s="422">
        <v>0</v>
      </c>
      <c r="AR32" s="422"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4">
        <v>338.43997442623</v>
      </c>
      <c r="BA32" s="424">
        <v>0.188451020689671</v>
      </c>
      <c r="BB32" s="424">
        <v>8.023097958620658</v>
      </c>
      <c r="BC32" s="424">
        <v>0.01075533125</v>
      </c>
      <c r="BD32" s="424">
        <v>1.278841130842337</v>
      </c>
      <c r="BE32" s="424">
        <v>1.262383122340594</v>
      </c>
      <c r="BF32" s="424">
        <v>0.0003827832</v>
      </c>
      <c r="BG32" s="424">
        <v>0.0003468871</v>
      </c>
      <c r="BH32" s="29" t="s">
        <v>199</v>
      </c>
      <c r="BI32" s="29" t="s">
        <v>220</v>
      </c>
      <c r="BJ32" s="424">
        <v>3.813270351210964</v>
      </c>
      <c r="BK32" s="424">
        <v>-1.108663382100686</v>
      </c>
      <c r="BL32" s="424">
        <v>0.00656443</v>
      </c>
      <c r="BM32" s="424">
        <v>-14.31435211921536</v>
      </c>
      <c r="BN32" s="424">
        <v>-10.23282527207762</v>
      </c>
      <c r="BO32" s="424">
        <v>8.269557823129252e-7</v>
      </c>
      <c r="BP32" s="424">
        <v>-12.61569669983419</v>
      </c>
      <c r="BQ32" s="424">
        <v>-26.62613359782375</v>
      </c>
      <c r="BR32" s="424">
        <v>-24.61021581434644</v>
      </c>
    </row>
    <row x14ac:dyDescent="0.25" r="33" customHeight="1" ht="17.25">
      <c r="A33" s="425" t="s">
        <v>293</v>
      </c>
      <c r="B33" s="424">
        <v>9.6</v>
      </c>
      <c r="C33" s="424">
        <v>-0.16</v>
      </c>
      <c r="D33" s="424">
        <v>440</v>
      </c>
      <c r="E33" s="422">
        <v>0.0000010744</v>
      </c>
      <c r="F33" s="422">
        <v>3.35e-8</v>
      </c>
      <c r="G33" s="422">
        <v>6.12e-8</v>
      </c>
      <c r="H33" s="424">
        <v>0.0000126019</v>
      </c>
      <c r="I33" s="424">
        <v>1.738e-7</v>
      </c>
      <c r="J33" s="424">
        <v>1.93e-8</v>
      </c>
      <c r="K33" s="424">
        <v>6.8e-9</v>
      </c>
      <c r="L33" s="424">
        <v>0.0019574579</v>
      </c>
      <c r="M33" s="424">
        <v>0.0010844544</v>
      </c>
      <c r="N33" s="424">
        <v>0.0002003703</v>
      </c>
      <c r="O33" s="424">
        <v>0.0000533959</v>
      </c>
      <c r="P33" s="422">
        <v>0.0001398601</v>
      </c>
      <c r="Q33" s="424">
        <v>0.0000712654</v>
      </c>
      <c r="R33" s="424">
        <v>0.0008222153</v>
      </c>
      <c r="S33" s="422">
        <v>0.0000021861</v>
      </c>
      <c r="T33" s="422">
        <v>0.0000212903</v>
      </c>
      <c r="U33" s="424">
        <v>0.0006211404</v>
      </c>
      <c r="V33" s="424">
        <v>0.0000010937</v>
      </c>
      <c r="W33" s="424">
        <v>0.000012761</v>
      </c>
      <c r="X33" s="422">
        <v>0</v>
      </c>
      <c r="Y33" s="424">
        <v>8.42</v>
      </c>
      <c r="Z33" s="422">
        <v>1</v>
      </c>
      <c r="AA33" s="422">
        <v>0</v>
      </c>
      <c r="AB33" s="422">
        <v>0</v>
      </c>
      <c r="AC33" s="422">
        <v>2</v>
      </c>
      <c r="AD33" s="422">
        <v>0</v>
      </c>
      <c r="AE33" s="29" t="s">
        <v>228</v>
      </c>
      <c r="AF33" s="424">
        <v>343.25</v>
      </c>
      <c r="AG33" s="424">
        <v>0.00381999</v>
      </c>
      <c r="AH33" s="422">
        <v>1</v>
      </c>
      <c r="AI33" s="422">
        <v>0</v>
      </c>
      <c r="AJ33" s="422">
        <v>0</v>
      </c>
      <c r="AK33" s="422">
        <v>0</v>
      </c>
      <c r="AL33" s="422">
        <v>0</v>
      </c>
      <c r="AM33" s="422">
        <v>1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4">
        <v>193.77162363577</v>
      </c>
      <c r="BA33" s="424">
        <v>-0.2056441604184318</v>
      </c>
      <c r="BB33" s="424">
        <v>10.01128832083686</v>
      </c>
      <c r="BC33" s="424">
        <v>0.0032724033</v>
      </c>
      <c r="BD33" s="424">
        <v>1.327238415018569</v>
      </c>
      <c r="BE33" s="424">
        <v>1.319076439073263</v>
      </c>
      <c r="BF33" s="424">
        <v>0.0000234652</v>
      </c>
      <c r="BG33" s="424">
        <v>0.0000011884</v>
      </c>
      <c r="BH33" s="29" t="s">
        <v>199</v>
      </c>
      <c r="BI33" s="29" t="s">
        <v>220</v>
      </c>
      <c r="BJ33" s="424">
        <v>3.956164898658091</v>
      </c>
      <c r="BK33" s="424">
        <v>-1.832588276277765</v>
      </c>
      <c r="BL33" s="424">
        <v>0.00304191</v>
      </c>
      <c r="BM33" s="424">
        <v>-16.04286644770022</v>
      </c>
      <c r="BN33" s="424">
        <v>-10.75727303190325</v>
      </c>
      <c r="BO33" s="424">
        <v>7.733289930555556e-7</v>
      </c>
      <c r="BP33" s="424">
        <v>-24.28564397164972</v>
      </c>
      <c r="BQ33" s="424">
        <v>-26.48453972205625</v>
      </c>
      <c r="BR33" s="424">
        <v>-25.98317050900803</v>
      </c>
    </row>
    <row x14ac:dyDescent="0.25" r="34" customHeight="1" ht="17.25">
      <c r="A34" s="425" t="s">
        <v>294</v>
      </c>
      <c r="B34" s="424">
        <v>8.59</v>
      </c>
      <c r="C34" s="424">
        <v>-0.18</v>
      </c>
      <c r="D34" s="424">
        <v>2381.5</v>
      </c>
      <c r="E34" s="422">
        <v>0.0000012535</v>
      </c>
      <c r="F34" s="422">
        <v>0</v>
      </c>
      <c r="G34" s="422">
        <v>0</v>
      </c>
      <c r="H34" s="424">
        <v>0.0000701631</v>
      </c>
      <c r="I34" s="424">
        <v>1.103e-7</v>
      </c>
      <c r="J34" s="424">
        <v>2.48e-8</v>
      </c>
      <c r="K34" s="424">
        <v>5.8e-9</v>
      </c>
      <c r="L34" s="424">
        <v>0.006651877</v>
      </c>
      <c r="M34" s="424">
        <v>0.0000956571</v>
      </c>
      <c r="N34" s="424">
        <v>0.0000152232</v>
      </c>
      <c r="O34" s="424">
        <v>0.0000546434</v>
      </c>
      <c r="P34" s="422">
        <v>0</v>
      </c>
      <c r="Q34" s="424">
        <v>0</v>
      </c>
      <c r="R34" s="424">
        <v>0.002741658</v>
      </c>
      <c r="S34" s="422">
        <v>0.0000041641</v>
      </c>
      <c r="T34" s="422">
        <v>0.0000080645</v>
      </c>
      <c r="U34" s="424">
        <v>0.0009040133</v>
      </c>
      <c r="V34" s="424">
        <v>7.422e-7</v>
      </c>
      <c r="W34" s="424">
        <v>0.000012761</v>
      </c>
      <c r="X34" s="422">
        <v>0</v>
      </c>
      <c r="Y34" s="424">
        <v>50.39</v>
      </c>
      <c r="Z34" s="422">
        <v>0</v>
      </c>
      <c r="AA34" s="422">
        <v>0</v>
      </c>
      <c r="AB34" s="422">
        <v>1</v>
      </c>
      <c r="AC34" s="422">
        <v>3</v>
      </c>
      <c r="AD34" s="422">
        <v>2</v>
      </c>
      <c r="AE34" s="29" t="s">
        <v>227</v>
      </c>
      <c r="AF34" s="424">
        <v>349.23</v>
      </c>
      <c r="AG34" s="424">
        <v>0.00784259</v>
      </c>
      <c r="AH34" s="422">
        <v>0</v>
      </c>
      <c r="AI34" s="422">
        <v>1</v>
      </c>
      <c r="AJ34" s="422">
        <v>0</v>
      </c>
      <c r="AK34" s="422">
        <v>0</v>
      </c>
      <c r="AL34" s="422">
        <v>0</v>
      </c>
      <c r="AM34" s="422">
        <v>0</v>
      </c>
      <c r="AN34" s="422">
        <v>1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4">
        <v>315.6051655276501</v>
      </c>
      <c r="BA34" s="424">
        <v>-0.2721329111522941</v>
      </c>
      <c r="BB34" s="424">
        <v>9.134265822304588</v>
      </c>
      <c r="BC34" s="424">
        <v>0.0056927411</v>
      </c>
      <c r="BD34" s="424">
        <v>3.037369140476142</v>
      </c>
      <c r="BE34" s="424">
        <v>3.018857328975595</v>
      </c>
      <c r="BF34" s="424">
        <v>0.000010066</v>
      </c>
      <c r="BG34" s="424">
        <v>0.0000012783</v>
      </c>
      <c r="BH34" s="29" t="s">
        <v>234</v>
      </c>
      <c r="BI34" s="29" t="s">
        <v>222</v>
      </c>
      <c r="BJ34" s="424">
        <v>3.855693077548429</v>
      </c>
      <c r="BK34" s="424">
        <v>-1.714802539217044</v>
      </c>
      <c r="BL34" s="424">
        <v>0.00674754</v>
      </c>
      <c r="BM34" s="424">
        <v>-12.71703697499332</v>
      </c>
      <c r="BN34" s="424">
        <v>-11.72859687148966</v>
      </c>
      <c r="BO34" s="424">
        <v>0</v>
      </c>
      <c r="BP34" s="424">
        <v>-20.22433986869783</v>
      </c>
      <c r="BQ34" s="424">
        <v>-25.46567714524801</v>
      </c>
      <c r="BR34" s="424">
        <v>-27.63102111592855</v>
      </c>
    </row>
    <row x14ac:dyDescent="0.25" r="35" customHeight="1" ht="17.25">
      <c r="A35" s="425" t="s">
        <v>295</v>
      </c>
      <c r="B35" s="424">
        <v>8.91</v>
      </c>
      <c r="C35" s="424">
        <v>-0.19</v>
      </c>
      <c r="D35" s="424">
        <v>463.69</v>
      </c>
      <c r="E35" s="422">
        <v>0.0000175486</v>
      </c>
      <c r="F35" s="422">
        <v>4.46e-8</v>
      </c>
      <c r="G35" s="422">
        <v>0</v>
      </c>
      <c r="H35" s="424">
        <v>3.706e-7</v>
      </c>
      <c r="I35" s="424">
        <v>7.022e-7</v>
      </c>
      <c r="J35" s="424">
        <v>6.04e-8</v>
      </c>
      <c r="K35" s="424">
        <v>1.2e-8</v>
      </c>
      <c r="L35" s="424">
        <v>0.0026925921</v>
      </c>
      <c r="M35" s="424">
        <v>0.0001393933</v>
      </c>
      <c r="N35" s="424">
        <v>0.0002699033</v>
      </c>
      <c r="O35" s="424">
        <v>0.0003360946</v>
      </c>
      <c r="P35" s="422">
        <v>0</v>
      </c>
      <c r="Q35" s="424">
        <v>3.126e-7</v>
      </c>
      <c r="R35" s="424">
        <v>0.0001410318</v>
      </c>
      <c r="S35" s="422">
        <v>0.0000510098</v>
      </c>
      <c r="T35" s="422">
        <v>0.0000064516</v>
      </c>
      <c r="U35" s="424">
        <v>0.0005682042</v>
      </c>
      <c r="V35" s="424">
        <v>0.0000015672</v>
      </c>
      <c r="W35" s="424">
        <v>0</v>
      </c>
      <c r="X35" s="422">
        <v>0.000084448</v>
      </c>
      <c r="Y35" s="424">
        <v>7.96</v>
      </c>
      <c r="Z35" s="422">
        <v>0</v>
      </c>
      <c r="AA35" s="422">
        <v>0</v>
      </c>
      <c r="AB35" s="422">
        <v>1</v>
      </c>
      <c r="AC35" s="422">
        <v>2</v>
      </c>
      <c r="AD35" s="422">
        <v>0</v>
      </c>
      <c r="AE35" s="29" t="s">
        <v>227</v>
      </c>
      <c r="AF35" s="424">
        <v>233.47</v>
      </c>
      <c r="AG35" s="424">
        <v>0.00443498</v>
      </c>
      <c r="AH35" s="422">
        <v>0</v>
      </c>
      <c r="AI35" s="422">
        <v>1</v>
      </c>
      <c r="AJ35" s="422">
        <v>0</v>
      </c>
      <c r="AK35" s="422">
        <v>0</v>
      </c>
      <c r="AL35" s="422">
        <v>0</v>
      </c>
      <c r="AM35" s="422">
        <v>0</v>
      </c>
      <c r="AN35" s="422">
        <v>1</v>
      </c>
      <c r="AO35" s="422">
        <v>0</v>
      </c>
      <c r="AP35" s="422">
        <v>0</v>
      </c>
      <c r="AQ35" s="422">
        <v>0</v>
      </c>
      <c r="AR35" s="422">
        <v>0</v>
      </c>
      <c r="AS35" s="422">
        <v>0</v>
      </c>
      <c r="AT35" s="422">
        <v>0</v>
      </c>
      <c r="AU35" s="422">
        <v>0</v>
      </c>
      <c r="AV35" s="422">
        <v>0</v>
      </c>
      <c r="AW35" s="422">
        <v>0</v>
      </c>
      <c r="AX35" s="422">
        <v>0</v>
      </c>
      <c r="AY35" s="422">
        <v>0</v>
      </c>
      <c r="AZ35" s="424">
        <v>133.46934218934</v>
      </c>
      <c r="BA35" s="424">
        <v>-0.1285013328627098</v>
      </c>
      <c r="BB35" s="424">
        <v>9.16700266572542</v>
      </c>
      <c r="BC35" s="424">
        <v>0.0031691044</v>
      </c>
      <c r="BD35" s="424">
        <v>0.3379799022956887</v>
      </c>
      <c r="BE35" s="424">
        <v>0.2277593852852164</v>
      </c>
      <c r="BF35" s="424">
        <v>0.0000255794</v>
      </c>
      <c r="BG35" s="424">
        <v>0.0000176536</v>
      </c>
      <c r="BH35" s="29" t="s">
        <v>234</v>
      </c>
      <c r="BI35" s="29" t="s">
        <v>222</v>
      </c>
      <c r="BJ35" s="424">
        <v>4.064787225641141</v>
      </c>
      <c r="BK35" s="424">
        <v>-1.660739470018949</v>
      </c>
      <c r="BL35" s="424">
        <v>0.00283198</v>
      </c>
      <c r="BM35" s="424">
        <v>-14.71757293861796</v>
      </c>
      <c r="BN35" s="424">
        <v>-11.95143021522438</v>
      </c>
      <c r="BO35" s="424">
        <v>3.904867354175248e-9</v>
      </c>
      <c r="BP35" s="424">
        <v>-20.72532411207154</v>
      </c>
      <c r="BQ35" s="424">
        <v>-27.37870718731456</v>
      </c>
      <c r="BR35" s="424">
        <v>-27.63102111592855</v>
      </c>
    </row>
    <row x14ac:dyDescent="0.25" r="36" customHeight="1" ht="17.25">
      <c r="A36" s="425" t="s">
        <v>296</v>
      </c>
      <c r="B36" s="424">
        <v>6.34</v>
      </c>
      <c r="C36" s="424">
        <v>-0.35</v>
      </c>
      <c r="D36" s="424">
        <v>2342.12</v>
      </c>
      <c r="E36" s="422">
        <v>0.0034651267</v>
      </c>
      <c r="F36" s="422">
        <v>0.0000015737</v>
      </c>
      <c r="G36" s="422">
        <v>0</v>
      </c>
      <c r="H36" s="424">
        <v>0</v>
      </c>
      <c r="I36" s="424">
        <v>0.0001201354</v>
      </c>
      <c r="J36" s="424">
        <v>2.31e-8</v>
      </c>
      <c r="K36" s="424">
        <v>4.7e-9</v>
      </c>
      <c r="L36" s="424">
        <v>0.0002901388</v>
      </c>
      <c r="M36" s="424">
        <v>0.0000281344</v>
      </c>
      <c r="N36" s="424">
        <v>0.0000645958</v>
      </c>
      <c r="O36" s="424">
        <v>0.0000648735</v>
      </c>
      <c r="P36" s="422">
        <v>0</v>
      </c>
      <c r="Q36" s="424">
        <v>0.0000166703</v>
      </c>
      <c r="R36" s="424">
        <v>0.0008461907</v>
      </c>
      <c r="S36" s="422">
        <v>0.000003123</v>
      </c>
      <c r="T36" s="422">
        <v>0.0000080645</v>
      </c>
      <c r="U36" s="424">
        <v>0.0000139748</v>
      </c>
      <c r="V36" s="424">
        <v>2.059e-7</v>
      </c>
      <c r="W36" s="424">
        <v>0</v>
      </c>
      <c r="X36" s="422">
        <v>0.000084448</v>
      </c>
      <c r="Y36" s="424">
        <v>63.69</v>
      </c>
      <c r="Z36" s="422">
        <v>0</v>
      </c>
      <c r="AA36" s="422">
        <v>0</v>
      </c>
      <c r="AB36" s="422">
        <v>1</v>
      </c>
      <c r="AC36" s="422">
        <v>3</v>
      </c>
      <c r="AD36" s="422">
        <v>2</v>
      </c>
      <c r="AE36" s="29" t="s">
        <v>225</v>
      </c>
      <c r="AF36" s="424">
        <v>237.53</v>
      </c>
      <c r="AG36" s="424">
        <v>0.00781564</v>
      </c>
      <c r="AH36" s="422">
        <v>0</v>
      </c>
      <c r="AI36" s="422">
        <v>1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1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4">
        <v>245.41151402885</v>
      </c>
      <c r="BA36" s="424">
        <v>-4.017964308726132</v>
      </c>
      <c r="BB36" s="424">
        <v>14.37592861745226</v>
      </c>
      <c r="BC36" s="424">
        <v>0.008107728</v>
      </c>
      <c r="BD36" s="424">
        <v>60.77465867132266</v>
      </c>
      <c r="BE36" s="424">
        <v>49.49120354665513</v>
      </c>
      <c r="BF36" s="424">
        <v>0.0034734018</v>
      </c>
      <c r="BG36" s="424">
        <v>0.0034667235</v>
      </c>
      <c r="BH36" s="29" t="s">
        <v>237</v>
      </c>
      <c r="BI36" s="29" t="s">
        <v>222</v>
      </c>
      <c r="BJ36" s="424">
        <v>3.60478421671968</v>
      </c>
      <c r="BK36" s="424">
        <v>-1.049822724501715</v>
      </c>
      <c r="BL36" s="424">
        <v>0.00031827</v>
      </c>
      <c r="BM36" s="424">
        <v>-17.97114436553932</v>
      </c>
      <c r="BN36" s="424">
        <v>-11.72859687635429</v>
      </c>
      <c r="BO36" s="424">
        <v>4.147220093741604e-7</v>
      </c>
      <c r="BP36" s="424">
        <v>-12.91664446423202</v>
      </c>
      <c r="BQ36" s="424">
        <v>-22.38600010118035</v>
      </c>
      <c r="BR36" s="424">
        <v>-27.63102111592855</v>
      </c>
    </row>
    <row x14ac:dyDescent="0.25" r="37" customHeight="1" ht="17.25">
      <c r="A37" s="425" t="s">
        <v>297</v>
      </c>
      <c r="B37" s="424">
        <v>8.1</v>
      </c>
      <c r="C37" s="424">
        <v>-0.59</v>
      </c>
      <c r="D37" s="424">
        <v>430.06</v>
      </c>
      <c r="E37" s="422">
        <v>0.0004425468</v>
      </c>
      <c r="F37" s="422">
        <v>3.481e-7</v>
      </c>
      <c r="G37" s="422">
        <v>4.174e-7</v>
      </c>
      <c r="H37" s="424">
        <v>0.0000042505</v>
      </c>
      <c r="I37" s="424">
        <v>0.0000124494</v>
      </c>
      <c r="J37" s="424">
        <v>0.00000124</v>
      </c>
      <c r="K37" s="424">
        <v>1.45e-7</v>
      </c>
      <c r="L37" s="424">
        <v>0.0005346499</v>
      </c>
      <c r="M37" s="424">
        <v>0.0000996623</v>
      </c>
      <c r="N37" s="424">
        <v>0.0000389276</v>
      </c>
      <c r="O37" s="424">
        <v>0.0000817918</v>
      </c>
      <c r="P37" s="422">
        <v>0</v>
      </c>
      <c r="Q37" s="424">
        <v>0</v>
      </c>
      <c r="R37" s="424">
        <v>0.0014103179</v>
      </c>
      <c r="S37" s="422">
        <v>2.082e-7</v>
      </c>
      <c r="T37" s="422">
        <v>0</v>
      </c>
      <c r="U37" s="424">
        <v>0.0000065556</v>
      </c>
      <c r="V37" s="424">
        <v>0.0000016534</v>
      </c>
      <c r="W37" s="424">
        <v>0.0000038807</v>
      </c>
      <c r="X37" s="422">
        <v>0.000063471</v>
      </c>
      <c r="Y37" s="424">
        <v>68.31</v>
      </c>
      <c r="Z37" s="422">
        <v>0</v>
      </c>
      <c r="AA37" s="422">
        <v>0</v>
      </c>
      <c r="AB37" s="422">
        <v>1</v>
      </c>
      <c r="AC37" s="422">
        <v>2</v>
      </c>
      <c r="AD37" s="422">
        <v>2</v>
      </c>
      <c r="AE37" s="29" t="s">
        <v>225</v>
      </c>
      <c r="AF37" s="424">
        <v>205.81</v>
      </c>
      <c r="AG37" s="424">
        <v>0.00190502</v>
      </c>
      <c r="AH37" s="422">
        <v>0</v>
      </c>
      <c r="AI37" s="422">
        <v>1</v>
      </c>
      <c r="AJ37" s="422">
        <v>0</v>
      </c>
      <c r="AK37" s="422">
        <v>0</v>
      </c>
      <c r="AL37" s="422">
        <v>0</v>
      </c>
      <c r="AM37" s="422">
        <v>0</v>
      </c>
      <c r="AN37" s="422">
        <v>0</v>
      </c>
      <c r="AO37" s="422">
        <v>0</v>
      </c>
      <c r="AP37" s="422">
        <v>0</v>
      </c>
      <c r="AQ37" s="422">
        <v>1</v>
      </c>
      <c r="AR37" s="422">
        <v>0</v>
      </c>
      <c r="AS37" s="422">
        <v>0</v>
      </c>
      <c r="AT37" s="422">
        <v>0</v>
      </c>
      <c r="AU37" s="422">
        <v>0</v>
      </c>
      <c r="AV37" s="422">
        <v>0</v>
      </c>
      <c r="AW37" s="422">
        <v>0</v>
      </c>
      <c r="AX37" s="422">
        <v>0</v>
      </c>
      <c r="AY37" s="422">
        <v>0</v>
      </c>
      <c r="AZ37" s="424">
        <v>96.8785397328</v>
      </c>
      <c r="BA37" s="424">
        <v>-2.098494344327708</v>
      </c>
      <c r="BB37" s="424">
        <v>12.29698868865542</v>
      </c>
      <c r="BC37" s="424">
        <v>0.0022403656</v>
      </c>
      <c r="BD37" s="424">
        <v>215.1635395692232</v>
      </c>
      <c r="BE37" s="424">
        <v>208.5096986900855</v>
      </c>
      <c r="BF37" s="424">
        <v>0.0004443452</v>
      </c>
      <c r="BG37" s="424">
        <v>0.0004445523</v>
      </c>
      <c r="BH37" s="29" t="s">
        <v>237</v>
      </c>
      <c r="BI37" s="29" t="s">
        <v>222</v>
      </c>
      <c r="BJ37" s="424">
        <v>1.839868565093643</v>
      </c>
      <c r="BK37" s="424">
        <v>-0.5276355386981468</v>
      </c>
      <c r="BL37" s="424">
        <v>0.00063431</v>
      </c>
      <c r="BM37" s="424">
        <v>-17.47376220684136</v>
      </c>
      <c r="BN37" s="424">
        <v>-27.63095892275058</v>
      </c>
      <c r="BO37" s="424">
        <v>0</v>
      </c>
      <c r="BP37" s="424">
        <v>-17.49973685319715</v>
      </c>
      <c r="BQ37" s="424">
        <v>-23.56593373477357</v>
      </c>
      <c r="BR37" s="424">
        <v>-27.63102111592855</v>
      </c>
    </row>
    <row x14ac:dyDescent="0.25" r="38" customHeight="1" ht="17.25">
      <c r="A38" s="425" t="s">
        <v>298</v>
      </c>
      <c r="B38" s="424">
        <v>10.2</v>
      </c>
      <c r="C38" s="424">
        <v>-0.12</v>
      </c>
      <c r="D38" s="424">
        <v>263.04</v>
      </c>
      <c r="E38" s="422">
        <v>3.581e-7</v>
      </c>
      <c r="F38" s="422">
        <v>0.0000443773</v>
      </c>
      <c r="G38" s="422">
        <v>0.0000013766</v>
      </c>
      <c r="H38" s="424">
        <v>3.706e-7</v>
      </c>
      <c r="I38" s="424">
        <v>6.06e-7</v>
      </c>
      <c r="J38" s="424">
        <v>1.076e-7</v>
      </c>
      <c r="K38" s="424">
        <v>1.05e-8</v>
      </c>
      <c r="L38" s="424">
        <v>0.0008203596</v>
      </c>
      <c r="M38" s="424">
        <v>0.0001227684</v>
      </c>
      <c r="N38" s="424">
        <v>0.000129603</v>
      </c>
      <c r="O38" s="424">
        <v>0.0002402815</v>
      </c>
      <c r="P38" s="422">
        <v>0</v>
      </c>
      <c r="Q38" s="424">
        <v>0</v>
      </c>
      <c r="R38" s="424">
        <v>0.0009110654</v>
      </c>
      <c r="S38" s="422">
        <v>0</v>
      </c>
      <c r="T38" s="422">
        <v>0</v>
      </c>
      <c r="U38" s="424">
        <v>0.0001441734</v>
      </c>
      <c r="V38" s="424">
        <v>0.0000011147</v>
      </c>
      <c r="W38" s="424">
        <v>0.00002617</v>
      </c>
      <c r="X38" s="422">
        <v>0</v>
      </c>
      <c r="Y38" s="424">
        <v>14.47</v>
      </c>
      <c r="Z38" s="422">
        <v>0</v>
      </c>
      <c r="AA38" s="422">
        <v>0</v>
      </c>
      <c r="AB38" s="422">
        <v>1</v>
      </c>
      <c r="AC38" s="422">
        <v>2</v>
      </c>
      <c r="AD38" s="422">
        <v>0</v>
      </c>
      <c r="AE38" s="29" t="s">
        <v>225</v>
      </c>
      <c r="AF38" s="424">
        <v>173.41</v>
      </c>
      <c r="AG38" s="424">
        <v>0.00186451</v>
      </c>
      <c r="AH38" s="422">
        <v>0</v>
      </c>
      <c r="AI38" s="422">
        <v>1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1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4">
        <v>82.85705201549999</v>
      </c>
      <c r="BA38" s="424">
        <v>0.5712927346387708</v>
      </c>
      <c r="BB38" s="424">
        <v>9.057414530722458</v>
      </c>
      <c r="BC38" s="424">
        <v>0.0018866323</v>
      </c>
      <c r="BD38" s="424">
        <v>6.319233645041319</v>
      </c>
      <c r="BE38" s="424">
        <v>6.319233645041319</v>
      </c>
      <c r="BF38" s="424">
        <v>0.0000014833</v>
      </c>
      <c r="BG38" s="424">
        <v>0.0000462196</v>
      </c>
      <c r="BH38" s="29" t="s">
        <v>237</v>
      </c>
      <c r="BI38" s="29" t="s">
        <v>222</v>
      </c>
      <c r="BJ38" s="424">
        <v>2.900228571224478</v>
      </c>
      <c r="BK38" s="424">
        <v>-2.120272786251206</v>
      </c>
      <c r="BL38" s="424">
        <v>0.00094313</v>
      </c>
      <c r="BM38" s="424">
        <v>-16.88916815631976</v>
      </c>
      <c r="BN38" s="424">
        <v>-27.63102111592855</v>
      </c>
      <c r="BO38" s="424">
        <v>0</v>
      </c>
      <c r="BP38" s="424">
        <v>-23.53547470169426</v>
      </c>
      <c r="BQ38" s="424">
        <v>-24.28824765440411</v>
      </c>
      <c r="BR38" s="424">
        <v>-27.63102111592855</v>
      </c>
    </row>
    <row x14ac:dyDescent="0.25" r="39" customHeight="1" ht="17.25">
      <c r="A39" s="425" t="s">
        <v>299</v>
      </c>
      <c r="B39" s="424">
        <v>9.19</v>
      </c>
      <c r="C39" s="424">
        <v>0.1</v>
      </c>
      <c r="D39" s="424">
        <v>297.72</v>
      </c>
      <c r="E39" s="422">
        <v>3.581e-7</v>
      </c>
      <c r="F39" s="422">
        <v>6.295e-7</v>
      </c>
      <c r="G39" s="422">
        <v>0</v>
      </c>
      <c r="H39" s="424">
        <v>0.0000014826</v>
      </c>
      <c r="I39" s="424">
        <v>7.55e-8</v>
      </c>
      <c r="J39" s="424">
        <v>3.49e-8</v>
      </c>
      <c r="K39" s="424">
        <v>7.2e-9</v>
      </c>
      <c r="L39" s="424">
        <v>0.0011087912</v>
      </c>
      <c r="M39" s="424">
        <v>0.0000977032</v>
      </c>
      <c r="N39" s="424">
        <v>0.000155935</v>
      </c>
      <c r="O39" s="424">
        <v>0.0001983632</v>
      </c>
      <c r="P39" s="422">
        <v>0</v>
      </c>
      <c r="Q39" s="424">
        <v>0</v>
      </c>
      <c r="R39" s="424">
        <v>0.0012731222</v>
      </c>
      <c r="S39" s="422">
        <v>0.0000989798</v>
      </c>
      <c r="T39" s="422">
        <v>0</v>
      </c>
      <c r="U39" s="424">
        <v>0.0003163063</v>
      </c>
      <c r="V39" s="424">
        <v>0.0000010819</v>
      </c>
      <c r="W39" s="424">
        <v>0.000031563</v>
      </c>
      <c r="X39" s="422">
        <v>0</v>
      </c>
      <c r="Y39" s="424">
        <v>18.28</v>
      </c>
      <c r="Z39" s="422">
        <v>0</v>
      </c>
      <c r="AA39" s="422">
        <v>0</v>
      </c>
      <c r="AB39" s="422">
        <v>1</v>
      </c>
      <c r="AC39" s="422">
        <v>1</v>
      </c>
      <c r="AD39" s="422">
        <v>2</v>
      </c>
      <c r="AE39" s="29" t="s">
        <v>226</v>
      </c>
      <c r="AF39" s="424">
        <v>207.72</v>
      </c>
      <c r="AG39" s="424">
        <v>0.00233977</v>
      </c>
      <c r="AH39" s="422">
        <v>0</v>
      </c>
      <c r="AI39" s="422">
        <v>1</v>
      </c>
      <c r="AJ39" s="422">
        <v>0</v>
      </c>
      <c r="AK39" s="422">
        <v>0</v>
      </c>
      <c r="AL39" s="422">
        <v>0</v>
      </c>
      <c r="AM39" s="422">
        <v>0</v>
      </c>
      <c r="AN39" s="422">
        <v>0</v>
      </c>
      <c r="AO39" s="422">
        <v>0</v>
      </c>
      <c r="AP39" s="422">
        <v>0</v>
      </c>
      <c r="AQ39" s="422">
        <v>0</v>
      </c>
      <c r="AR39" s="422">
        <v>1</v>
      </c>
      <c r="AS39" s="422">
        <v>0</v>
      </c>
      <c r="AT39" s="422">
        <v>0</v>
      </c>
      <c r="AU39" s="422">
        <v>0</v>
      </c>
      <c r="AV39" s="422">
        <v>0</v>
      </c>
      <c r="AW39" s="422">
        <v>0</v>
      </c>
      <c r="AX39" s="422">
        <v>0</v>
      </c>
      <c r="AY39" s="422">
        <v>0</v>
      </c>
      <c r="AZ39" s="424">
        <v>117.9149720743</v>
      </c>
      <c r="BA39" s="424">
        <v>-0.1210846524508771</v>
      </c>
      <c r="BB39" s="424">
        <v>9.432169304901754</v>
      </c>
      <c r="BC39" s="424">
        <v>0.00237652555</v>
      </c>
      <c r="BD39" s="424">
        <v>4.337890203261838</v>
      </c>
      <c r="BE39" s="424">
        <v>3.065650885016378</v>
      </c>
      <c r="BF39" s="424">
        <v>0.0000014472</v>
      </c>
      <c r="BG39" s="424">
        <v>0.0000010225</v>
      </c>
      <c r="BH39" s="29" t="s">
        <v>238</v>
      </c>
      <c r="BI39" s="29" t="s">
        <v>222</v>
      </c>
      <c r="BJ39" s="424">
        <v>2.790345881465767</v>
      </c>
      <c r="BK39" s="424">
        <v>-2.302574293042365</v>
      </c>
      <c r="BL39" s="424">
        <v>0.00120649</v>
      </c>
      <c r="BM39" s="424">
        <v>-15.82774041919311</v>
      </c>
      <c r="BN39" s="424">
        <v>-25.03034767848394</v>
      </c>
      <c r="BO39" s="424">
        <v>0</v>
      </c>
      <c r="BP39" s="424">
        <v>-24.32731107912348</v>
      </c>
      <c r="BQ39" s="424">
        <v>-27.4750435344742</v>
      </c>
      <c r="BR39" s="424">
        <v>-27.63102111592855</v>
      </c>
    </row>
    <row x14ac:dyDescent="0.25" r="40" customHeight="1" ht="17.25">
      <c r="A40" s="425" t="s">
        <v>300</v>
      </c>
      <c r="B40" s="424">
        <v>9.24</v>
      </c>
      <c r="C40" s="424">
        <v>-0.08</v>
      </c>
      <c r="D40" s="424">
        <v>32.2</v>
      </c>
      <c r="E40" s="422">
        <v>0.0000032232</v>
      </c>
      <c r="F40" s="422">
        <v>0</v>
      </c>
      <c r="G40" s="422">
        <v>0</v>
      </c>
      <c r="H40" s="424">
        <v>0</v>
      </c>
      <c r="I40" s="424">
        <v>0</v>
      </c>
      <c r="J40" s="424">
        <v>0</v>
      </c>
      <c r="K40" s="424">
        <v>0</v>
      </c>
      <c r="L40" s="424">
        <v>0.0004349906</v>
      </c>
      <c r="M40" s="424">
        <v>0.0002557676</v>
      </c>
      <c r="N40" s="424">
        <v>0.0000094631</v>
      </c>
      <c r="O40" s="424">
        <v>0.0000948151</v>
      </c>
      <c r="P40" s="422">
        <v>0</v>
      </c>
      <c r="Q40" s="424">
        <v>0</v>
      </c>
      <c r="R40" s="424">
        <v>0.0004120949</v>
      </c>
      <c r="S40" s="422">
        <v>1.041e-7</v>
      </c>
      <c r="T40" s="422">
        <v>1.613e-7</v>
      </c>
      <c r="U40" s="424">
        <v>0.0001638893</v>
      </c>
      <c r="V40" s="424">
        <v>3.12e-8</v>
      </c>
      <c r="W40" s="424">
        <v>0.0000089561</v>
      </c>
      <c r="X40" s="422">
        <v>0</v>
      </c>
      <c r="Y40" s="424">
        <v>26.8</v>
      </c>
      <c r="Z40" s="422">
        <v>0</v>
      </c>
      <c r="AA40" s="422">
        <v>0</v>
      </c>
      <c r="AB40" s="422">
        <v>1</v>
      </c>
      <c r="AC40" s="422">
        <v>1</v>
      </c>
      <c r="AD40" s="422">
        <v>2</v>
      </c>
      <c r="AE40" s="29" t="s">
        <v>226</v>
      </c>
      <c r="AF40" s="424">
        <v>94.256</v>
      </c>
      <c r="AG40" s="424">
        <v>0.000883905</v>
      </c>
      <c r="AH40" s="422">
        <v>0</v>
      </c>
      <c r="AI40" s="422">
        <v>1</v>
      </c>
      <c r="AJ40" s="422">
        <v>0</v>
      </c>
      <c r="AK40" s="422">
        <v>0</v>
      </c>
      <c r="AL40" s="422">
        <v>0</v>
      </c>
      <c r="AM40" s="422">
        <v>0</v>
      </c>
      <c r="AN40" s="422">
        <v>0</v>
      </c>
      <c r="AO40" s="422">
        <v>0</v>
      </c>
      <c r="AP40" s="422">
        <v>0</v>
      </c>
      <c r="AQ40" s="422">
        <v>0</v>
      </c>
      <c r="AR40" s="422">
        <v>1</v>
      </c>
      <c r="AS40" s="422">
        <v>0</v>
      </c>
      <c r="AT40" s="422">
        <v>0</v>
      </c>
      <c r="AU40" s="422">
        <v>0</v>
      </c>
      <c r="AV40" s="422">
        <v>0</v>
      </c>
      <c r="AW40" s="422">
        <v>0</v>
      </c>
      <c r="AX40" s="422">
        <v>0</v>
      </c>
      <c r="AY40" s="422">
        <v>0</v>
      </c>
      <c r="AZ40" s="424">
        <v>49.62977585617</v>
      </c>
      <c r="BA40" s="424">
        <v>-0.4754511457698776</v>
      </c>
      <c r="BB40" s="424">
        <v>10.19090229153976</v>
      </c>
      <c r="BC40" s="424">
        <v>0.00086657505</v>
      </c>
      <c r="BD40" s="424">
        <v>2.515106233292838</v>
      </c>
      <c r="BE40" s="424">
        <v>2.512874908380459</v>
      </c>
      <c r="BF40" s="424">
        <v>0.0000034157</v>
      </c>
      <c r="BG40" s="424">
        <v>0.0000032232</v>
      </c>
      <c r="BH40" s="29" t="s">
        <v>238</v>
      </c>
      <c r="BI40" s="29" t="s">
        <v>222</v>
      </c>
      <c r="BJ40" s="424">
        <v>0.183564565034384</v>
      </c>
      <c r="BK40" s="424">
        <v>-2.525729019320826</v>
      </c>
      <c r="BL40" s="424">
        <v>0.00069076</v>
      </c>
      <c r="BM40" s="424">
        <v>-14.79652069081797</v>
      </c>
      <c r="BN40" s="424">
        <v>-15.64808577170636</v>
      </c>
      <c r="BO40" s="424">
        <v>0</v>
      </c>
      <c r="BP40" s="424">
        <v>-24.1068774750863</v>
      </c>
      <c r="BQ40" s="424">
        <v>-27.63102111592855</v>
      </c>
      <c r="BR40" s="424">
        <v>-27.63102111592855</v>
      </c>
    </row>
    <row x14ac:dyDescent="0.25" r="41" customHeight="1" ht="17.25">
      <c r="A41" s="425" t="s">
        <v>301</v>
      </c>
      <c r="B41" s="424">
        <v>10.35</v>
      </c>
      <c r="C41" s="424">
        <v>-0.14</v>
      </c>
      <c r="D41" s="424">
        <v>251.97</v>
      </c>
      <c r="E41" s="422">
        <v>3.581e-7</v>
      </c>
      <c r="F41" s="422">
        <v>5.514e-7</v>
      </c>
      <c r="G41" s="422">
        <v>0</v>
      </c>
      <c r="H41" s="424">
        <v>3.71e-8</v>
      </c>
      <c r="I41" s="424">
        <v>2.714e-7</v>
      </c>
      <c r="J41" s="424">
        <v>1.55e-8</v>
      </c>
      <c r="K41" s="424">
        <v>9e-10</v>
      </c>
      <c r="L41" s="424">
        <v>0.0016051155</v>
      </c>
      <c r="M41" s="424">
        <v>0.0000299248</v>
      </c>
      <c r="N41" s="424">
        <v>0.0000822876</v>
      </c>
      <c r="O41" s="424">
        <v>0.0000980588</v>
      </c>
      <c r="P41" s="422">
        <v>0</v>
      </c>
      <c r="Q41" s="424">
        <v>0</v>
      </c>
      <c r="R41" s="424">
        <v>0.0004120949</v>
      </c>
      <c r="S41" s="422">
        <v>0.0002590048</v>
      </c>
      <c r="T41" s="422">
        <v>0</v>
      </c>
      <c r="U41" s="424">
        <v>0.0003205675</v>
      </c>
      <c r="V41" s="424">
        <v>0.0000013125</v>
      </c>
      <c r="W41" s="424">
        <v>0.000077217</v>
      </c>
      <c r="X41" s="422">
        <v>0</v>
      </c>
      <c r="Y41" s="424">
        <v>9.04</v>
      </c>
      <c r="Z41" s="422">
        <v>0</v>
      </c>
      <c r="AA41" s="422">
        <v>0</v>
      </c>
      <c r="AB41" s="422">
        <v>1</v>
      </c>
      <c r="AC41" s="422">
        <v>1</v>
      </c>
      <c r="AD41" s="422">
        <v>0</v>
      </c>
      <c r="AE41" s="29" t="s">
        <v>226</v>
      </c>
      <c r="AF41" s="424">
        <v>156.06</v>
      </c>
      <c r="AG41" s="424">
        <v>0.00237644</v>
      </c>
      <c r="AH41" s="422">
        <v>0</v>
      </c>
      <c r="AI41" s="422">
        <v>1</v>
      </c>
      <c r="AJ41" s="422">
        <v>0</v>
      </c>
      <c r="AK41" s="422">
        <v>0</v>
      </c>
      <c r="AL41" s="422">
        <v>0</v>
      </c>
      <c r="AM41" s="422">
        <v>0</v>
      </c>
      <c r="AN41" s="422">
        <v>0</v>
      </c>
      <c r="AO41" s="422">
        <v>0</v>
      </c>
      <c r="AP41" s="422">
        <v>0</v>
      </c>
      <c r="AQ41" s="422">
        <v>0</v>
      </c>
      <c r="AR41" s="422">
        <v>0</v>
      </c>
      <c r="AS41" s="422">
        <v>0</v>
      </c>
      <c r="AT41" s="422">
        <v>0</v>
      </c>
      <c r="AU41" s="422">
        <v>0</v>
      </c>
      <c r="AV41" s="422">
        <v>0</v>
      </c>
      <c r="AW41" s="422">
        <v>1</v>
      </c>
      <c r="AX41" s="422">
        <v>0</v>
      </c>
      <c r="AY41" s="422">
        <v>0</v>
      </c>
      <c r="AZ41" s="424">
        <v>109.9622004338</v>
      </c>
      <c r="BA41" s="424">
        <v>0.5582016231927813</v>
      </c>
      <c r="BB41" s="424">
        <v>9.233596753614437</v>
      </c>
      <c r="BC41" s="424">
        <v>0.0022195493</v>
      </c>
      <c r="BD41" s="424">
        <v>2.0934739173497</v>
      </c>
      <c r="BE41" s="424">
        <v>0.7110327736505004</v>
      </c>
      <c r="BF41" s="424">
        <v>0.0000016715</v>
      </c>
      <c r="BG41" s="424">
        <v>9.25e-7</v>
      </c>
      <c r="BH41" s="29" t="s">
        <v>196</v>
      </c>
      <c r="BI41" s="29" t="s">
        <v>222</v>
      </c>
      <c r="BJ41" s="424">
        <v>3.327650858401596</v>
      </c>
      <c r="BK41" s="424">
        <v>-1.966122213566611</v>
      </c>
      <c r="BL41" s="424">
        <v>0.00163504</v>
      </c>
      <c r="BM41" s="424">
        <v>-15.82087590293696</v>
      </c>
      <c r="BN41" s="424">
        <v>-24.27609774146543</v>
      </c>
      <c r="BO41" s="424">
        <v>0</v>
      </c>
      <c r="BP41" s="424">
        <v>-23.65785712274117</v>
      </c>
      <c r="BQ41" s="424">
        <v>-27.48320474123433</v>
      </c>
      <c r="BR41" s="424">
        <v>-27.63102111592855</v>
      </c>
    </row>
    <row x14ac:dyDescent="0.25" r="42" customHeight="1" ht="17.25">
      <c r="A42" s="425" t="s">
        <v>302</v>
      </c>
      <c r="B42" s="424">
        <v>9.29</v>
      </c>
      <c r="C42" s="424">
        <v>-0.03</v>
      </c>
      <c r="D42" s="424">
        <v>391.57</v>
      </c>
      <c r="E42" s="422">
        <v>0</v>
      </c>
      <c r="F42" s="422">
        <v>5.645e-7</v>
      </c>
      <c r="G42" s="422">
        <v>0</v>
      </c>
      <c r="H42" s="424">
        <v>3.71e-8</v>
      </c>
      <c r="I42" s="424">
        <v>2.474e-7</v>
      </c>
      <c r="J42" s="424">
        <v>1.45e-8</v>
      </c>
      <c r="K42" s="424">
        <v>1.5e-9</v>
      </c>
      <c r="L42" s="424">
        <v>0.0013180217</v>
      </c>
      <c r="M42" s="424">
        <v>0.0000493631</v>
      </c>
      <c r="N42" s="424">
        <v>0.0002756634</v>
      </c>
      <c r="O42" s="424">
        <v>0.0002021059</v>
      </c>
      <c r="P42" s="422">
        <v>0</v>
      </c>
      <c r="Q42" s="424">
        <v>5.209e-7</v>
      </c>
      <c r="R42" s="424">
        <v>0.0006177192</v>
      </c>
      <c r="S42" s="422">
        <v>0.0000291484</v>
      </c>
      <c r="T42" s="422">
        <v>0.0000156452</v>
      </c>
      <c r="U42" s="424">
        <v>0.0005069096</v>
      </c>
      <c r="V42" s="424">
        <v>0.0000019688</v>
      </c>
      <c r="W42" s="424">
        <v>0.001086</v>
      </c>
      <c r="X42" s="422">
        <v>0</v>
      </c>
      <c r="Y42" s="424">
        <v>26.12</v>
      </c>
      <c r="Z42" s="422">
        <v>0</v>
      </c>
      <c r="AA42" s="422">
        <v>0</v>
      </c>
      <c r="AB42" s="422">
        <v>1</v>
      </c>
      <c r="AC42" s="422">
        <v>2</v>
      </c>
      <c r="AD42" s="422">
        <v>2</v>
      </c>
      <c r="AE42" s="29" t="s">
        <v>226</v>
      </c>
      <c r="AF42" s="424">
        <v>316.46</v>
      </c>
      <c r="AG42" s="424">
        <v>0.0039382</v>
      </c>
      <c r="AH42" s="422">
        <v>0</v>
      </c>
      <c r="AI42" s="422">
        <v>1</v>
      </c>
      <c r="AJ42" s="422">
        <v>0</v>
      </c>
      <c r="AK42" s="422">
        <v>0</v>
      </c>
      <c r="AL42" s="422">
        <v>0</v>
      </c>
      <c r="AM42" s="422">
        <v>0</v>
      </c>
      <c r="AN42" s="422">
        <v>0</v>
      </c>
      <c r="AO42" s="422">
        <v>0</v>
      </c>
      <c r="AP42" s="422">
        <v>0</v>
      </c>
      <c r="AQ42" s="422">
        <v>0</v>
      </c>
      <c r="AR42" s="422">
        <v>0</v>
      </c>
      <c r="AS42" s="422">
        <v>0</v>
      </c>
      <c r="AT42" s="422">
        <v>0</v>
      </c>
      <c r="AU42" s="422">
        <v>0</v>
      </c>
      <c r="AV42" s="422">
        <v>0</v>
      </c>
      <c r="AW42" s="422">
        <v>1</v>
      </c>
      <c r="AX42" s="422">
        <v>0</v>
      </c>
      <c r="AY42" s="422">
        <v>0</v>
      </c>
      <c r="AZ42" s="424">
        <v>199.38461331028</v>
      </c>
      <c r="BA42" s="424">
        <v>0.320303165662553</v>
      </c>
      <c r="BB42" s="424">
        <v>8.649393668674893</v>
      </c>
      <c r="BC42" s="424">
        <v>0.00444252935</v>
      </c>
      <c r="BD42" s="424">
        <v>1.276100511807233</v>
      </c>
      <c r="BE42" s="424">
        <v>1.152336500901022</v>
      </c>
      <c r="BF42" s="424">
        <v>0.0000176155</v>
      </c>
      <c r="BG42" s="424">
        <v>5.79e-7</v>
      </c>
      <c r="BH42" s="29" t="s">
        <v>196</v>
      </c>
      <c r="BI42" s="29" t="s">
        <v>222</v>
      </c>
      <c r="BJ42" s="424">
        <v>2.707462994529115</v>
      </c>
      <c r="BK42" s="424">
        <v>-3.506623566176134</v>
      </c>
      <c r="BL42" s="424">
        <v>0.00136738</v>
      </c>
      <c r="BM42" s="424">
        <v>-15.46563802118809</v>
      </c>
      <c r="BN42" s="424">
        <v>-11.06503954354102</v>
      </c>
      <c r="BO42" s="424">
        <v>6.025206218476296e-9</v>
      </c>
      <c r="BP42" s="424">
        <v>-27.63102111592855</v>
      </c>
      <c r="BQ42" s="424">
        <v>-27.49125917355339</v>
      </c>
      <c r="BR42" s="424">
        <v>-27.63102111592855</v>
      </c>
    </row>
    <row x14ac:dyDescent="0.25" r="43" customHeight="1" ht="17.25">
      <c r="A43" s="425" t="s">
        <v>303</v>
      </c>
      <c r="B43" s="424">
        <v>8.51</v>
      </c>
      <c r="C43" s="424">
        <v>-0.39</v>
      </c>
      <c r="D43" s="424">
        <v>476.7</v>
      </c>
      <c r="E43" s="422">
        <v>0.0001137076</v>
      </c>
      <c r="F43" s="422">
        <v>6.295e-7</v>
      </c>
      <c r="G43" s="422">
        <v>3.212e-7</v>
      </c>
      <c r="H43" s="424">
        <v>7.042e-7</v>
      </c>
      <c r="I43" s="424">
        <v>1.5e-8</v>
      </c>
      <c r="J43" s="424">
        <v>6.815e-7</v>
      </c>
      <c r="K43" s="424">
        <v>5.15e-8</v>
      </c>
      <c r="L43" s="424">
        <v>0.0000418896</v>
      </c>
      <c r="M43" s="424">
        <v>0.0003734206</v>
      </c>
      <c r="N43" s="424">
        <v>0.0000078585</v>
      </c>
      <c r="O43" s="424">
        <v>0.0000571386</v>
      </c>
      <c r="P43" s="422">
        <v>0</v>
      </c>
      <c r="Q43" s="424">
        <v>0</v>
      </c>
      <c r="R43" s="424">
        <v>0.0002820636</v>
      </c>
      <c r="S43" s="422">
        <v>1.041e-7</v>
      </c>
      <c r="T43" s="422">
        <v>1.613e-7</v>
      </c>
      <c r="U43" s="424">
        <v>0.0000278612</v>
      </c>
      <c r="V43" s="424">
        <v>0.0000071562</v>
      </c>
      <c r="W43" s="424">
        <v>0</v>
      </c>
      <c r="X43" s="422">
        <v>0.0014293</v>
      </c>
      <c r="Y43" s="424">
        <v>18.73</v>
      </c>
      <c r="Z43" s="422">
        <v>0</v>
      </c>
      <c r="AA43" s="422">
        <v>0</v>
      </c>
      <c r="AB43" s="422">
        <v>1</v>
      </c>
      <c r="AC43" s="422">
        <v>2</v>
      </c>
      <c r="AD43" s="422">
        <v>2</v>
      </c>
      <c r="AE43" s="29" t="s">
        <v>229</v>
      </c>
      <c r="AF43" s="424">
        <v>124.77</v>
      </c>
      <c r="AG43" s="424">
        <v>0.00225762</v>
      </c>
      <c r="AH43" s="422">
        <v>0</v>
      </c>
      <c r="AI43" s="422">
        <v>1</v>
      </c>
      <c r="AJ43" s="422">
        <v>0</v>
      </c>
      <c r="AK43" s="422">
        <v>0</v>
      </c>
      <c r="AL43" s="422">
        <v>0</v>
      </c>
      <c r="AM43" s="422">
        <v>0</v>
      </c>
      <c r="AN43" s="422">
        <v>0</v>
      </c>
      <c r="AO43" s="422">
        <v>0</v>
      </c>
      <c r="AP43" s="422">
        <v>0</v>
      </c>
      <c r="AQ43" s="422">
        <v>0</v>
      </c>
      <c r="AR43" s="422">
        <v>0</v>
      </c>
      <c r="AS43" s="422">
        <v>0</v>
      </c>
      <c r="AT43" s="422">
        <v>0</v>
      </c>
      <c r="AU43" s="422">
        <v>0</v>
      </c>
      <c r="AV43" s="422">
        <v>0</v>
      </c>
      <c r="AW43" s="422">
        <v>0</v>
      </c>
      <c r="AX43" s="422">
        <v>1</v>
      </c>
      <c r="AY43" s="422">
        <v>0</v>
      </c>
      <c r="AZ43" s="424">
        <v>36.46985072257</v>
      </c>
      <c r="BA43" s="424">
        <v>-2.336969224119864</v>
      </c>
      <c r="BB43" s="424">
        <v>13.18393844823973</v>
      </c>
      <c r="BC43" s="424">
        <v>0.00144153205</v>
      </c>
      <c r="BD43" s="424">
        <v>10.12762192583234</v>
      </c>
      <c r="BE43" s="424">
        <v>10.0861996831788</v>
      </c>
      <c r="BF43" s="424">
        <v>0.0001210766</v>
      </c>
      <c r="BG43" s="424">
        <v>0.0001153398</v>
      </c>
      <c r="BH43" s="29" t="s">
        <v>197</v>
      </c>
      <c r="BI43" s="29" t="s">
        <v>222</v>
      </c>
      <c r="BJ43" s="424">
        <v>3.236760845754822</v>
      </c>
      <c r="BK43" s="424">
        <v>-0.9416268990038961</v>
      </c>
      <c r="BL43" s="424">
        <v>0.00041531</v>
      </c>
      <c r="BM43" s="424">
        <v>-15.83390174528852</v>
      </c>
      <c r="BN43" s="424">
        <v>-15.64808577171449</v>
      </c>
      <c r="BO43" s="424">
        <v>0</v>
      </c>
      <c r="BP43" s="424">
        <v>-15.63507424246778</v>
      </c>
      <c r="BQ43" s="424">
        <v>-27.61780878445641</v>
      </c>
      <c r="BR43" s="424">
        <v>-27.63102111592855</v>
      </c>
    </row>
    <row x14ac:dyDescent="0.25" r="44" customHeight="1" ht="17.25">
      <c r="A44" s="425" t="s">
        <v>304</v>
      </c>
      <c r="B44" s="424">
        <v>8.9</v>
      </c>
      <c r="C44" s="424">
        <v>-0.49</v>
      </c>
      <c r="D44" s="424">
        <v>368.76</v>
      </c>
      <c r="E44" s="422">
        <v>0.0000605784</v>
      </c>
      <c r="F44" s="422">
        <v>0</v>
      </c>
      <c r="G44" s="422">
        <v>6.883e-7</v>
      </c>
      <c r="H44" s="424">
        <v>1.112e-7</v>
      </c>
      <c r="I44" s="424">
        <v>8e-9</v>
      </c>
      <c r="J44" s="424">
        <v>0.0000010223</v>
      </c>
      <c r="K44" s="424">
        <v>5.15e-8</v>
      </c>
      <c r="L44" s="424">
        <v>0.0001071382</v>
      </c>
      <c r="M44" s="424">
        <v>0.0002557676</v>
      </c>
      <c r="N44" s="424">
        <v>0.0000175273</v>
      </c>
      <c r="O44" s="424">
        <v>0.0001156744</v>
      </c>
      <c r="P44" s="422">
        <v>0</v>
      </c>
      <c r="Q44" s="424">
        <v>0</v>
      </c>
      <c r="R44" s="424">
        <v>0.0002820636</v>
      </c>
      <c r="S44" s="422">
        <v>1.041e-7</v>
      </c>
      <c r="T44" s="422">
        <v>1.613e-7</v>
      </c>
      <c r="U44" s="424">
        <v>0.0002392784</v>
      </c>
      <c r="V44" s="424">
        <v>5.94e-8</v>
      </c>
      <c r="W44" s="424">
        <v>0</v>
      </c>
      <c r="X44" s="422">
        <v>0.00048234</v>
      </c>
      <c r="Y44" s="424">
        <v>20.38</v>
      </c>
      <c r="Z44" s="422">
        <v>0</v>
      </c>
      <c r="AA44" s="422">
        <v>0</v>
      </c>
      <c r="AB44" s="422">
        <v>1</v>
      </c>
      <c r="AC44" s="422">
        <v>2</v>
      </c>
      <c r="AD44" s="422">
        <v>2</v>
      </c>
      <c r="AE44" s="29" t="s">
        <v>229</v>
      </c>
      <c r="AF44" s="424">
        <v>93.703</v>
      </c>
      <c r="AG44" s="424">
        <v>0.00134106</v>
      </c>
      <c r="AH44" s="422">
        <v>0</v>
      </c>
      <c r="AI44" s="422">
        <v>1</v>
      </c>
      <c r="AJ44" s="422">
        <v>0</v>
      </c>
      <c r="AK44" s="422">
        <v>0</v>
      </c>
      <c r="AL44" s="422">
        <v>0</v>
      </c>
      <c r="AM44" s="422">
        <v>0</v>
      </c>
      <c r="AN44" s="422">
        <v>0</v>
      </c>
      <c r="AO44" s="422">
        <v>0</v>
      </c>
      <c r="AP44" s="422">
        <v>0</v>
      </c>
      <c r="AQ44" s="422">
        <v>0</v>
      </c>
      <c r="AR44" s="422">
        <v>0</v>
      </c>
      <c r="AS44" s="422">
        <v>0</v>
      </c>
      <c r="AT44" s="422">
        <v>0</v>
      </c>
      <c r="AU44" s="422">
        <v>0</v>
      </c>
      <c r="AV44" s="422">
        <v>0</v>
      </c>
      <c r="AW44" s="422">
        <v>0</v>
      </c>
      <c r="AX44" s="422">
        <v>1</v>
      </c>
      <c r="AY44" s="422">
        <v>0</v>
      </c>
      <c r="AZ44" s="424">
        <v>45.64447901077001</v>
      </c>
      <c r="BA44" s="424">
        <v>-0.6843834927356802</v>
      </c>
      <c r="BB44" s="424">
        <v>10.26876698547136</v>
      </c>
      <c r="BC44" s="424">
        <v>0.00107518355</v>
      </c>
      <c r="BD44" s="424">
        <v>1.179244344662953</v>
      </c>
      <c r="BE44" s="424">
        <v>1.178296659112508</v>
      </c>
      <c r="BF44" s="424">
        <v>0.0000608506</v>
      </c>
      <c r="BG44" s="424">
        <v>0.000062289</v>
      </c>
      <c r="BH44" s="29" t="s">
        <v>197</v>
      </c>
      <c r="BI44" s="29" t="s">
        <v>222</v>
      </c>
      <c r="BJ44" s="424">
        <v>2.89559199813587</v>
      </c>
      <c r="BK44" s="424">
        <v>-0.7133500103284927</v>
      </c>
      <c r="BL44" s="424">
        <v>0.00036291</v>
      </c>
      <c r="BM44" s="424">
        <v>-14.64829677083011</v>
      </c>
      <c r="BN44" s="424">
        <v>-15.64808577171449</v>
      </c>
      <c r="BO44" s="424">
        <v>0</v>
      </c>
      <c r="BP44" s="424">
        <v>-17.35903279455557</v>
      </c>
      <c r="BQ44" s="424">
        <v>-27.62992172048525</v>
      </c>
      <c r="BR44" s="424">
        <v>-27.63102111592855</v>
      </c>
    </row>
    <row x14ac:dyDescent="0.25" r="45" customHeight="1" ht="17.25">
      <c r="A45" s="425" t="s">
        <v>305</v>
      </c>
      <c r="B45" s="424">
        <v>9.41</v>
      </c>
      <c r="C45" s="424">
        <v>-0.51</v>
      </c>
      <c r="D45" s="424">
        <v>149.99</v>
      </c>
      <c r="E45" s="422">
        <v>0.0000260364</v>
      </c>
      <c r="F45" s="422">
        <v>0.0000010544</v>
      </c>
      <c r="G45" s="422">
        <v>0.0000012542</v>
      </c>
      <c r="H45" s="424">
        <v>0.0000023325</v>
      </c>
      <c r="I45" s="424">
        <v>0.0000047326</v>
      </c>
      <c r="J45" s="424">
        <v>0.000001363</v>
      </c>
      <c r="K45" s="424">
        <v>1.091e-7</v>
      </c>
      <c r="L45" s="424">
        <v>0.0000142301</v>
      </c>
      <c r="M45" s="424">
        <v>0.0005798054</v>
      </c>
      <c r="N45" s="424">
        <v>0.0000073204</v>
      </c>
      <c r="O45" s="424">
        <v>0.0000907957</v>
      </c>
      <c r="P45" s="422">
        <v>0</v>
      </c>
      <c r="Q45" s="424">
        <v>7.41e-8</v>
      </c>
      <c r="R45" s="424">
        <v>0.0002820636</v>
      </c>
      <c r="S45" s="422">
        <v>1.041e-7</v>
      </c>
      <c r="T45" s="422">
        <v>1.613e-7</v>
      </c>
      <c r="U45" s="424">
        <v>0.0000207976</v>
      </c>
      <c r="V45" s="424">
        <v>4.357e-7</v>
      </c>
      <c r="W45" s="424">
        <v>0.00030972</v>
      </c>
      <c r="X45" s="422">
        <v>0.00017523</v>
      </c>
      <c r="Y45" s="424">
        <v>18.91</v>
      </c>
      <c r="Z45" s="422">
        <v>0</v>
      </c>
      <c r="AA45" s="422">
        <v>0</v>
      </c>
      <c r="AB45" s="422">
        <v>1</v>
      </c>
      <c r="AC45" s="422">
        <v>2</v>
      </c>
      <c r="AD45" s="422">
        <v>2</v>
      </c>
      <c r="AE45" s="29" t="s">
        <v>229</v>
      </c>
      <c r="AF45" s="424">
        <v>130.24</v>
      </c>
      <c r="AG45" s="424">
        <v>0.00158869</v>
      </c>
      <c r="AH45" s="422">
        <v>0</v>
      </c>
      <c r="AI45" s="422">
        <v>1</v>
      </c>
      <c r="AJ45" s="422">
        <v>0</v>
      </c>
      <c r="AK45" s="422">
        <v>0</v>
      </c>
      <c r="AL45" s="422">
        <v>0</v>
      </c>
      <c r="AM45" s="422">
        <v>0</v>
      </c>
      <c r="AN45" s="422">
        <v>0</v>
      </c>
      <c r="AO45" s="422">
        <v>0</v>
      </c>
      <c r="AP45" s="422">
        <v>0</v>
      </c>
      <c r="AQ45" s="422">
        <v>0</v>
      </c>
      <c r="AR45" s="422">
        <v>0</v>
      </c>
      <c r="AS45" s="422">
        <v>0</v>
      </c>
      <c r="AT45" s="422">
        <v>0</v>
      </c>
      <c r="AU45" s="422">
        <v>0</v>
      </c>
      <c r="AV45" s="422">
        <v>0</v>
      </c>
      <c r="AW45" s="422">
        <v>0</v>
      </c>
      <c r="AX45" s="422">
        <v>1</v>
      </c>
      <c r="AY45" s="422">
        <v>0</v>
      </c>
      <c r="AZ45" s="424">
        <v>67.40311675427</v>
      </c>
      <c r="BA45" s="424">
        <v>-1.385981942060967</v>
      </c>
      <c r="BB45" s="424">
        <v>12.18196388412193</v>
      </c>
      <c r="BC45" s="424">
        <v>0.00143176825</v>
      </c>
      <c r="BD45" s="424">
        <v>13.5673202677232</v>
      </c>
      <c r="BE45" s="424">
        <v>13.49476836812317</v>
      </c>
      <c r="BF45" s="424">
        <v>0.0000267425</v>
      </c>
      <c r="BG45" s="424">
        <v>0.000029708</v>
      </c>
      <c r="BH45" s="29" t="s">
        <v>197</v>
      </c>
      <c r="BI45" s="29" t="s">
        <v>222</v>
      </c>
      <c r="BJ45" s="424">
        <v>2.070877742537028</v>
      </c>
      <c r="BK45" s="424">
        <v>-0.6733454160111965</v>
      </c>
      <c r="BL45" s="424">
        <v>0.00059404</v>
      </c>
      <c r="BM45" s="424">
        <v>-15.76758928514706</v>
      </c>
      <c r="BN45" s="424">
        <v>-15.64808577171449</v>
      </c>
      <c r="BO45" s="424">
        <v>7.905307962564979e-10</v>
      </c>
      <c r="BP45" s="424">
        <v>-17.86794382648503</v>
      </c>
      <c r="BQ45" s="424">
        <v>-24.79854922315</v>
      </c>
      <c r="BR45" s="424">
        <v>-27.63102111592855</v>
      </c>
    </row>
    <row x14ac:dyDescent="0.25" r="46" customHeight="1" ht="17.25">
      <c r="A46" s="425" t="s">
        <v>306</v>
      </c>
      <c r="B46" s="424">
        <v>8.8</v>
      </c>
      <c r="C46" s="424">
        <v>-0.35</v>
      </c>
      <c r="D46" s="424">
        <v>174.57</v>
      </c>
      <c r="E46" s="422">
        <v>0.0001185424</v>
      </c>
      <c r="F46" s="422">
        <v>6.295e-7</v>
      </c>
      <c r="G46" s="422">
        <v>0.0000059651</v>
      </c>
      <c r="H46" s="424">
        <v>0.0000037064</v>
      </c>
      <c r="I46" s="424">
        <v>0.0000111034</v>
      </c>
      <c r="J46" s="424">
        <v>0.0000011926</v>
      </c>
      <c r="K46" s="424">
        <v>0</v>
      </c>
      <c r="L46" s="424">
        <v>0.0000761234</v>
      </c>
      <c r="M46" s="424">
        <v>0.0000393882</v>
      </c>
      <c r="N46" s="424">
        <v>0.0000189261</v>
      </c>
      <c r="O46" s="424">
        <v>0.0001075403</v>
      </c>
      <c r="P46" s="422">
        <v>0</v>
      </c>
      <c r="Q46" s="424">
        <v>0</v>
      </c>
      <c r="R46" s="424">
        <v>0.0005641272</v>
      </c>
      <c r="S46" s="422">
        <v>1.041e-7</v>
      </c>
      <c r="T46" s="422">
        <v>1.613e-7</v>
      </c>
      <c r="U46" s="424">
        <v>0.0001638893</v>
      </c>
      <c r="V46" s="424">
        <v>3.12e-8</v>
      </c>
      <c r="W46" s="424">
        <v>0</v>
      </c>
      <c r="X46" s="422">
        <v>0.00050776</v>
      </c>
      <c r="Y46" s="424">
        <v>19</v>
      </c>
      <c r="Z46" s="422">
        <v>0</v>
      </c>
      <c r="AA46" s="422">
        <v>0</v>
      </c>
      <c r="AB46" s="422">
        <v>1</v>
      </c>
      <c r="AC46" s="422">
        <v>2</v>
      </c>
      <c r="AD46" s="422">
        <v>2</v>
      </c>
      <c r="AE46" s="29" t="s">
        <v>229</v>
      </c>
      <c r="AF46" s="424">
        <v>99.143</v>
      </c>
      <c r="AG46" s="424">
        <v>0.0011766</v>
      </c>
      <c r="AH46" s="422">
        <v>0</v>
      </c>
      <c r="AI46" s="422">
        <v>1</v>
      </c>
      <c r="AJ46" s="422">
        <v>0</v>
      </c>
      <c r="AK46" s="422">
        <v>0</v>
      </c>
      <c r="AL46" s="422">
        <v>0</v>
      </c>
      <c r="AM46" s="422">
        <v>0</v>
      </c>
      <c r="AN46" s="422">
        <v>0</v>
      </c>
      <c r="AO46" s="422">
        <v>0</v>
      </c>
      <c r="AP46" s="422">
        <v>0</v>
      </c>
      <c r="AQ46" s="422">
        <v>0</v>
      </c>
      <c r="AR46" s="422">
        <v>0</v>
      </c>
      <c r="AS46" s="422">
        <v>0</v>
      </c>
      <c r="AT46" s="422">
        <v>0</v>
      </c>
      <c r="AU46" s="422">
        <v>0</v>
      </c>
      <c r="AV46" s="422">
        <v>0</v>
      </c>
      <c r="AW46" s="422">
        <v>0</v>
      </c>
      <c r="AX46" s="422">
        <v>1</v>
      </c>
      <c r="AY46" s="422">
        <v>0</v>
      </c>
      <c r="AZ46" s="424">
        <v>45.91111320837</v>
      </c>
      <c r="BA46" s="424">
        <v>-1.007506800698367</v>
      </c>
      <c r="BB46" s="424">
        <v>10.81501360139674</v>
      </c>
      <c r="BC46" s="424">
        <v>0.0012204105</v>
      </c>
      <c r="BD46" s="424">
        <v>3.442758618164822</v>
      </c>
      <c r="BE46" s="424">
        <v>3.439938436546836</v>
      </c>
      <c r="BF46" s="424">
        <v>0.0001187349</v>
      </c>
      <c r="BG46" s="424">
        <v>0.0001263296</v>
      </c>
      <c r="BH46" s="29" t="s">
        <v>197</v>
      </c>
      <c r="BI46" s="29" t="s">
        <v>222</v>
      </c>
      <c r="BJ46" s="424">
        <v>2.217886828170357</v>
      </c>
      <c r="BK46" s="424">
        <v>-1.049822210215824</v>
      </c>
      <c r="BL46" s="424">
        <v>0.00011551</v>
      </c>
      <c r="BM46" s="424">
        <v>-15.39823069979149</v>
      </c>
      <c r="BN46" s="424">
        <v>-15.64808577169686</v>
      </c>
      <c r="BO46" s="424">
        <v>0</v>
      </c>
      <c r="BP46" s="424">
        <v>-16.67669090290721</v>
      </c>
      <c r="BQ46" s="424">
        <v>-23.73565608739655</v>
      </c>
      <c r="BR46" s="424">
        <v>-27.63102111592855</v>
      </c>
    </row>
    <row x14ac:dyDescent="0.25" r="47" customHeight="1" ht="17.25">
      <c r="A47" s="425" t="s">
        <v>307</v>
      </c>
      <c r="B47" s="424">
        <v>8.6</v>
      </c>
      <c r="C47" s="424">
        <v>-0.29</v>
      </c>
      <c r="D47" s="424">
        <v>236.63</v>
      </c>
      <c r="E47" s="422">
        <v>0.0004584117</v>
      </c>
      <c r="F47" s="422">
        <v>5.193e-7</v>
      </c>
      <c r="G47" s="422">
        <v>7.954e-7</v>
      </c>
      <c r="H47" s="424">
        <v>0.0000010007</v>
      </c>
      <c r="I47" s="424">
        <v>2.4e-9</v>
      </c>
      <c r="J47" s="424">
        <v>1.704e-7</v>
      </c>
      <c r="K47" s="424">
        <v>0</v>
      </c>
      <c r="L47" s="424">
        <v>0.0000900431</v>
      </c>
      <c r="M47" s="424">
        <v>0.0003222671</v>
      </c>
      <c r="N47" s="424">
        <v>0.000014318</v>
      </c>
      <c r="O47" s="424">
        <v>0.000111782</v>
      </c>
      <c r="P47" s="422">
        <v>0</v>
      </c>
      <c r="Q47" s="424">
        <v>0.0000021567</v>
      </c>
      <c r="R47" s="424">
        <v>0.0002820636</v>
      </c>
      <c r="S47" s="422">
        <v>1.041e-7</v>
      </c>
      <c r="T47" s="422">
        <v>1.613e-7</v>
      </c>
      <c r="U47" s="424">
        <v>0.0001622504</v>
      </c>
      <c r="V47" s="424">
        <v>0</v>
      </c>
      <c r="W47" s="424">
        <v>0</v>
      </c>
      <c r="X47" s="422">
        <v>0.0015014</v>
      </c>
      <c r="Y47" s="424">
        <v>19</v>
      </c>
      <c r="Z47" s="422">
        <v>0</v>
      </c>
      <c r="AA47" s="422">
        <v>0</v>
      </c>
      <c r="AB47" s="422">
        <v>1</v>
      </c>
      <c r="AC47" s="422">
        <v>2</v>
      </c>
      <c r="AD47" s="422">
        <v>2</v>
      </c>
      <c r="AE47" s="29" t="s">
        <v>229</v>
      </c>
      <c r="AF47" s="424">
        <v>165.31</v>
      </c>
      <c r="AG47" s="424">
        <v>0.00192248</v>
      </c>
      <c r="AH47" s="422">
        <v>0</v>
      </c>
      <c r="AI47" s="422">
        <v>1</v>
      </c>
      <c r="AJ47" s="422">
        <v>0</v>
      </c>
      <c r="AK47" s="422">
        <v>1</v>
      </c>
      <c r="AL47" s="422">
        <v>0</v>
      </c>
      <c r="AM47" s="422">
        <v>0</v>
      </c>
      <c r="AN47" s="422">
        <v>0</v>
      </c>
      <c r="AO47" s="422">
        <v>0</v>
      </c>
      <c r="AP47" s="422">
        <v>0</v>
      </c>
      <c r="AQ47" s="422">
        <v>0</v>
      </c>
      <c r="AR47" s="422">
        <v>0</v>
      </c>
      <c r="AS47" s="422">
        <v>0</v>
      </c>
      <c r="AT47" s="422">
        <v>0</v>
      </c>
      <c r="AU47" s="422">
        <v>0</v>
      </c>
      <c r="AV47" s="422">
        <v>0</v>
      </c>
      <c r="AW47" s="422">
        <v>0</v>
      </c>
      <c r="AX47" s="422">
        <v>0</v>
      </c>
      <c r="AY47" s="422">
        <v>0</v>
      </c>
      <c r="AZ47" s="424">
        <v>65.34725864617</v>
      </c>
      <c r="BA47" s="424">
        <v>-1.210401947794027</v>
      </c>
      <c r="BB47" s="424">
        <v>11.02080389558805</v>
      </c>
      <c r="BC47" s="424">
        <v>0.0023601159</v>
      </c>
      <c r="BD47" s="424">
        <v>1.739087854328864</v>
      </c>
      <c r="BE47" s="424">
        <v>1.737331579968526</v>
      </c>
      <c r="BF47" s="424">
        <v>0.000458573</v>
      </c>
      <c r="BG47" s="424">
        <v>0.0004598968</v>
      </c>
      <c r="BH47" s="29" t="s">
        <v>198</v>
      </c>
      <c r="BI47" s="29" t="s">
        <v>222</v>
      </c>
      <c r="BJ47" s="424">
        <v>2.5220587606206</v>
      </c>
      <c r="BK47" s="424">
        <v>-1.237874356005066</v>
      </c>
      <c r="BL47" s="424">
        <v>0.00041231</v>
      </c>
      <c r="BM47" s="424">
        <v>-15.10532345725888</v>
      </c>
      <c r="BN47" s="424">
        <v>-15.64808577171449</v>
      </c>
      <c r="BO47" s="424">
        <v>2.920497566252028e-8</v>
      </c>
      <c r="BP47" s="424">
        <v>-14.58953918643426</v>
      </c>
      <c r="BQ47" s="424">
        <v>-27.63102111592855</v>
      </c>
      <c r="BR47" s="424">
        <v>-27.63102111592855</v>
      </c>
    </row>
    <row x14ac:dyDescent="0.25" r="48" customHeight="1" ht="17.25">
      <c r="A48" s="425" t="s">
        <v>308</v>
      </c>
      <c r="B48" s="424">
        <v>8.12</v>
      </c>
      <c r="C48" s="424">
        <v>-0.3</v>
      </c>
      <c r="D48" s="424">
        <v>309.45</v>
      </c>
      <c r="E48" s="422">
        <v>0.0001772943</v>
      </c>
      <c r="F48" s="422">
        <v>0.0000016838</v>
      </c>
      <c r="G48" s="422">
        <v>0.0000069134</v>
      </c>
      <c r="H48" s="424">
        <v>3.706e-7</v>
      </c>
      <c r="I48" s="424">
        <v>5.6e-9</v>
      </c>
      <c r="J48" s="424">
        <v>1.704e-7</v>
      </c>
      <c r="K48" s="424">
        <v>0</v>
      </c>
      <c r="L48" s="424">
        <v>0.0000434991</v>
      </c>
      <c r="M48" s="424">
        <v>0.0002557676</v>
      </c>
      <c r="N48" s="424">
        <v>0.0000049373</v>
      </c>
      <c r="O48" s="424">
        <v>0.0000249513</v>
      </c>
      <c r="P48" s="422">
        <v>0</v>
      </c>
      <c r="Q48" s="424">
        <v>2.08e-8</v>
      </c>
      <c r="R48" s="424">
        <v>0.0005641272</v>
      </c>
      <c r="S48" s="422">
        <v>1.041e-7</v>
      </c>
      <c r="T48" s="422">
        <v>1.613e-7</v>
      </c>
      <c r="U48" s="424">
        <v>0.0001327503</v>
      </c>
      <c r="V48" s="424">
        <v>0.0000012332</v>
      </c>
      <c r="W48" s="424">
        <v>0</v>
      </c>
      <c r="X48" s="422">
        <v>0.00093319</v>
      </c>
      <c r="Y48" s="424">
        <v>21.98</v>
      </c>
      <c r="Z48" s="422">
        <v>0</v>
      </c>
      <c r="AA48" s="422">
        <v>0</v>
      </c>
      <c r="AB48" s="422">
        <v>1</v>
      </c>
      <c r="AC48" s="422">
        <v>2</v>
      </c>
      <c r="AD48" s="422">
        <v>2</v>
      </c>
      <c r="AE48" s="29" t="s">
        <v>229</v>
      </c>
      <c r="AF48" s="424">
        <v>126.03</v>
      </c>
      <c r="AG48" s="424">
        <v>0.0015627</v>
      </c>
      <c r="AH48" s="422">
        <v>0</v>
      </c>
      <c r="AI48" s="422">
        <v>1</v>
      </c>
      <c r="AJ48" s="422">
        <v>0</v>
      </c>
      <c r="AK48" s="422">
        <v>1</v>
      </c>
      <c r="AL48" s="422">
        <v>0</v>
      </c>
      <c r="AM48" s="422">
        <v>0</v>
      </c>
      <c r="AN48" s="422">
        <v>0</v>
      </c>
      <c r="AO48" s="422">
        <v>0</v>
      </c>
      <c r="AP48" s="422">
        <v>0</v>
      </c>
      <c r="AQ48" s="422">
        <v>0</v>
      </c>
      <c r="AR48" s="422">
        <v>0</v>
      </c>
      <c r="AS48" s="422">
        <v>0</v>
      </c>
      <c r="AT48" s="422">
        <v>0</v>
      </c>
      <c r="AU48" s="422">
        <v>0</v>
      </c>
      <c r="AV48" s="422">
        <v>0</v>
      </c>
      <c r="AW48" s="422">
        <v>0</v>
      </c>
      <c r="AX48" s="422">
        <v>0</v>
      </c>
      <c r="AY48" s="422">
        <v>0</v>
      </c>
      <c r="AZ48" s="424">
        <v>50.76183738747</v>
      </c>
      <c r="BA48" s="424">
        <v>-2.360035937088867</v>
      </c>
      <c r="BB48" s="424">
        <v>12.84007187417773</v>
      </c>
      <c r="BC48" s="424">
        <v>0.00139857745</v>
      </c>
      <c r="BD48" s="424">
        <v>4.250320338259122</v>
      </c>
      <c r="BE48" s="424">
        <v>4.246206373292868</v>
      </c>
      <c r="BF48" s="424">
        <v>0.0001786888</v>
      </c>
      <c r="BG48" s="424">
        <v>0.0001860619</v>
      </c>
      <c r="BH48" s="29" t="s">
        <v>198</v>
      </c>
      <c r="BI48" s="29" t="s">
        <v>222</v>
      </c>
      <c r="BJ48" s="424">
        <v>2.644663579209966</v>
      </c>
      <c r="BK48" s="424">
        <v>-1.203976904337674</v>
      </c>
      <c r="BL48" s="424">
        <v>0.00029927</v>
      </c>
      <c r="BM48" s="424">
        <v>-15.04845318671129</v>
      </c>
      <c r="BN48" s="424">
        <v>-15.64808577169686</v>
      </c>
      <c r="BO48" s="424">
        <v>3.033317964522314e-10</v>
      </c>
      <c r="BP48" s="424">
        <v>-15.65429377556389</v>
      </c>
      <c r="BQ48" s="424">
        <v>-27.61072841266079</v>
      </c>
      <c r="BR48" s="424">
        <v>-27.63102111592855</v>
      </c>
    </row>
    <row x14ac:dyDescent="0.25" r="49" customHeight="1" ht="17.25">
      <c r="A49" s="425" t="s">
        <v>309</v>
      </c>
      <c r="B49" s="424">
        <v>8.95</v>
      </c>
      <c r="C49" s="424">
        <v>-0.36</v>
      </c>
      <c r="D49" s="424">
        <v>124.66</v>
      </c>
      <c r="E49" s="422">
        <v>0.0000129824</v>
      </c>
      <c r="F49" s="422">
        <v>0.0000012589</v>
      </c>
      <c r="G49" s="422">
        <v>0.0000017742</v>
      </c>
      <c r="H49" s="424">
        <v>0.0000022367</v>
      </c>
      <c r="I49" s="424">
        <v>0.0000013652</v>
      </c>
      <c r="J49" s="424">
        <v>4.941e-7</v>
      </c>
      <c r="K49" s="424">
        <v>1.052e-7</v>
      </c>
      <c r="L49" s="424">
        <v>0.0000061195</v>
      </c>
      <c r="M49" s="424">
        <v>0.0004873287</v>
      </c>
      <c r="N49" s="424">
        <v>0.000005927</v>
      </c>
      <c r="O49" s="424">
        <v>0.0000418374</v>
      </c>
      <c r="P49" s="422">
        <v>0</v>
      </c>
      <c r="Q49" s="424">
        <v>6.52e-8</v>
      </c>
      <c r="R49" s="424">
        <v>0.0005641272</v>
      </c>
      <c r="S49" s="422">
        <v>0</v>
      </c>
      <c r="T49" s="422">
        <v>0</v>
      </c>
      <c r="U49" s="424">
        <v>0.0000153613</v>
      </c>
      <c r="V49" s="424">
        <v>0.0000018938</v>
      </c>
      <c r="W49" s="424">
        <v>0</v>
      </c>
      <c r="X49" s="422">
        <v>0.00063028</v>
      </c>
      <c r="Y49" s="424">
        <v>18.69</v>
      </c>
      <c r="Z49" s="422">
        <v>0</v>
      </c>
      <c r="AA49" s="422">
        <v>0</v>
      </c>
      <c r="AB49" s="422">
        <v>1</v>
      </c>
      <c r="AC49" s="422">
        <v>2</v>
      </c>
      <c r="AD49" s="422">
        <v>2</v>
      </c>
      <c r="AE49" s="29" t="s">
        <v>229</v>
      </c>
      <c r="AF49" s="424">
        <v>111.02</v>
      </c>
      <c r="AG49" s="424">
        <v>0.00141025</v>
      </c>
      <c r="AH49" s="422">
        <v>0</v>
      </c>
      <c r="AI49" s="422">
        <v>1</v>
      </c>
      <c r="AJ49" s="422">
        <v>0</v>
      </c>
      <c r="AK49" s="422">
        <v>1</v>
      </c>
      <c r="AL49" s="422">
        <v>0</v>
      </c>
      <c r="AM49" s="422">
        <v>0</v>
      </c>
      <c r="AN49" s="422">
        <v>0</v>
      </c>
      <c r="AO49" s="422">
        <v>0</v>
      </c>
      <c r="AP49" s="422">
        <v>0</v>
      </c>
      <c r="AQ49" s="422">
        <v>0</v>
      </c>
      <c r="AR49" s="422">
        <v>0</v>
      </c>
      <c r="AS49" s="422">
        <v>0</v>
      </c>
      <c r="AT49" s="422">
        <v>0</v>
      </c>
      <c r="AU49" s="422">
        <v>0</v>
      </c>
      <c r="AV49" s="422">
        <v>0</v>
      </c>
      <c r="AW49" s="422">
        <v>0</v>
      </c>
      <c r="AX49" s="422">
        <v>0</v>
      </c>
      <c r="AY49" s="422">
        <v>0</v>
      </c>
      <c r="AZ49" s="424">
        <v>43.116794156</v>
      </c>
      <c r="BA49" s="424">
        <v>-2.298958141289178</v>
      </c>
      <c r="BB49" s="424">
        <v>13.54791628257836</v>
      </c>
      <c r="BC49" s="424">
        <v>0.0009932927</v>
      </c>
      <c r="BD49" s="424">
        <v>36.72392310546633</v>
      </c>
      <c r="BE49" s="424">
        <v>36.72392310546633</v>
      </c>
      <c r="BF49" s="424">
        <v>0.0000149814</v>
      </c>
      <c r="BG49" s="424">
        <v>0.0000165096</v>
      </c>
      <c r="BH49" s="29" t="s">
        <v>198</v>
      </c>
      <c r="BI49" s="29" t="s">
        <v>222</v>
      </c>
      <c r="BJ49" s="424">
        <v>1.897601409913383</v>
      </c>
      <c r="BK49" s="424">
        <v>-1.02165649754854</v>
      </c>
      <c r="BL49" s="424">
        <v>0.00049345</v>
      </c>
      <c r="BM49" s="424">
        <v>-15.5857120480986</v>
      </c>
      <c r="BN49" s="424">
        <v>-27.63102111592855</v>
      </c>
      <c r="BO49" s="424">
        <v>8.73880340813333e-10</v>
      </c>
      <c r="BP49" s="424">
        <v>-19.0555906072386</v>
      </c>
      <c r="BQ49" s="424">
        <v>-25.87402563913683</v>
      </c>
      <c r="BR49" s="424">
        <v>-27.63102111592855</v>
      </c>
    </row>
    <row x14ac:dyDescent="0.25" r="50" customHeight="1" ht="17.25">
      <c r="A50" s="425" t="s">
        <v>310</v>
      </c>
      <c r="B50" s="424">
        <v>8.5</v>
      </c>
      <c r="C50" s="424">
        <v>-0.29</v>
      </c>
      <c r="D50" s="424">
        <v>220.25</v>
      </c>
      <c r="E50" s="422">
        <v>0.0000741729</v>
      </c>
      <c r="F50" s="422">
        <v>0.0000015737</v>
      </c>
      <c r="G50" s="422">
        <v>0.0000015295</v>
      </c>
      <c r="H50" s="424">
        <v>0.0000036008</v>
      </c>
      <c r="I50" s="424">
        <v>0.0000023257</v>
      </c>
      <c r="J50" s="424">
        <v>0</v>
      </c>
      <c r="K50" s="424">
        <v>0</v>
      </c>
      <c r="L50" s="424">
        <v>0.0000836475</v>
      </c>
      <c r="M50" s="424">
        <v>0.0006457188</v>
      </c>
      <c r="N50" s="424">
        <v>0.0000229246</v>
      </c>
      <c r="O50" s="424">
        <v>0.0000889629</v>
      </c>
      <c r="P50" s="422">
        <v>0</v>
      </c>
      <c r="Q50" s="424">
        <v>2.133e-7</v>
      </c>
      <c r="R50" s="424">
        <v>0.0005641272</v>
      </c>
      <c r="S50" s="422">
        <v>1.041e-7</v>
      </c>
      <c r="T50" s="422">
        <v>1.613e-7</v>
      </c>
      <c r="U50" s="424">
        <v>0.0000819446</v>
      </c>
      <c r="V50" s="424">
        <v>3.125e-7</v>
      </c>
      <c r="W50" s="424">
        <v>0</v>
      </c>
      <c r="X50" s="422">
        <v>0.00050784</v>
      </c>
      <c r="Y50" s="424">
        <v>18.7</v>
      </c>
      <c r="Z50" s="422">
        <v>0</v>
      </c>
      <c r="AA50" s="422">
        <v>0</v>
      </c>
      <c r="AB50" s="422">
        <v>1</v>
      </c>
      <c r="AC50" s="422">
        <v>2</v>
      </c>
      <c r="AD50" s="422">
        <v>2</v>
      </c>
      <c r="AE50" s="29" t="s">
        <v>229</v>
      </c>
      <c r="AF50" s="424">
        <v>135.47</v>
      </c>
      <c r="AG50" s="424">
        <v>0.00142769</v>
      </c>
      <c r="AH50" s="422">
        <v>0</v>
      </c>
      <c r="AI50" s="422">
        <v>1</v>
      </c>
      <c r="AJ50" s="422">
        <v>0</v>
      </c>
      <c r="AK50" s="422">
        <v>1</v>
      </c>
      <c r="AL50" s="422">
        <v>0</v>
      </c>
      <c r="AM50" s="422">
        <v>0</v>
      </c>
      <c r="AN50" s="422">
        <v>0</v>
      </c>
      <c r="AO50" s="422">
        <v>0</v>
      </c>
      <c r="AP50" s="422">
        <v>0</v>
      </c>
      <c r="AQ50" s="422">
        <v>0</v>
      </c>
      <c r="AR50" s="422">
        <v>0</v>
      </c>
      <c r="AS50" s="422">
        <v>0</v>
      </c>
      <c r="AT50" s="422">
        <v>0</v>
      </c>
      <c r="AU50" s="422">
        <v>0</v>
      </c>
      <c r="AV50" s="422">
        <v>0</v>
      </c>
      <c r="AW50" s="422">
        <v>0</v>
      </c>
      <c r="AX50" s="422">
        <v>0</v>
      </c>
      <c r="AY50" s="422">
        <v>0</v>
      </c>
      <c r="AZ50" s="424">
        <v>60.90960875637</v>
      </c>
      <c r="BA50" s="424">
        <v>-1.7090302243148</v>
      </c>
      <c r="BB50" s="424">
        <v>11.9180604486296</v>
      </c>
      <c r="BC50" s="424">
        <v>0.0013415367</v>
      </c>
      <c r="BD50" s="424">
        <v>6.88552143765422</v>
      </c>
      <c r="BE50" s="424">
        <v>6.875516613913443</v>
      </c>
      <c r="BF50" s="424">
        <v>0.0000746467</v>
      </c>
      <c r="BG50" s="424">
        <v>0.0000772761</v>
      </c>
      <c r="BH50" s="29" t="s">
        <v>198</v>
      </c>
      <c r="BI50" s="29" t="s">
        <v>222</v>
      </c>
      <c r="BJ50" s="424">
        <v>2.466239740955833</v>
      </c>
      <c r="BK50" s="424">
        <v>-1.237875424971154</v>
      </c>
      <c r="BL50" s="424">
        <v>0.00072937</v>
      </c>
      <c r="BM50" s="424">
        <v>-16.47921080193787</v>
      </c>
      <c r="BN50" s="424">
        <v>-15.64808577169686</v>
      </c>
      <c r="BO50" s="424">
        <v>2.906574394463668e-9</v>
      </c>
      <c r="BP50" s="424">
        <v>-17.11474080913942</v>
      </c>
      <c r="BQ50" s="424">
        <v>-25.06253187739929</v>
      </c>
      <c r="BR50" s="424">
        <v>-27.63102111592855</v>
      </c>
    </row>
    <row x14ac:dyDescent="0.25" r="51" customHeight="1" ht="17.25">
      <c r="A51" s="425" t="s">
        <v>311</v>
      </c>
      <c r="B51" s="424">
        <v>8.41</v>
      </c>
      <c r="C51" s="424">
        <v>-0.43</v>
      </c>
      <c r="D51" s="424">
        <v>408.04</v>
      </c>
      <c r="E51" s="422">
        <v>0.0000939744</v>
      </c>
      <c r="F51" s="422">
        <v>0</v>
      </c>
      <c r="G51" s="422">
        <v>0.0000014683</v>
      </c>
      <c r="H51" s="424">
        <v>7.41e-8</v>
      </c>
      <c r="I51" s="424">
        <v>2.7e-9</v>
      </c>
      <c r="J51" s="424">
        <v>8.52e-8</v>
      </c>
      <c r="K51" s="424">
        <v>2.57e-8</v>
      </c>
      <c r="L51" s="424">
        <v>0.0000413676</v>
      </c>
      <c r="M51" s="424">
        <v>0.0001278838</v>
      </c>
      <c r="N51" s="424">
        <v>0.0000055544</v>
      </c>
      <c r="O51" s="424">
        <v>0.0000942412</v>
      </c>
      <c r="P51" s="422">
        <v>0</v>
      </c>
      <c r="Q51" s="424">
        <v>0</v>
      </c>
      <c r="R51" s="424">
        <v>0.0002820636</v>
      </c>
      <c r="S51" s="422">
        <v>1.041e-7</v>
      </c>
      <c r="T51" s="422">
        <v>1.613e-7</v>
      </c>
      <c r="U51" s="424">
        <v>0.0000688335</v>
      </c>
      <c r="V51" s="424">
        <v>0.0000014758</v>
      </c>
      <c r="W51" s="424">
        <v>0</v>
      </c>
      <c r="X51" s="422">
        <v>0.003176</v>
      </c>
      <c r="Y51" s="424">
        <v>22.91</v>
      </c>
      <c r="Z51" s="422">
        <v>0</v>
      </c>
      <c r="AA51" s="422">
        <v>0</v>
      </c>
      <c r="AB51" s="422">
        <v>1</v>
      </c>
      <c r="AC51" s="422">
        <v>2</v>
      </c>
      <c r="AD51" s="422">
        <v>2</v>
      </c>
      <c r="AE51" s="29" t="s">
        <v>229</v>
      </c>
      <c r="AF51" s="424">
        <v>182.36</v>
      </c>
      <c r="AG51" s="424">
        <v>0.00444514</v>
      </c>
      <c r="AH51" s="422">
        <v>0</v>
      </c>
      <c r="AI51" s="422">
        <v>1</v>
      </c>
      <c r="AJ51" s="422">
        <v>0</v>
      </c>
      <c r="AK51" s="422">
        <v>0</v>
      </c>
      <c r="AL51" s="422">
        <v>1</v>
      </c>
      <c r="AM51" s="422">
        <v>0</v>
      </c>
      <c r="AN51" s="422">
        <v>0</v>
      </c>
      <c r="AO51" s="422">
        <v>0</v>
      </c>
      <c r="AP51" s="422">
        <v>0</v>
      </c>
      <c r="AQ51" s="422">
        <v>0</v>
      </c>
      <c r="AR51" s="422">
        <v>0</v>
      </c>
      <c r="AS51" s="422">
        <v>0</v>
      </c>
      <c r="AT51" s="422">
        <v>0</v>
      </c>
      <c r="AU51" s="422">
        <v>0</v>
      </c>
      <c r="AV51" s="422">
        <v>0</v>
      </c>
      <c r="AW51" s="422">
        <v>0</v>
      </c>
      <c r="AX51" s="422">
        <v>0</v>
      </c>
      <c r="AY51" s="422">
        <v>0</v>
      </c>
      <c r="AZ51" s="424">
        <v>29.48440912307</v>
      </c>
      <c r="BA51" s="424">
        <v>-1.736602609573563</v>
      </c>
      <c r="BB51" s="424">
        <v>11.88320521914713</v>
      </c>
      <c r="BC51" s="424">
        <v>0.00223940035</v>
      </c>
      <c r="BD51" s="424">
        <v>4.099278694240449</v>
      </c>
      <c r="BE51" s="424">
        <v>4.091578470965046</v>
      </c>
      <c r="BF51" s="424">
        <v>0.0000956372</v>
      </c>
      <c r="BG51" s="424">
        <v>0.0000955279</v>
      </c>
      <c r="BH51" s="29" t="s">
        <v>203</v>
      </c>
      <c r="BI51" s="29" t="s">
        <v>222</v>
      </c>
      <c r="BJ51" s="424">
        <v>2.87979171234897</v>
      </c>
      <c r="BK51" s="424">
        <v>-0.8439735121632428</v>
      </c>
      <c r="BL51" s="424">
        <v>0.00016925</v>
      </c>
      <c r="BM51" s="424">
        <v>-15.16018360215358</v>
      </c>
      <c r="BN51" s="424">
        <v>-15.64808577171449</v>
      </c>
      <c r="BO51" s="424">
        <v>0</v>
      </c>
      <c r="BP51" s="424">
        <v>-15.03995693386036</v>
      </c>
      <c r="BQ51" s="424">
        <v>-27.63102111592855</v>
      </c>
      <c r="BR51" s="424">
        <v>-27.63102111592855</v>
      </c>
    </row>
    <row x14ac:dyDescent="0.25" r="52" customHeight="1" ht="17.25">
      <c r="A52" s="425" t="s">
        <v>312</v>
      </c>
      <c r="B52" s="424">
        <v>8.33</v>
      </c>
      <c r="C52" s="424">
        <v>-0.43</v>
      </c>
      <c r="D52" s="424">
        <v>89.05</v>
      </c>
      <c r="E52" s="422">
        <v>0.0000898379</v>
      </c>
      <c r="F52" s="422">
        <v>0.0000015422</v>
      </c>
      <c r="G52" s="422">
        <v>0.0000023861</v>
      </c>
      <c r="H52" s="424">
        <v>0.0000044038</v>
      </c>
      <c r="I52" s="424">
        <v>0.000005042</v>
      </c>
      <c r="J52" s="424">
        <v>0.0000015675</v>
      </c>
      <c r="K52" s="424">
        <v>1.212e-7</v>
      </c>
      <c r="L52" s="424">
        <v>0</v>
      </c>
      <c r="M52" s="424">
        <v>0.0003420281</v>
      </c>
      <c r="N52" s="424">
        <v>4.83e-7</v>
      </c>
      <c r="O52" s="424">
        <v>0.0000098895</v>
      </c>
      <c r="P52" s="422">
        <v>0</v>
      </c>
      <c r="Q52" s="424">
        <v>0</v>
      </c>
      <c r="R52" s="424">
        <v>0.0005641272</v>
      </c>
      <c r="S52" s="422">
        <v>1.041e-7</v>
      </c>
      <c r="T52" s="422">
        <v>1.613e-7</v>
      </c>
      <c r="U52" s="424">
        <v>0.0000391368</v>
      </c>
      <c r="V52" s="424">
        <v>0.000001745</v>
      </c>
      <c r="W52" s="424">
        <v>0</v>
      </c>
      <c r="X52" s="422">
        <v>0.00060902</v>
      </c>
      <c r="Y52" s="424">
        <v>19.33</v>
      </c>
      <c r="Z52" s="422">
        <v>0</v>
      </c>
      <c r="AA52" s="422">
        <v>0</v>
      </c>
      <c r="AB52" s="422">
        <v>1</v>
      </c>
      <c r="AC52" s="422">
        <v>2</v>
      </c>
      <c r="AD52" s="422">
        <v>2</v>
      </c>
      <c r="AE52" s="29" t="s">
        <v>229</v>
      </c>
      <c r="AF52" s="424">
        <v>102.82</v>
      </c>
      <c r="AG52" s="424">
        <v>0.00121758</v>
      </c>
      <c r="AH52" s="422">
        <v>0</v>
      </c>
      <c r="AI52" s="422">
        <v>1</v>
      </c>
      <c r="AJ52" s="422">
        <v>0</v>
      </c>
      <c r="AK52" s="422">
        <v>0</v>
      </c>
      <c r="AL52" s="422">
        <v>1</v>
      </c>
      <c r="AM52" s="422">
        <v>0</v>
      </c>
      <c r="AN52" s="422">
        <v>0</v>
      </c>
      <c r="AO52" s="422">
        <v>0</v>
      </c>
      <c r="AP52" s="422">
        <v>0</v>
      </c>
      <c r="AQ52" s="422">
        <v>0</v>
      </c>
      <c r="AR52" s="422">
        <v>0</v>
      </c>
      <c r="AS52" s="422">
        <v>0</v>
      </c>
      <c r="AT52" s="422">
        <v>0</v>
      </c>
      <c r="AU52" s="422">
        <v>0</v>
      </c>
      <c r="AV52" s="422">
        <v>0</v>
      </c>
      <c r="AW52" s="422">
        <v>0</v>
      </c>
      <c r="AX52" s="422">
        <v>0</v>
      </c>
      <c r="AY52" s="422">
        <v>0</v>
      </c>
      <c r="AZ52" s="424">
        <v>42.01744092316999</v>
      </c>
      <c r="BA52" s="424">
        <v>-3.120761990931234</v>
      </c>
      <c r="BB52" s="424">
        <v>14.57152398186247</v>
      </c>
      <c r="BC52" s="424">
        <v>0.0010190008</v>
      </c>
      <c r="BD52" s="424">
        <v>14.41689918439934</v>
      </c>
      <c r="BE52" s="424">
        <v>14.37600055044609</v>
      </c>
      <c r="BF52" s="424">
        <v>0.00009186539999999999</v>
      </c>
      <c r="BG52" s="424">
        <v>0.0000953337</v>
      </c>
      <c r="BH52" s="29" t="s">
        <v>203</v>
      </c>
      <c r="BI52" s="29" t="s">
        <v>222</v>
      </c>
      <c r="BJ52" s="424">
        <v>1.527539716515648</v>
      </c>
      <c r="BK52" s="424">
        <v>-0.843974140072578</v>
      </c>
      <c r="BL52" s="424">
        <v>0.00034203</v>
      </c>
      <c r="BM52" s="424">
        <v>-13.06650621191799</v>
      </c>
      <c r="BN52" s="424">
        <v>-15.64808577169686</v>
      </c>
      <c r="BO52" s="424">
        <v>0</v>
      </c>
      <c r="BP52" s="424">
        <v>-17.14759425456951</v>
      </c>
      <c r="BQ52" s="424">
        <v>-24.19904884328163</v>
      </c>
      <c r="BR52" s="424">
        <v>-27.63102111592855</v>
      </c>
    </row>
    <row x14ac:dyDescent="0.25" r="53" customHeight="1" ht="17.25">
      <c r="A53" s="425" t="s">
        <v>313</v>
      </c>
      <c r="B53" s="424">
        <v>8.4</v>
      </c>
      <c r="C53" s="424">
        <v>-0.29</v>
      </c>
      <c r="D53" s="424">
        <v>174.09</v>
      </c>
      <c r="E53" s="422">
        <v>0.0001107768</v>
      </c>
      <c r="F53" s="422">
        <v>4.976e-7</v>
      </c>
      <c r="G53" s="422">
        <v>9.416e-7</v>
      </c>
      <c r="H53" s="424">
        <v>0.0000034873</v>
      </c>
      <c r="I53" s="424">
        <v>0.0000034815</v>
      </c>
      <c r="J53" s="424">
        <v>0.0000076118</v>
      </c>
      <c r="K53" s="424">
        <v>0</v>
      </c>
      <c r="L53" s="424">
        <v>0.0000078005</v>
      </c>
      <c r="M53" s="424">
        <v>0.0004027472</v>
      </c>
      <c r="N53" s="424">
        <v>0.0000043865</v>
      </c>
      <c r="O53" s="424">
        <v>0.0000164886</v>
      </c>
      <c r="P53" s="422">
        <v>0</v>
      </c>
      <c r="Q53" s="424">
        <v>0</v>
      </c>
      <c r="R53" s="424">
        <v>0.0005641272</v>
      </c>
      <c r="S53" s="422">
        <v>1.041e-7</v>
      </c>
      <c r="T53" s="422">
        <v>1.613e-7</v>
      </c>
      <c r="U53" s="424">
        <v>0.0000819446</v>
      </c>
      <c r="V53" s="424">
        <v>3.125e-7</v>
      </c>
      <c r="W53" s="424">
        <v>0</v>
      </c>
      <c r="X53" s="422">
        <v>0.00025407</v>
      </c>
      <c r="Y53" s="424">
        <v>19.3</v>
      </c>
      <c r="Z53" s="422">
        <v>0</v>
      </c>
      <c r="AA53" s="422">
        <v>0</v>
      </c>
      <c r="AB53" s="422">
        <v>1</v>
      </c>
      <c r="AC53" s="422">
        <v>2</v>
      </c>
      <c r="AD53" s="422">
        <v>2</v>
      </c>
      <c r="AE53" s="29" t="s">
        <v>229</v>
      </c>
      <c r="AF53" s="424">
        <v>98.582</v>
      </c>
      <c r="AG53" s="424">
        <v>0.000892577</v>
      </c>
      <c r="AH53" s="422">
        <v>0</v>
      </c>
      <c r="AI53" s="422">
        <v>1</v>
      </c>
      <c r="AJ53" s="422">
        <v>0</v>
      </c>
      <c r="AK53" s="422">
        <v>0</v>
      </c>
      <c r="AL53" s="422">
        <v>1</v>
      </c>
      <c r="AM53" s="422">
        <v>0</v>
      </c>
      <c r="AN53" s="422">
        <v>0</v>
      </c>
      <c r="AO53" s="422">
        <v>0</v>
      </c>
      <c r="AP53" s="422">
        <v>0</v>
      </c>
      <c r="AQ53" s="422">
        <v>0</v>
      </c>
      <c r="AR53" s="422">
        <v>0</v>
      </c>
      <c r="AS53" s="422">
        <v>0</v>
      </c>
      <c r="AT53" s="422">
        <v>0</v>
      </c>
      <c r="AU53" s="422">
        <v>0</v>
      </c>
      <c r="AV53" s="422">
        <v>0</v>
      </c>
      <c r="AW53" s="422">
        <v>0</v>
      </c>
      <c r="AX53" s="422">
        <v>0</v>
      </c>
      <c r="AY53" s="422">
        <v>0</v>
      </c>
      <c r="AZ53" s="424">
        <v>48.73503707666999</v>
      </c>
      <c r="BA53" s="424">
        <v>-2.519668826383713</v>
      </c>
      <c r="BB53" s="424">
        <v>13.43933765276743</v>
      </c>
      <c r="BC53" s="424">
        <v>0.0009596952499999999</v>
      </c>
      <c r="BD53" s="424">
        <v>6.88552143765422</v>
      </c>
      <c r="BE53" s="424">
        <v>6.875516613913443</v>
      </c>
      <c r="BF53" s="424">
        <v>0.0001112506</v>
      </c>
      <c r="BG53" s="424">
        <v>0.0001198278</v>
      </c>
      <c r="BH53" s="29" t="s">
        <v>203</v>
      </c>
      <c r="BI53" s="29" t="s">
        <v>222</v>
      </c>
      <c r="BJ53" s="424">
        <v>2.199467310959898</v>
      </c>
      <c r="BK53" s="424">
        <v>-1.237875424971154</v>
      </c>
      <c r="BL53" s="424">
        <v>0.00041055</v>
      </c>
      <c r="BM53" s="424">
        <v>-15.18983465825856</v>
      </c>
      <c r="BN53" s="424">
        <v>-15.64808577169686</v>
      </c>
      <c r="BO53" s="424">
        <v>0</v>
      </c>
      <c r="BP53" s="424">
        <v>-17.39437022137844</v>
      </c>
      <c r="BQ53" s="424">
        <v>-24.93065368520576</v>
      </c>
      <c r="BR53" s="424">
        <v>-27.63102111592855</v>
      </c>
    </row>
    <row x14ac:dyDescent="0.25" r="54" customHeight="1" ht="17.25">
      <c r="A54" s="425" t="s">
        <v>314</v>
      </c>
      <c r="B54" s="424">
        <v>8.72</v>
      </c>
      <c r="C54" s="424">
        <v>-0.49</v>
      </c>
      <c r="D54" s="424">
        <v>290.28</v>
      </c>
      <c r="E54" s="422">
        <v>0.000001719</v>
      </c>
      <c r="F54" s="422">
        <v>0</v>
      </c>
      <c r="G54" s="422">
        <v>6.883e-7</v>
      </c>
      <c r="H54" s="424">
        <v>1.112e-7</v>
      </c>
      <c r="I54" s="424">
        <v>8e-9</v>
      </c>
      <c r="J54" s="424">
        <v>0</v>
      </c>
      <c r="K54" s="424">
        <v>0</v>
      </c>
      <c r="L54" s="424">
        <v>0.000023707</v>
      </c>
      <c r="M54" s="424">
        <v>0.0001278838</v>
      </c>
      <c r="N54" s="424">
        <v>0.0000034149</v>
      </c>
      <c r="O54" s="424">
        <v>0.0000347323</v>
      </c>
      <c r="P54" s="422">
        <v>0</v>
      </c>
      <c r="Q54" s="424">
        <v>0</v>
      </c>
      <c r="R54" s="424">
        <v>0.0005641272</v>
      </c>
      <c r="S54" s="422">
        <v>1.041e-7</v>
      </c>
      <c r="T54" s="422">
        <v>1.613e-7</v>
      </c>
      <c r="U54" s="424">
        <v>0.000045889</v>
      </c>
      <c r="V54" s="424">
        <v>0.0000011375</v>
      </c>
      <c r="W54" s="424">
        <v>0</v>
      </c>
      <c r="X54" s="422">
        <v>0.0025734</v>
      </c>
      <c r="Y54" s="424">
        <v>24.76</v>
      </c>
      <c r="Z54" s="422">
        <v>0</v>
      </c>
      <c r="AA54" s="422">
        <v>0</v>
      </c>
      <c r="AB54" s="422">
        <v>1</v>
      </c>
      <c r="AC54" s="422">
        <v>2</v>
      </c>
      <c r="AD54" s="422">
        <v>2</v>
      </c>
      <c r="AE54" s="29" t="s">
        <v>228</v>
      </c>
      <c r="AF54" s="424">
        <v>163.89</v>
      </c>
      <c r="AG54" s="424">
        <v>0.00388072</v>
      </c>
      <c r="AH54" s="422">
        <v>0</v>
      </c>
      <c r="AI54" s="422">
        <v>1</v>
      </c>
      <c r="AJ54" s="422">
        <v>0</v>
      </c>
      <c r="AK54" s="422">
        <v>0</v>
      </c>
      <c r="AL54" s="422">
        <v>0</v>
      </c>
      <c r="AM54" s="422">
        <v>1</v>
      </c>
      <c r="AN54" s="422">
        <v>0</v>
      </c>
      <c r="AO54" s="422">
        <v>0</v>
      </c>
      <c r="AP54" s="422">
        <v>0</v>
      </c>
      <c r="AQ54" s="422">
        <v>0</v>
      </c>
      <c r="AR54" s="422">
        <v>0</v>
      </c>
      <c r="AS54" s="422">
        <v>0</v>
      </c>
      <c r="AT54" s="422">
        <v>0</v>
      </c>
      <c r="AU54" s="422">
        <v>0</v>
      </c>
      <c r="AV54" s="422">
        <v>0</v>
      </c>
      <c r="AW54" s="422">
        <v>0</v>
      </c>
      <c r="AX54" s="422">
        <v>0</v>
      </c>
      <c r="AY54" s="422">
        <v>0</v>
      </c>
      <c r="AZ54" s="424">
        <v>30.02087548867</v>
      </c>
      <c r="BA54" s="424">
        <v>-2.001490076268157</v>
      </c>
      <c r="BB54" s="424">
        <v>12.72298015253631</v>
      </c>
      <c r="BC54" s="424">
        <v>0.00174941775</v>
      </c>
      <c r="BD54" s="424">
        <v>12.29556756521171</v>
      </c>
      <c r="BE54" s="424">
        <v>12.26547460379926</v>
      </c>
      <c r="BF54" s="424">
        <v>0.0000030178</v>
      </c>
      <c r="BG54" s="424">
        <v>0.0000024073</v>
      </c>
      <c r="BH54" s="29" t="s">
        <v>199</v>
      </c>
      <c r="BI54" s="29" t="s">
        <v>222</v>
      </c>
      <c r="BJ54" s="424">
        <v>2.461616526593626</v>
      </c>
      <c r="BK54" s="424">
        <v>-0.7133522144128241</v>
      </c>
      <c r="BL54" s="424">
        <v>0.00015159</v>
      </c>
      <c r="BM54" s="424">
        <v>-14.97163641809572</v>
      </c>
      <c r="BN54" s="424">
        <v>-15.64808577169686</v>
      </c>
      <c r="BO54" s="424">
        <v>0</v>
      </c>
      <c r="BP54" s="424">
        <v>-20.43496957727283</v>
      </c>
      <c r="BQ54" s="424">
        <v>-27.62992172048525</v>
      </c>
      <c r="BR54" s="424">
        <v>-27.63102111592855</v>
      </c>
    </row>
    <row x14ac:dyDescent="0.25" r="55" customHeight="1" ht="17.25">
      <c r="A55" s="425" t="s">
        <v>315</v>
      </c>
      <c r="B55" s="424">
        <v>8.22</v>
      </c>
      <c r="C55" s="424">
        <v>-0.45</v>
      </c>
      <c r="D55" s="424">
        <v>63.51</v>
      </c>
      <c r="E55" s="422">
        <v>0.0000392336</v>
      </c>
      <c r="F55" s="422">
        <v>0.0000011488</v>
      </c>
      <c r="G55" s="422">
        <v>0.0000075558</v>
      </c>
      <c r="H55" s="424">
        <v>0.0000043268</v>
      </c>
      <c r="I55" s="424">
        <v>0.0000073719</v>
      </c>
      <c r="J55" s="424">
        <v>0.0000034928</v>
      </c>
      <c r="K55" s="424">
        <v>1.225e-7</v>
      </c>
      <c r="L55" s="424">
        <v>0.0000030687</v>
      </c>
      <c r="M55" s="424">
        <v>0.0002143762</v>
      </c>
      <c r="N55" s="424">
        <v>0.0000019467</v>
      </c>
      <c r="O55" s="424">
        <v>0.0000108801</v>
      </c>
      <c r="P55" s="422">
        <v>0</v>
      </c>
      <c r="Q55" s="424">
        <v>0</v>
      </c>
      <c r="R55" s="424">
        <v>0.0005641272</v>
      </c>
      <c r="S55" s="422">
        <v>1.041e-7</v>
      </c>
      <c r="T55" s="422">
        <v>1.613e-7</v>
      </c>
      <c r="U55" s="424">
        <v>0.0000245178</v>
      </c>
      <c r="V55" s="424">
        <v>0.0000022319</v>
      </c>
      <c r="W55" s="424">
        <v>0</v>
      </c>
      <c r="X55" s="422">
        <v>0.00045785</v>
      </c>
      <c r="Y55" s="424">
        <v>21.17</v>
      </c>
      <c r="Z55" s="422">
        <v>0</v>
      </c>
      <c r="AA55" s="422">
        <v>0</v>
      </c>
      <c r="AB55" s="422">
        <v>1</v>
      </c>
      <c r="AC55" s="422">
        <v>2</v>
      </c>
      <c r="AD55" s="422">
        <v>2</v>
      </c>
      <c r="AE55" s="29" t="s">
        <v>228</v>
      </c>
      <c r="AF55" s="424">
        <v>84.059</v>
      </c>
      <c r="AG55" s="424">
        <v>0.00101598</v>
      </c>
      <c r="AH55" s="422">
        <v>0</v>
      </c>
      <c r="AI55" s="422">
        <v>1</v>
      </c>
      <c r="AJ55" s="422">
        <v>0</v>
      </c>
      <c r="AK55" s="422">
        <v>0</v>
      </c>
      <c r="AL55" s="422">
        <v>0</v>
      </c>
      <c r="AM55" s="422">
        <v>1</v>
      </c>
      <c r="AN55" s="422">
        <v>0</v>
      </c>
      <c r="AO55" s="422">
        <v>0</v>
      </c>
      <c r="AP55" s="422">
        <v>0</v>
      </c>
      <c r="AQ55" s="422">
        <v>0</v>
      </c>
      <c r="AR55" s="422">
        <v>0</v>
      </c>
      <c r="AS55" s="422">
        <v>0</v>
      </c>
      <c r="AT55" s="422">
        <v>0</v>
      </c>
      <c r="AU55" s="422">
        <v>0</v>
      </c>
      <c r="AV55" s="422">
        <v>0</v>
      </c>
      <c r="AW55" s="422">
        <v>0</v>
      </c>
      <c r="AX55" s="422">
        <v>0</v>
      </c>
      <c r="AY55" s="422">
        <v>0</v>
      </c>
      <c r="AZ55" s="424">
        <v>34.02197984347</v>
      </c>
      <c r="BA55" s="424">
        <v>-3.352332275175302</v>
      </c>
      <c r="BB55" s="424">
        <v>14.9246645503506</v>
      </c>
      <c r="BC55" s="424">
        <v>0.0007952338000000001</v>
      </c>
      <c r="BD55" s="424">
        <v>23.01312923671781</v>
      </c>
      <c r="BE55" s="424">
        <v>22.91160308505842</v>
      </c>
      <c r="BF55" s="424">
        <v>0.0000417493</v>
      </c>
      <c r="BG55" s="424">
        <v>0.000051431</v>
      </c>
      <c r="BH55" s="29" t="s">
        <v>199</v>
      </c>
      <c r="BI55" s="29" t="s">
        <v>222</v>
      </c>
      <c r="BJ55" s="424">
        <v>1.098612288668443</v>
      </c>
      <c r="BK55" s="424">
        <v>-0.7985126517878282</v>
      </c>
      <c r="BL55" s="424">
        <v>0.00021745</v>
      </c>
      <c r="BM55" s="424">
        <v>-14.47682035863257</v>
      </c>
      <c r="BN55" s="424">
        <v>-15.64808577169686</v>
      </c>
      <c r="BO55" s="424">
        <v>0</v>
      </c>
      <c r="BP55" s="424">
        <v>-18.44839850053949</v>
      </c>
      <c r="BQ55" s="424">
        <v>-23.90803979686964</v>
      </c>
      <c r="BR55" s="424">
        <v>-27.63102111592855</v>
      </c>
    </row>
    <row x14ac:dyDescent="0.25" r="56" customHeight="1" ht="17.25">
      <c r="A56" s="425" t="s">
        <v>316</v>
      </c>
      <c r="B56" s="424">
        <v>8.6</v>
      </c>
      <c r="C56" s="424">
        <v>-0.29</v>
      </c>
      <c r="D56" s="424">
        <v>226.51</v>
      </c>
      <c r="E56" s="422">
        <v>0.0001482675</v>
      </c>
      <c r="F56" s="422">
        <v>0.0000014163</v>
      </c>
      <c r="G56" s="422">
        <v>0.0000015295</v>
      </c>
      <c r="H56" s="424">
        <v>7.413e-7</v>
      </c>
      <c r="I56" s="424">
        <v>0</v>
      </c>
      <c r="J56" s="424">
        <v>0</v>
      </c>
      <c r="K56" s="424">
        <v>0</v>
      </c>
      <c r="L56" s="424">
        <v>0.0000235373</v>
      </c>
      <c r="M56" s="424">
        <v>0.0008440329</v>
      </c>
      <c r="N56" s="424">
        <v>0.0000149517</v>
      </c>
      <c r="O56" s="424">
        <v>0.0000339338</v>
      </c>
      <c r="P56" s="422">
        <v>0</v>
      </c>
      <c r="Q56" s="424">
        <v>0</v>
      </c>
      <c r="R56" s="424">
        <v>0.0005641272</v>
      </c>
      <c r="S56" s="422">
        <v>1.041e-7</v>
      </c>
      <c r="T56" s="422">
        <v>1.613e-7</v>
      </c>
      <c r="U56" s="424">
        <v>0.0000819446</v>
      </c>
      <c r="V56" s="424">
        <v>3.125e-7</v>
      </c>
      <c r="W56" s="424">
        <v>0.000099237</v>
      </c>
      <c r="X56" s="422">
        <v>0</v>
      </c>
      <c r="Y56" s="424">
        <v>20.8</v>
      </c>
      <c r="Z56" s="422">
        <v>0</v>
      </c>
      <c r="AA56" s="422">
        <v>0</v>
      </c>
      <c r="AB56" s="422">
        <v>1</v>
      </c>
      <c r="AC56" s="422">
        <v>2</v>
      </c>
      <c r="AD56" s="422">
        <v>2</v>
      </c>
      <c r="AE56" s="29" t="s">
        <v>228</v>
      </c>
      <c r="AF56" s="424">
        <v>135.3</v>
      </c>
      <c r="AG56" s="424">
        <v>0.00119426</v>
      </c>
      <c r="AH56" s="422">
        <v>0</v>
      </c>
      <c r="AI56" s="422">
        <v>1</v>
      </c>
      <c r="AJ56" s="422">
        <v>0</v>
      </c>
      <c r="AK56" s="422">
        <v>0</v>
      </c>
      <c r="AL56" s="422">
        <v>0</v>
      </c>
      <c r="AM56" s="422">
        <v>1</v>
      </c>
      <c r="AN56" s="422">
        <v>0</v>
      </c>
      <c r="AO56" s="422">
        <v>0</v>
      </c>
      <c r="AP56" s="422">
        <v>0</v>
      </c>
      <c r="AQ56" s="422">
        <v>0</v>
      </c>
      <c r="AR56" s="422">
        <v>0</v>
      </c>
      <c r="AS56" s="422">
        <v>0</v>
      </c>
      <c r="AT56" s="422">
        <v>0</v>
      </c>
      <c r="AU56" s="422">
        <v>0</v>
      </c>
      <c r="AV56" s="422">
        <v>0</v>
      </c>
      <c r="AW56" s="422">
        <v>0</v>
      </c>
      <c r="AX56" s="422">
        <v>0</v>
      </c>
      <c r="AY56" s="422">
        <v>0</v>
      </c>
      <c r="AZ56" s="424">
        <v>77.51927797917</v>
      </c>
      <c r="BA56" s="424">
        <v>-1.997226429458536</v>
      </c>
      <c r="BB56" s="424">
        <v>12.59445285891707</v>
      </c>
      <c r="BC56" s="424">
        <v>0.0013591173</v>
      </c>
      <c r="BD56" s="424">
        <v>6.88552143765422</v>
      </c>
      <c r="BE56" s="424">
        <v>6.875516613913443</v>
      </c>
      <c r="BF56" s="424">
        <v>0.0001487413</v>
      </c>
      <c r="BG56" s="424">
        <v>0.0001512133</v>
      </c>
      <c r="BH56" s="29" t="s">
        <v>199</v>
      </c>
      <c r="BI56" s="29" t="s">
        <v>222</v>
      </c>
      <c r="BJ56" s="424">
        <v>2.387836107351696</v>
      </c>
      <c r="BK56" s="424">
        <v>-1.237875424971154</v>
      </c>
      <c r="BL56" s="424">
        <v>0.0008675699999999999</v>
      </c>
      <c r="BM56" s="424">
        <v>-16.31498855059278</v>
      </c>
      <c r="BN56" s="424">
        <v>-15.64808577169686</v>
      </c>
      <c r="BO56" s="424">
        <v>0</v>
      </c>
      <c r="BP56" s="424">
        <v>-17.50406603497994</v>
      </c>
      <c r="BQ56" s="424">
        <v>-27.63102111592855</v>
      </c>
      <c r="BR56" s="424">
        <v>-27.63102111592855</v>
      </c>
    </row>
    <row x14ac:dyDescent="0.25" r="57" customHeight="1" ht="17.25">
      <c r="A57" s="425" t="s">
        <v>317</v>
      </c>
      <c r="B57" s="424">
        <v>8.5</v>
      </c>
      <c r="C57" s="424">
        <v>-0.29</v>
      </c>
      <c r="D57" s="424">
        <v>166.42</v>
      </c>
      <c r="E57" s="422">
        <v>0.0001482032</v>
      </c>
      <c r="F57" s="422">
        <v>3.982e-7</v>
      </c>
      <c r="G57" s="422">
        <v>0.0000029296</v>
      </c>
      <c r="H57" s="424">
        <v>0.0000034327</v>
      </c>
      <c r="I57" s="424">
        <v>0.0000064874</v>
      </c>
      <c r="J57" s="424">
        <v>0.0000085524</v>
      </c>
      <c r="K57" s="424">
        <v>0</v>
      </c>
      <c r="L57" s="424">
        <v>0.0000069519</v>
      </c>
      <c r="M57" s="424">
        <v>0.0002557676</v>
      </c>
      <c r="N57" s="424">
        <v>0.0000057015</v>
      </c>
      <c r="O57" s="424">
        <v>0.0000214433</v>
      </c>
      <c r="P57" s="422">
        <v>0</v>
      </c>
      <c r="Q57" s="424">
        <v>0</v>
      </c>
      <c r="R57" s="424">
        <v>0.0005641272</v>
      </c>
      <c r="S57" s="422">
        <v>1.041e-7</v>
      </c>
      <c r="T57" s="422">
        <v>1.613e-7</v>
      </c>
      <c r="U57" s="424">
        <v>0.0000819446</v>
      </c>
      <c r="V57" s="424">
        <v>3.125e-7</v>
      </c>
      <c r="W57" s="424">
        <v>0</v>
      </c>
      <c r="X57" s="422">
        <v>0.00025407</v>
      </c>
      <c r="Y57" s="424">
        <v>20</v>
      </c>
      <c r="Z57" s="422">
        <v>0</v>
      </c>
      <c r="AA57" s="422">
        <v>0</v>
      </c>
      <c r="AB57" s="422">
        <v>1</v>
      </c>
      <c r="AC57" s="422">
        <v>2</v>
      </c>
      <c r="AD57" s="422">
        <v>2</v>
      </c>
      <c r="AE57" s="29" t="s">
        <v>225</v>
      </c>
      <c r="AF57" s="424">
        <v>91.662</v>
      </c>
      <c r="AG57" s="424">
        <v>0.000939502</v>
      </c>
      <c r="AH57" s="422">
        <v>0</v>
      </c>
      <c r="AI57" s="422">
        <v>1</v>
      </c>
      <c r="AJ57" s="422">
        <v>0</v>
      </c>
      <c r="AK57" s="422">
        <v>0</v>
      </c>
      <c r="AL57" s="422">
        <v>0</v>
      </c>
      <c r="AM57" s="422">
        <v>0</v>
      </c>
      <c r="AN57" s="422">
        <v>0</v>
      </c>
      <c r="AO57" s="422">
        <v>0</v>
      </c>
      <c r="AP57" s="422">
        <v>0</v>
      </c>
      <c r="AQ57" s="422">
        <v>0</v>
      </c>
      <c r="AR57" s="422">
        <v>0</v>
      </c>
      <c r="AS57" s="422">
        <v>0</v>
      </c>
      <c r="AT57" s="422">
        <v>0</v>
      </c>
      <c r="AU57" s="422">
        <v>0</v>
      </c>
      <c r="AV57" s="422">
        <v>0</v>
      </c>
      <c r="AW57" s="422">
        <v>0</v>
      </c>
      <c r="AX57" s="422">
        <v>0</v>
      </c>
      <c r="AY57" s="422">
        <v>1</v>
      </c>
      <c r="AZ57" s="424">
        <v>45.63206273187</v>
      </c>
      <c r="BA57" s="424">
        <v>-2.289081727901083</v>
      </c>
      <c r="BB57" s="424">
        <v>13.07816345580217</v>
      </c>
      <c r="BC57" s="424">
        <v>0.0009845978499999999</v>
      </c>
      <c r="BD57" s="424">
        <v>6.88552143765422</v>
      </c>
      <c r="BE57" s="424">
        <v>6.875516613913443</v>
      </c>
      <c r="BF57" s="424">
        <v>0.000148677</v>
      </c>
      <c r="BG57" s="424">
        <v>0.0001600834</v>
      </c>
      <c r="BH57" s="29" t="s">
        <v>204</v>
      </c>
      <c r="BI57" s="29" t="s">
        <v>222</v>
      </c>
      <c r="BJ57" s="424">
        <v>2.118782439918413</v>
      </c>
      <c r="BK57" s="424">
        <v>-1.237875424971154</v>
      </c>
      <c r="BL57" s="424">
        <v>0.00026272</v>
      </c>
      <c r="BM57" s="424">
        <v>-15.42148826479364</v>
      </c>
      <c r="BN57" s="424">
        <v>-15.64808577169686</v>
      </c>
      <c r="BO57" s="424">
        <v>0</v>
      </c>
      <c r="BP57" s="424">
        <v>-17.51413386374864</v>
      </c>
      <c r="BQ57" s="424">
        <v>-24.37845136093653</v>
      </c>
      <c r="BR57" s="424">
        <v>-27.63102111592855</v>
      </c>
    </row>
    <row x14ac:dyDescent="0.25" r="58" customHeight="1" ht="17.25">
      <c r="A58" s="425" t="s">
        <v>318</v>
      </c>
      <c r="B58" s="424">
        <v>8.9</v>
      </c>
      <c r="C58" s="424">
        <v>-0.29</v>
      </c>
      <c r="D58" s="424">
        <v>168.54</v>
      </c>
      <c r="E58" s="422">
        <v>1.792e-7</v>
      </c>
      <c r="F58" s="422">
        <v>3.107e-7</v>
      </c>
      <c r="G58" s="422">
        <v>0.0000411368</v>
      </c>
      <c r="H58" s="424">
        <v>0.0000035762</v>
      </c>
      <c r="I58" s="424">
        <v>1.274e-7</v>
      </c>
      <c r="J58" s="424">
        <v>0</v>
      </c>
      <c r="K58" s="424">
        <v>0</v>
      </c>
      <c r="L58" s="424">
        <v>0.0000343445</v>
      </c>
      <c r="M58" s="424">
        <v>0.0002557676</v>
      </c>
      <c r="N58" s="424">
        <v>0.0000090125</v>
      </c>
      <c r="O58" s="424">
        <v>0.0000457892</v>
      </c>
      <c r="P58" s="422">
        <v>4.86e-8</v>
      </c>
      <c r="Q58" s="424">
        <v>0</v>
      </c>
      <c r="R58" s="424">
        <v>0.0005641272</v>
      </c>
      <c r="S58" s="422">
        <v>1.041e-7</v>
      </c>
      <c r="T58" s="422">
        <v>1.613e-7</v>
      </c>
      <c r="U58" s="424">
        <v>0.0000819446</v>
      </c>
      <c r="V58" s="424">
        <v>3.125e-7</v>
      </c>
      <c r="W58" s="424">
        <v>0</v>
      </c>
      <c r="X58" s="422">
        <v>0.00025406</v>
      </c>
      <c r="Y58" s="424">
        <v>20.5</v>
      </c>
      <c r="Z58" s="422">
        <v>0</v>
      </c>
      <c r="AA58" s="422">
        <v>0</v>
      </c>
      <c r="AB58" s="422">
        <v>1</v>
      </c>
      <c r="AC58" s="422">
        <v>2</v>
      </c>
      <c r="AD58" s="422">
        <v>2</v>
      </c>
      <c r="AE58" s="29" t="s">
        <v>225</v>
      </c>
      <c r="AF58" s="424">
        <v>87.342</v>
      </c>
      <c r="AG58" s="424">
        <v>0.00096987</v>
      </c>
      <c r="AH58" s="422">
        <v>0</v>
      </c>
      <c r="AI58" s="422">
        <v>1</v>
      </c>
      <c r="AJ58" s="422">
        <v>0</v>
      </c>
      <c r="AK58" s="422">
        <v>0</v>
      </c>
      <c r="AL58" s="422">
        <v>0</v>
      </c>
      <c r="AM58" s="422">
        <v>0</v>
      </c>
      <c r="AN58" s="422">
        <v>0</v>
      </c>
      <c r="AO58" s="422">
        <v>0</v>
      </c>
      <c r="AP58" s="422">
        <v>0</v>
      </c>
      <c r="AQ58" s="422">
        <v>0</v>
      </c>
      <c r="AR58" s="422">
        <v>0</v>
      </c>
      <c r="AS58" s="422">
        <v>0</v>
      </c>
      <c r="AT58" s="422">
        <v>1</v>
      </c>
      <c r="AU58" s="422">
        <v>0</v>
      </c>
      <c r="AV58" s="422">
        <v>0</v>
      </c>
      <c r="AW58" s="422">
        <v>0</v>
      </c>
      <c r="AX58" s="422">
        <v>0</v>
      </c>
      <c r="AY58" s="422">
        <v>0</v>
      </c>
      <c r="AZ58" s="424">
        <v>40.70432498587</v>
      </c>
      <c r="BA58" s="424">
        <v>-1.544937139867722</v>
      </c>
      <c r="BB58" s="424">
        <v>11.98987427973544</v>
      </c>
      <c r="BC58" s="424">
        <v>0.0008047124999999999</v>
      </c>
      <c r="BD58" s="424">
        <v>6.88552143765422</v>
      </c>
      <c r="BE58" s="424">
        <v>6.875516613913443</v>
      </c>
      <c r="BF58" s="424">
        <v>6.53e-7</v>
      </c>
      <c r="BG58" s="424">
        <v>0.0000416267</v>
      </c>
      <c r="BH58" s="29" t="s">
        <v>240</v>
      </c>
      <c r="BI58" s="29" t="s">
        <v>222</v>
      </c>
      <c r="BJ58" s="424">
        <v>2.106748224199966</v>
      </c>
      <c r="BK58" s="424">
        <v>-1.237875424971154</v>
      </c>
      <c r="BL58" s="424">
        <v>0.00029011</v>
      </c>
      <c r="BM58" s="424">
        <v>-15.74577352729601</v>
      </c>
      <c r="BN58" s="424">
        <v>-15.64808577169686</v>
      </c>
      <c r="BO58" s="424">
        <v>0</v>
      </c>
      <c r="BP58" s="424">
        <v>-18.38093093377246</v>
      </c>
      <c r="BQ58" s="424">
        <v>-27.22176320958169</v>
      </c>
      <c r="BR58" s="424">
        <v>-27.63102111592855</v>
      </c>
    </row>
    <row x14ac:dyDescent="0.25" r="59" customHeight="1" ht="17.25">
      <c r="A59" s="425" t="s">
        <v>319</v>
      </c>
      <c r="B59" s="424">
        <v>8.7</v>
      </c>
      <c r="C59" s="424">
        <v>-0.29</v>
      </c>
      <c r="D59" s="424">
        <v>193.24</v>
      </c>
      <c r="E59" s="422">
        <v>1.155e-7</v>
      </c>
      <c r="F59" s="422">
        <v>5.736e-7</v>
      </c>
      <c r="G59" s="422">
        <v>0.0002438897</v>
      </c>
      <c r="H59" s="424">
        <v>0.0000036447</v>
      </c>
      <c r="I59" s="424">
        <v>1.772e-7</v>
      </c>
      <c r="J59" s="424">
        <v>0</v>
      </c>
      <c r="K59" s="424">
        <v>0</v>
      </c>
      <c r="L59" s="424">
        <v>0.0000490275</v>
      </c>
      <c r="M59" s="424">
        <v>0.0002557676</v>
      </c>
      <c r="N59" s="424">
        <v>0.0000130416</v>
      </c>
      <c r="O59" s="424">
        <v>0.0000411661</v>
      </c>
      <c r="P59" s="422">
        <v>0</v>
      </c>
      <c r="Q59" s="424">
        <v>0</v>
      </c>
      <c r="R59" s="424">
        <v>0.0005641272</v>
      </c>
      <c r="S59" s="422">
        <v>1.041e-7</v>
      </c>
      <c r="T59" s="422">
        <v>1.613e-7</v>
      </c>
      <c r="U59" s="424">
        <v>0.0000819446</v>
      </c>
      <c r="V59" s="424">
        <v>3.125e-7</v>
      </c>
      <c r="W59" s="424">
        <v>0</v>
      </c>
      <c r="X59" s="422">
        <v>0.00025407</v>
      </c>
      <c r="Y59" s="424">
        <v>20.6</v>
      </c>
      <c r="Z59" s="422">
        <v>0</v>
      </c>
      <c r="AA59" s="422">
        <v>0</v>
      </c>
      <c r="AB59" s="422">
        <v>1</v>
      </c>
      <c r="AC59" s="422">
        <v>3</v>
      </c>
      <c r="AD59" s="422">
        <v>2</v>
      </c>
      <c r="AE59" s="29" t="s">
        <v>225</v>
      </c>
      <c r="AF59" s="424">
        <v>106.47</v>
      </c>
      <c r="AG59" s="424">
        <v>0.00137863</v>
      </c>
      <c r="AH59" s="422">
        <v>0</v>
      </c>
      <c r="AI59" s="422">
        <v>1</v>
      </c>
      <c r="AJ59" s="422">
        <v>0</v>
      </c>
      <c r="AK59" s="422">
        <v>0</v>
      </c>
      <c r="AL59" s="422">
        <v>0</v>
      </c>
      <c r="AM59" s="422">
        <v>0</v>
      </c>
      <c r="AN59" s="422">
        <v>0</v>
      </c>
      <c r="AO59" s="422">
        <v>0</v>
      </c>
      <c r="AP59" s="422">
        <v>0</v>
      </c>
      <c r="AQ59" s="422">
        <v>0</v>
      </c>
      <c r="AR59" s="422">
        <v>0</v>
      </c>
      <c r="AS59" s="422">
        <v>0</v>
      </c>
      <c r="AT59" s="422">
        <v>1</v>
      </c>
      <c r="AU59" s="422">
        <v>0</v>
      </c>
      <c r="AV59" s="422">
        <v>0</v>
      </c>
      <c r="AW59" s="422">
        <v>0</v>
      </c>
      <c r="AX59" s="422">
        <v>0</v>
      </c>
      <c r="AY59" s="422">
        <v>0</v>
      </c>
      <c r="AZ59" s="424">
        <v>54.22047638786999</v>
      </c>
      <c r="BA59" s="424">
        <v>-1.801672692522349</v>
      </c>
      <c r="BB59" s="424">
        <v>12.3033453850447</v>
      </c>
      <c r="BC59" s="424">
        <v>0.00121708585</v>
      </c>
      <c r="BD59" s="424">
        <v>6.88552143765422</v>
      </c>
      <c r="BE59" s="424">
        <v>6.875516613913443</v>
      </c>
      <c r="BF59" s="424">
        <v>5.893e-7</v>
      </c>
      <c r="BG59" s="424">
        <v>0.0002445788</v>
      </c>
      <c r="BH59" s="29" t="s">
        <v>240</v>
      </c>
      <c r="BI59" s="29" t="s">
        <v>222</v>
      </c>
      <c r="BJ59" s="424">
        <v>2.238641863890777</v>
      </c>
      <c r="BK59" s="424">
        <v>-1.237875424971154</v>
      </c>
      <c r="BL59" s="424">
        <v>0.0003048</v>
      </c>
      <c r="BM59" s="424">
        <v>-16.13947124948193</v>
      </c>
      <c r="BN59" s="424">
        <v>-15.64808577169686</v>
      </c>
      <c r="BO59" s="424">
        <v>0</v>
      </c>
      <c r="BP59" s="424">
        <v>-16.59722180484026</v>
      </c>
      <c r="BQ59" s="424">
        <v>-27.06695808878014</v>
      </c>
      <c r="BR59" s="424">
        <v>-27.63102111592855</v>
      </c>
    </row>
    <row x14ac:dyDescent="0.25" r="60" customHeight="1" ht="17.25">
      <c r="A60" s="425" t="s">
        <v>320</v>
      </c>
      <c r="B60" s="424">
        <v>8.69</v>
      </c>
      <c r="C60" s="424">
        <v>-0.41</v>
      </c>
      <c r="D60" s="424">
        <v>192.15</v>
      </c>
      <c r="E60" s="422">
        <v>0.0002264274</v>
      </c>
      <c r="F60" s="422">
        <v>0.000006352</v>
      </c>
      <c r="G60" s="422">
        <v>4.552e-7</v>
      </c>
      <c r="H60" s="424">
        <v>0.0000133432</v>
      </c>
      <c r="I60" s="424">
        <v>0.0000054575</v>
      </c>
      <c r="J60" s="424">
        <v>2.98e-8</v>
      </c>
      <c r="K60" s="424">
        <v>7.5e-9</v>
      </c>
      <c r="L60" s="424">
        <v>0.0005524381</v>
      </c>
      <c r="M60" s="424">
        <v>0.0000155739</v>
      </c>
      <c r="N60" s="424">
        <v>0.0000067173</v>
      </c>
      <c r="O60" s="424">
        <v>0.0000548755</v>
      </c>
      <c r="P60" s="422">
        <v>0</v>
      </c>
      <c r="Q60" s="424">
        <v>0.0000014289</v>
      </c>
      <c r="R60" s="424">
        <v>0.0005641272</v>
      </c>
      <c r="S60" s="422">
        <v>1.041e-7</v>
      </c>
      <c r="T60" s="422">
        <v>1.613e-7</v>
      </c>
      <c r="U60" s="424">
        <v>0.0000819446</v>
      </c>
      <c r="V60" s="424">
        <v>0.0000017994</v>
      </c>
      <c r="W60" s="424">
        <v>0</v>
      </c>
      <c r="X60" s="422">
        <v>0.00074518</v>
      </c>
      <c r="Y60" s="424">
        <v>15</v>
      </c>
      <c r="Z60" s="422">
        <v>0</v>
      </c>
      <c r="AA60" s="422">
        <v>0</v>
      </c>
      <c r="AB60" s="422">
        <v>1</v>
      </c>
      <c r="AC60" s="422">
        <v>3</v>
      </c>
      <c r="AD60" s="422">
        <v>0</v>
      </c>
      <c r="AE60" s="29" t="s">
        <v>225</v>
      </c>
      <c r="AF60" s="424">
        <v>127.15</v>
      </c>
      <c r="AG60" s="424">
        <v>0.00147463</v>
      </c>
      <c r="AH60" s="422">
        <v>0</v>
      </c>
      <c r="AI60" s="422">
        <v>1</v>
      </c>
      <c r="AJ60" s="422">
        <v>0</v>
      </c>
      <c r="AK60" s="422">
        <v>0</v>
      </c>
      <c r="AL60" s="422">
        <v>0</v>
      </c>
      <c r="AM60" s="422">
        <v>0</v>
      </c>
      <c r="AN60" s="422">
        <v>0</v>
      </c>
      <c r="AO60" s="422">
        <v>0</v>
      </c>
      <c r="AP60" s="422">
        <v>0</v>
      </c>
      <c r="AQ60" s="422">
        <v>0</v>
      </c>
      <c r="AR60" s="422">
        <v>0</v>
      </c>
      <c r="AS60" s="422">
        <v>0</v>
      </c>
      <c r="AT60" s="422">
        <v>1</v>
      </c>
      <c r="AU60" s="422">
        <v>0</v>
      </c>
      <c r="AV60" s="422">
        <v>0</v>
      </c>
      <c r="AW60" s="422">
        <v>0</v>
      </c>
      <c r="AX60" s="422">
        <v>0</v>
      </c>
      <c r="AY60" s="422">
        <v>0</v>
      </c>
      <c r="AZ60" s="424">
        <v>54.62747896576999</v>
      </c>
      <c r="BA60" s="424">
        <v>-1.796832087677226</v>
      </c>
      <c r="BB60" s="424">
        <v>12.28366417535445</v>
      </c>
      <c r="BC60" s="424">
        <v>0.00164346735</v>
      </c>
      <c r="BD60" s="424">
        <v>6.88552143765422</v>
      </c>
      <c r="BE60" s="424">
        <v>6.875516613913443</v>
      </c>
      <c r="BF60" s="424">
        <v>0.0002283956</v>
      </c>
      <c r="BG60" s="424">
        <v>0.0002332644</v>
      </c>
      <c r="BH60" s="29" t="s">
        <v>240</v>
      </c>
      <c r="BI60" s="29" t="s">
        <v>222</v>
      </c>
      <c r="BJ60" s="424">
        <v>2.550226115908721</v>
      </c>
      <c r="BK60" s="424">
        <v>-0.8916025095397622</v>
      </c>
      <c r="BL60" s="424">
        <v>0.00056801</v>
      </c>
      <c r="BM60" s="424">
        <v>-15.40690312360601</v>
      </c>
      <c r="BN60" s="424">
        <v>-15.64808577169686</v>
      </c>
      <c r="BO60" s="424">
        <v>1.893635926643458e-8</v>
      </c>
      <c r="BP60" s="424">
        <v>-15.5968831982029</v>
      </c>
      <c r="BQ60" s="424">
        <v>-22.94420274250876</v>
      </c>
      <c r="BR60" s="424">
        <v>-27.63102111592855</v>
      </c>
    </row>
    <row x14ac:dyDescent="0.25" r="61" customHeight="1" ht="17.25">
      <c r="A61" s="425" t="s">
        <v>321</v>
      </c>
      <c r="B61" s="424">
        <v>10.1</v>
      </c>
      <c r="C61" s="424">
        <v>0.1</v>
      </c>
      <c r="D61" s="424">
        <v>187.07</v>
      </c>
      <c r="E61" s="422">
        <v>0</v>
      </c>
      <c r="F61" s="422">
        <v>4.062e-7</v>
      </c>
      <c r="G61" s="422">
        <v>0</v>
      </c>
      <c r="H61" s="424">
        <v>0</v>
      </c>
      <c r="I61" s="424">
        <v>3.235e-7</v>
      </c>
      <c r="J61" s="424">
        <v>5.65e-8</v>
      </c>
      <c r="K61" s="424">
        <v>1.15e-8</v>
      </c>
      <c r="L61" s="424">
        <v>0.0004441255</v>
      </c>
      <c r="M61" s="424">
        <v>0.0000061384</v>
      </c>
      <c r="N61" s="424">
        <v>0.0000072002</v>
      </c>
      <c r="O61" s="424">
        <v>0.0000576376</v>
      </c>
      <c r="P61" s="422">
        <v>0</v>
      </c>
      <c r="Q61" s="424">
        <v>0.0000015628</v>
      </c>
      <c r="R61" s="424">
        <v>0.0000846191</v>
      </c>
      <c r="S61" s="422">
        <v>0.0000024984</v>
      </c>
      <c r="T61" s="422">
        <v>0</v>
      </c>
      <c r="U61" s="424">
        <v>0.0001390109</v>
      </c>
      <c r="V61" s="424">
        <v>8.353e-7</v>
      </c>
      <c r="W61" s="424">
        <v>0.000039148</v>
      </c>
      <c r="X61" s="422">
        <v>0</v>
      </c>
      <c r="Y61" s="424">
        <v>57.79</v>
      </c>
      <c r="Z61" s="422">
        <v>0</v>
      </c>
      <c r="AA61" s="422">
        <v>0</v>
      </c>
      <c r="AB61" s="422">
        <v>1</v>
      </c>
      <c r="AC61" s="422">
        <v>1</v>
      </c>
      <c r="AD61" s="422">
        <v>2</v>
      </c>
      <c r="AE61" s="29" t="s">
        <v>226</v>
      </c>
      <c r="AF61" s="424">
        <v>270.08</v>
      </c>
      <c r="AG61" s="424">
        <v>0.00506571</v>
      </c>
      <c r="AH61" s="422">
        <v>0</v>
      </c>
      <c r="AI61" s="422">
        <v>1</v>
      </c>
      <c r="AJ61" s="422">
        <v>0</v>
      </c>
      <c r="AK61" s="422">
        <v>0</v>
      </c>
      <c r="AL61" s="422">
        <v>0</v>
      </c>
      <c r="AM61" s="422">
        <v>0</v>
      </c>
      <c r="AN61" s="422">
        <v>0</v>
      </c>
      <c r="AO61" s="422">
        <v>0</v>
      </c>
      <c r="AP61" s="422">
        <v>0</v>
      </c>
      <c r="AQ61" s="422">
        <v>0</v>
      </c>
      <c r="AR61" s="422">
        <v>0</v>
      </c>
      <c r="AS61" s="422">
        <v>0</v>
      </c>
      <c r="AT61" s="422">
        <v>0</v>
      </c>
      <c r="AU61" s="422">
        <v>0</v>
      </c>
      <c r="AV61" s="422">
        <v>0</v>
      </c>
      <c r="AW61" s="422">
        <v>1</v>
      </c>
      <c r="AX61" s="422">
        <v>0</v>
      </c>
      <c r="AY61" s="422">
        <v>0</v>
      </c>
      <c r="AZ61" s="424">
        <v>28.3281987195</v>
      </c>
      <c r="BA61" s="424">
        <v>0.6814570250248657</v>
      </c>
      <c r="BB61" s="424">
        <v>8.737085949950268</v>
      </c>
      <c r="BC61" s="424">
        <v>0.00055463635</v>
      </c>
      <c r="BD61" s="424">
        <v>0.6266954605717969</v>
      </c>
      <c r="BE61" s="424">
        <v>0.597975539416844</v>
      </c>
      <c r="BF61" s="424">
        <v>8.468e-7</v>
      </c>
      <c r="BG61" s="424">
        <v>4.627e-7</v>
      </c>
      <c r="BH61" s="29" t="s">
        <v>196</v>
      </c>
      <c r="BI61" s="29" t="s">
        <v>222</v>
      </c>
      <c r="BJ61" s="424">
        <v>1.174667128031436</v>
      </c>
      <c r="BK61" s="424">
        <v>-2.302576693019326</v>
      </c>
      <c r="BL61" s="424">
        <v>0.00045027</v>
      </c>
      <c r="BM61" s="424">
        <v>-15.04109371549935</v>
      </c>
      <c r="BN61" s="424">
        <v>-27.63049238073364</v>
      </c>
      <c r="BO61" s="424">
        <v>1.529261837074797e-8</v>
      </c>
      <c r="BP61" s="424">
        <v>-27.63102111592855</v>
      </c>
      <c r="BQ61" s="424">
        <v>-27.50774209976838</v>
      </c>
      <c r="BR61" s="424">
        <v>-27.63102111592855</v>
      </c>
    </row>
    <row x14ac:dyDescent="0.25" r="62" customHeight="1" ht="17.25">
      <c r="A62" s="425" t="s">
        <v>322</v>
      </c>
      <c r="B62" s="424">
        <v>9.86</v>
      </c>
      <c r="C62" s="424">
        <v>0.3</v>
      </c>
      <c r="D62" s="424">
        <v>430.37</v>
      </c>
      <c r="E62" s="422">
        <v>6.267e-7</v>
      </c>
      <c r="F62" s="422">
        <v>0.0000019529</v>
      </c>
      <c r="G62" s="422">
        <v>4.589e-7</v>
      </c>
      <c r="H62" s="424">
        <v>8.377e-7</v>
      </c>
      <c r="I62" s="424">
        <v>0.0000013437</v>
      </c>
      <c r="J62" s="424">
        <v>3.917e-7</v>
      </c>
      <c r="K62" s="424">
        <v>4.52e-8</v>
      </c>
      <c r="L62" s="424">
        <v>0.0005515681</v>
      </c>
      <c r="M62" s="424">
        <v>0.0000613842</v>
      </c>
      <c r="N62" s="424">
        <v>0.0002624974</v>
      </c>
      <c r="O62" s="424">
        <v>0.0015604571</v>
      </c>
      <c r="P62" s="422">
        <v>0</v>
      </c>
      <c r="Q62" s="424">
        <v>0</v>
      </c>
      <c r="R62" s="424">
        <v>0.0005020732</v>
      </c>
      <c r="S62" s="422">
        <v>0.0001207579</v>
      </c>
      <c r="T62" s="422">
        <v>0.0000048387</v>
      </c>
      <c r="U62" s="424">
        <v>0.0009231884</v>
      </c>
      <c r="V62" s="424">
        <v>0.0003603125</v>
      </c>
      <c r="W62" s="424">
        <v>0</v>
      </c>
      <c r="X62" s="422">
        <v>0.00011937</v>
      </c>
      <c r="Y62" s="424">
        <v>9.49</v>
      </c>
      <c r="Z62" s="422">
        <v>0</v>
      </c>
      <c r="AA62" s="422">
        <v>0</v>
      </c>
      <c r="AB62" s="422">
        <v>1</v>
      </c>
      <c r="AC62" s="422">
        <v>2</v>
      </c>
      <c r="AD62" s="422">
        <v>0</v>
      </c>
      <c r="AE62" s="29" t="s">
        <v>226</v>
      </c>
      <c r="AF62" s="424">
        <v>264.43</v>
      </c>
      <c r="AG62" s="424">
        <v>0.00506571</v>
      </c>
      <c r="AH62" s="422">
        <v>0</v>
      </c>
      <c r="AI62" s="422">
        <v>1</v>
      </c>
      <c r="AJ62" s="422">
        <v>0</v>
      </c>
      <c r="AK62" s="422">
        <v>0</v>
      </c>
      <c r="AL62" s="422">
        <v>0</v>
      </c>
      <c r="AM62" s="422">
        <v>0</v>
      </c>
      <c r="AN62" s="422">
        <v>0</v>
      </c>
      <c r="AO62" s="422">
        <v>0</v>
      </c>
      <c r="AP62" s="422">
        <v>0</v>
      </c>
      <c r="AQ62" s="422">
        <v>0</v>
      </c>
      <c r="AR62" s="422">
        <v>0</v>
      </c>
      <c r="AS62" s="422">
        <v>0</v>
      </c>
      <c r="AT62" s="422">
        <v>0</v>
      </c>
      <c r="AU62" s="422">
        <v>0</v>
      </c>
      <c r="AV62" s="422">
        <v>0</v>
      </c>
      <c r="AW62" s="422">
        <v>1</v>
      </c>
      <c r="AX62" s="422">
        <v>0</v>
      </c>
      <c r="AY62" s="422">
        <v>0</v>
      </c>
      <c r="AZ62" s="424">
        <v>181.87451996443</v>
      </c>
      <c r="BA62" s="424">
        <v>1.716563991293405</v>
      </c>
      <c r="BB62" s="424">
        <v>6.426872017413189</v>
      </c>
      <c r="BC62" s="424">
        <v>0.004982043950000001</v>
      </c>
      <c r="BD62" s="424">
        <v>0.6746522161673607</v>
      </c>
      <c r="BE62" s="424">
        <v>0.4809377647106943</v>
      </c>
      <c r="BF62" s="424">
        <v>0.0003658231</v>
      </c>
      <c r="BG62" s="424">
        <v>0.0000034302</v>
      </c>
      <c r="BH62" s="29" t="s">
        <v>196</v>
      </c>
      <c r="BI62" s="29" t="s">
        <v>222</v>
      </c>
      <c r="BJ62" s="424">
        <v>3.81440669119419</v>
      </c>
      <c r="BK62" s="424">
        <v>-1.202772491652838</v>
      </c>
      <c r="BL62" s="424">
        <v>0.00061295</v>
      </c>
      <c r="BM62" s="424">
        <v>-12.19211451931223</v>
      </c>
      <c r="BN62" s="424">
        <v>-12.23859411788276</v>
      </c>
      <c r="BO62" s="424">
        <v>0</v>
      </c>
      <c r="BP62" s="424">
        <v>-24.93705601998496</v>
      </c>
      <c r="BQ62" s="424">
        <v>-26.07527938249831</v>
      </c>
      <c r="BR62" s="424">
        <v>-27.63102111592855</v>
      </c>
    </row>
    <row x14ac:dyDescent="0.25" r="63" customHeight="1" ht="17.25">
      <c r="A63" s="425" t="s">
        <v>323</v>
      </c>
      <c r="B63" s="424">
        <v>7.96</v>
      </c>
      <c r="C63" s="424">
        <v>-0.23</v>
      </c>
      <c r="D63" s="424">
        <v>228.94</v>
      </c>
      <c r="E63" s="422">
        <v>0.0000338437</v>
      </c>
      <c r="F63" s="422">
        <v>0</v>
      </c>
      <c r="G63" s="422">
        <v>0</v>
      </c>
      <c r="H63" s="424">
        <v>0</v>
      </c>
      <c r="I63" s="424">
        <v>0.0000032018</v>
      </c>
      <c r="J63" s="424">
        <v>1.94e-8</v>
      </c>
      <c r="K63" s="424">
        <v>6.3e-9</v>
      </c>
      <c r="L63" s="424">
        <v>0.0003558223</v>
      </c>
      <c r="M63" s="424">
        <v>0.0000429689</v>
      </c>
      <c r="N63" s="424">
        <v>0.0002170335</v>
      </c>
      <c r="O63" s="424">
        <v>0.000556415</v>
      </c>
      <c r="P63" s="422">
        <v>0</v>
      </c>
      <c r="Q63" s="424">
        <v>0.0000013545</v>
      </c>
      <c r="R63" s="424">
        <v>0.0005006911</v>
      </c>
      <c r="S63" s="422">
        <v>0.0001207579</v>
      </c>
      <c r="T63" s="422">
        <v>0.0000044839</v>
      </c>
      <c r="U63" s="424">
        <v>0.0004336511</v>
      </c>
      <c r="V63" s="424">
        <v>0.0000011462</v>
      </c>
      <c r="W63" s="424">
        <v>0</v>
      </c>
      <c r="X63" s="422">
        <v>0.00011656</v>
      </c>
      <c r="Y63" s="424">
        <v>10.58</v>
      </c>
      <c r="Z63" s="422">
        <v>0</v>
      </c>
      <c r="AA63" s="422">
        <v>0</v>
      </c>
      <c r="AB63" s="422">
        <v>1</v>
      </c>
      <c r="AC63" s="422">
        <v>2</v>
      </c>
      <c r="AD63" s="422">
        <v>0</v>
      </c>
      <c r="AE63" s="29" t="s">
        <v>226</v>
      </c>
      <c r="AF63" s="424">
        <v>161.99</v>
      </c>
      <c r="AG63" s="424">
        <v>0.00506571</v>
      </c>
      <c r="AH63" s="422">
        <v>0</v>
      </c>
      <c r="AI63" s="422">
        <v>1</v>
      </c>
      <c r="AJ63" s="422">
        <v>0</v>
      </c>
      <c r="AK63" s="422">
        <v>0</v>
      </c>
      <c r="AL63" s="422">
        <v>0</v>
      </c>
      <c r="AM63" s="422">
        <v>0</v>
      </c>
      <c r="AN63" s="422">
        <v>0</v>
      </c>
      <c r="AO63" s="422">
        <v>0</v>
      </c>
      <c r="AP63" s="422">
        <v>0</v>
      </c>
      <c r="AQ63" s="422">
        <v>0</v>
      </c>
      <c r="AR63" s="422">
        <v>0</v>
      </c>
      <c r="AS63" s="422">
        <v>0</v>
      </c>
      <c r="AT63" s="422">
        <v>0</v>
      </c>
      <c r="AU63" s="422">
        <v>0</v>
      </c>
      <c r="AV63" s="422">
        <v>0</v>
      </c>
      <c r="AW63" s="422">
        <v>1</v>
      </c>
      <c r="AX63" s="422">
        <v>0</v>
      </c>
      <c r="AY63" s="422">
        <v>0</v>
      </c>
      <c r="AZ63" s="424">
        <v>95.75892401340998</v>
      </c>
      <c r="BA63" s="424">
        <v>-0.909647805976527</v>
      </c>
      <c r="BB63" s="424">
        <v>9.779295611953053</v>
      </c>
      <c r="BC63" s="424">
        <v>0.00259235285</v>
      </c>
      <c r="BD63" s="424">
        <v>1.433062201387244</v>
      </c>
      <c r="BE63" s="424">
        <v>0.9031078139063399</v>
      </c>
      <c r="BF63" s="424">
        <v>0.0000394801</v>
      </c>
      <c r="BG63" s="424">
        <v>0.0000338631</v>
      </c>
      <c r="BH63" s="29" t="s">
        <v>196</v>
      </c>
      <c r="BI63" s="29" t="s">
        <v>222</v>
      </c>
      <c r="BJ63" s="424">
        <v>3.074494534060223</v>
      </c>
      <c r="BK63" s="424">
        <v>-1.46968097007579</v>
      </c>
      <c r="BL63" s="424">
        <v>0.00039879</v>
      </c>
      <c r="BM63" s="424">
        <v>-14.53556404144616</v>
      </c>
      <c r="BN63" s="424">
        <v>-12.31588565851431</v>
      </c>
      <c r="BO63" s="424">
        <v>2.13062801444408e-8</v>
      </c>
      <c r="BP63" s="424">
        <v>-19.74409456443723</v>
      </c>
      <c r="BQ63" s="424">
        <v>-27.63102111592855</v>
      </c>
      <c r="BR63" s="424">
        <v>-27.63102111592855</v>
      </c>
    </row>
    <row x14ac:dyDescent="0.25" r="64" customHeight="1" ht="17.25">
      <c r="A64" s="425" t="s">
        <v>324</v>
      </c>
      <c r="B64" s="424">
        <v>8.33</v>
      </c>
      <c r="C64" s="424">
        <v>-0.23</v>
      </c>
      <c r="D64" s="424">
        <v>211.1</v>
      </c>
      <c r="E64" s="422">
        <v>0.0000342018</v>
      </c>
      <c r="F64" s="422">
        <v>1.582e-7</v>
      </c>
      <c r="G64" s="422">
        <v>0</v>
      </c>
      <c r="H64" s="424">
        <v>0</v>
      </c>
      <c r="I64" s="424">
        <v>0.0000030744</v>
      </c>
      <c r="J64" s="424">
        <v>5.05e-8</v>
      </c>
      <c r="K64" s="424">
        <v>1.35e-8</v>
      </c>
      <c r="L64" s="424">
        <v>0.0003988864</v>
      </c>
      <c r="M64" s="424">
        <v>0.000047317</v>
      </c>
      <c r="N64" s="424">
        <v>0.0002398683</v>
      </c>
      <c r="O64" s="424">
        <v>0.0006005789</v>
      </c>
      <c r="P64" s="422">
        <v>0</v>
      </c>
      <c r="Q64" s="424">
        <v>0</v>
      </c>
      <c r="R64" s="424">
        <v>0.0006549516</v>
      </c>
      <c r="S64" s="422">
        <v>0.0000416406</v>
      </c>
      <c r="T64" s="422">
        <v>0.0000027903</v>
      </c>
      <c r="U64" s="424">
        <v>0.0004190649</v>
      </c>
      <c r="V64" s="424">
        <v>0.0000013312</v>
      </c>
      <c r="W64" s="424">
        <v>0</v>
      </c>
      <c r="X64" s="422">
        <v>0.00012015</v>
      </c>
      <c r="Y64" s="424">
        <v>8.42</v>
      </c>
      <c r="Z64" s="422">
        <v>0</v>
      </c>
      <c r="AA64" s="422">
        <v>0</v>
      </c>
      <c r="AB64" s="422">
        <v>1</v>
      </c>
      <c r="AC64" s="422">
        <v>2</v>
      </c>
      <c r="AD64" s="422">
        <v>0</v>
      </c>
      <c r="AE64" s="29" t="s">
        <v>226</v>
      </c>
      <c r="AF64" s="424">
        <v>181.23</v>
      </c>
      <c r="AG64" s="424">
        <v>0.00506571</v>
      </c>
      <c r="AH64" s="422">
        <v>0</v>
      </c>
      <c r="AI64" s="422">
        <v>1</v>
      </c>
      <c r="AJ64" s="422">
        <v>0</v>
      </c>
      <c r="AK64" s="422">
        <v>0</v>
      </c>
      <c r="AL64" s="422">
        <v>0</v>
      </c>
      <c r="AM64" s="422">
        <v>0</v>
      </c>
      <c r="AN64" s="422">
        <v>0</v>
      </c>
      <c r="AO64" s="422">
        <v>0</v>
      </c>
      <c r="AP64" s="422">
        <v>0</v>
      </c>
      <c r="AQ64" s="422">
        <v>0</v>
      </c>
      <c r="AR64" s="422">
        <v>0</v>
      </c>
      <c r="AS64" s="422">
        <v>0</v>
      </c>
      <c r="AT64" s="422">
        <v>0</v>
      </c>
      <c r="AU64" s="422">
        <v>0</v>
      </c>
      <c r="AV64" s="422">
        <v>0</v>
      </c>
      <c r="AW64" s="422">
        <v>1</v>
      </c>
      <c r="AX64" s="422">
        <v>0</v>
      </c>
      <c r="AY64" s="422">
        <v>0</v>
      </c>
      <c r="AZ64" s="424">
        <v>96.01957125617001</v>
      </c>
      <c r="BA64" s="424">
        <v>-0.5649974503489297</v>
      </c>
      <c r="BB64" s="424">
        <v>9.45999490069786</v>
      </c>
      <c r="BC64" s="424">
        <v>0.0026607525</v>
      </c>
      <c r="BD64" s="424">
        <v>1.662253746376754</v>
      </c>
      <c r="BE64" s="424">
        <v>1.421627482198498</v>
      </c>
      <c r="BF64" s="424">
        <v>0.0000383368</v>
      </c>
      <c r="BG64" s="424">
        <v>0.0000344105</v>
      </c>
      <c r="BH64" s="29" t="s">
        <v>196</v>
      </c>
      <c r="BI64" s="29" t="s">
        <v>222</v>
      </c>
      <c r="BJ64" s="424">
        <v>3.22172212660008</v>
      </c>
      <c r="BK64" s="424">
        <v>-1.469681752688704</v>
      </c>
      <c r="BL64" s="424">
        <v>0.00044621</v>
      </c>
      <c r="BM64" s="424">
        <v>-14.62775733402258</v>
      </c>
      <c r="BN64" s="424">
        <v>-12.78946819667932</v>
      </c>
      <c r="BO64" s="424">
        <v>0</v>
      </c>
      <c r="BP64" s="424">
        <v>-19.70307990495817</v>
      </c>
      <c r="BQ64" s="424">
        <v>-27.23143995097936</v>
      </c>
      <c r="BR64" s="424">
        <v>-27.63102111592855</v>
      </c>
    </row>
    <row x14ac:dyDescent="0.25" r="65" customHeight="1" ht="17.25">
      <c r="A65" s="425" t="s">
        <v>325</v>
      </c>
      <c r="B65" s="424">
        <v>9.87</v>
      </c>
      <c r="C65" s="424">
        <v>0.02</v>
      </c>
      <c r="D65" s="424">
        <v>395.25</v>
      </c>
      <c r="E65" s="422">
        <v>0</v>
      </c>
      <c r="F65" s="422">
        <v>5.587e-7</v>
      </c>
      <c r="G65" s="422">
        <v>1.53e-7</v>
      </c>
      <c r="H65" s="424">
        <v>0.000001583</v>
      </c>
      <c r="I65" s="424">
        <v>2.665e-7</v>
      </c>
      <c r="J65" s="424">
        <v>8.77e-8</v>
      </c>
      <c r="K65" s="424">
        <v>6.5e-9</v>
      </c>
      <c r="L65" s="424">
        <v>0.0004119361</v>
      </c>
      <c r="M65" s="424">
        <v>0.0000038365</v>
      </c>
      <c r="N65" s="424">
        <v>0.0000094631</v>
      </c>
      <c r="O65" s="424">
        <v>0.0000643745</v>
      </c>
      <c r="P65" s="422">
        <v>0</v>
      </c>
      <c r="Q65" s="424">
        <v>0</v>
      </c>
      <c r="R65" s="424">
        <v>0.0000221984</v>
      </c>
      <c r="S65" s="422">
        <v>0.0000023943</v>
      </c>
      <c r="T65" s="422">
        <v>0</v>
      </c>
      <c r="U65" s="424">
        <v>0.0001429115</v>
      </c>
      <c r="V65" s="424">
        <v>8.722e-7</v>
      </c>
      <c r="W65" s="424">
        <v>0.000051522</v>
      </c>
      <c r="X65" s="422">
        <v>0</v>
      </c>
      <c r="Y65" s="424">
        <v>56.27</v>
      </c>
      <c r="Z65" s="422">
        <v>0</v>
      </c>
      <c r="AA65" s="422">
        <v>0</v>
      </c>
      <c r="AB65" s="422">
        <v>1</v>
      </c>
      <c r="AC65" s="422">
        <v>1</v>
      </c>
      <c r="AD65" s="422">
        <v>2</v>
      </c>
      <c r="AE65" s="29" t="s">
        <v>226</v>
      </c>
      <c r="AF65" s="424">
        <v>162.85</v>
      </c>
      <c r="AG65" s="424">
        <v>0.00506571</v>
      </c>
      <c r="AH65" s="422">
        <v>0</v>
      </c>
      <c r="AI65" s="422">
        <v>1</v>
      </c>
      <c r="AJ65" s="422">
        <v>0</v>
      </c>
      <c r="AK65" s="422">
        <v>0</v>
      </c>
      <c r="AL65" s="422">
        <v>0</v>
      </c>
      <c r="AM65" s="422">
        <v>0</v>
      </c>
      <c r="AN65" s="422">
        <v>0</v>
      </c>
      <c r="AO65" s="422">
        <v>0</v>
      </c>
      <c r="AP65" s="422">
        <v>0</v>
      </c>
      <c r="AQ65" s="422">
        <v>0</v>
      </c>
      <c r="AR65" s="422">
        <v>0</v>
      </c>
      <c r="AS65" s="422">
        <v>0</v>
      </c>
      <c r="AT65" s="422">
        <v>0</v>
      </c>
      <c r="AU65" s="422">
        <v>0</v>
      </c>
      <c r="AV65" s="422">
        <v>0</v>
      </c>
      <c r="AW65" s="422">
        <v>1</v>
      </c>
      <c r="AX65" s="422">
        <v>0</v>
      </c>
      <c r="AY65" s="422">
        <v>0</v>
      </c>
      <c r="AZ65" s="424">
        <v>26.8390260685</v>
      </c>
      <c r="BA65" s="424">
        <v>0.487597736296717</v>
      </c>
      <c r="BB65" s="424">
        <v>8.894804527406565</v>
      </c>
      <c r="BC65" s="424">
        <v>0.0005552173499999999</v>
      </c>
      <c r="BD65" s="424">
        <v>0.1720834222578309</v>
      </c>
      <c r="BE65" s="424">
        <v>0.1527702266530311</v>
      </c>
      <c r="BF65" s="424">
        <v>8.787e-7</v>
      </c>
      <c r="BG65" s="424">
        <v>7.994000000000001e-7</v>
      </c>
      <c r="BH65" s="29" t="s">
        <v>196</v>
      </c>
      <c r="BI65" s="29" t="s">
        <v>222</v>
      </c>
      <c r="BJ65" s="424">
        <v>1.949356942644536</v>
      </c>
      <c r="BK65" s="424">
        <v>-3.911979506324246</v>
      </c>
      <c r="BL65" s="424">
        <v>0.00041578</v>
      </c>
      <c r="BM65" s="424">
        <v>-15.22332638706307</v>
      </c>
      <c r="BN65" s="424">
        <v>-27.63089431534808</v>
      </c>
      <c r="BO65" s="424">
        <v>0</v>
      </c>
      <c r="BP65" s="424">
        <v>-25.18977932172493</v>
      </c>
      <c r="BQ65" s="424">
        <v>-27.1749896442497</v>
      </c>
      <c r="BR65" s="424">
        <v>-27.63102111592855</v>
      </c>
    </row>
    <row x14ac:dyDescent="0.25" r="66" customHeight="1" ht="17.25">
      <c r="A66" s="425" t="s">
        <v>326</v>
      </c>
      <c r="B66" s="424">
        <v>9.09</v>
      </c>
      <c r="C66" s="424">
        <v>-0.1</v>
      </c>
      <c r="D66" s="424">
        <v>166</v>
      </c>
      <c r="E66" s="422">
        <v>0.0000023279</v>
      </c>
      <c r="F66" s="422">
        <v>0</v>
      </c>
      <c r="G66" s="422">
        <v>0</v>
      </c>
      <c r="H66" s="424">
        <v>7.413e-7</v>
      </c>
      <c r="I66" s="424">
        <v>3.666e-7</v>
      </c>
      <c r="J66" s="424">
        <v>2.49e-8</v>
      </c>
      <c r="K66" s="424">
        <v>2e-9</v>
      </c>
      <c r="L66" s="424">
        <v>0.0003901866</v>
      </c>
      <c r="M66" s="424">
        <v>0.0000465497</v>
      </c>
      <c r="N66" s="424">
        <v>0.000205719</v>
      </c>
      <c r="O66" s="424">
        <v>0.0002085932</v>
      </c>
      <c r="P66" s="422">
        <v>0</v>
      </c>
      <c r="Q66" s="424">
        <v>0</v>
      </c>
      <c r="R66" s="424">
        <v>0.0005048938</v>
      </c>
      <c r="S66" s="422">
        <v>0</v>
      </c>
      <c r="T66" s="422">
        <v>0</v>
      </c>
      <c r="U66" s="424">
        <v>0.0001901116</v>
      </c>
      <c r="V66" s="424">
        <v>9.544e-7</v>
      </c>
      <c r="W66" s="424">
        <v>0.000032719</v>
      </c>
      <c r="X66" s="422">
        <v>0</v>
      </c>
      <c r="Y66" s="424">
        <v>19.15</v>
      </c>
      <c r="Z66" s="422">
        <v>0</v>
      </c>
      <c r="AA66" s="422">
        <v>0</v>
      </c>
      <c r="AB66" s="422">
        <v>1</v>
      </c>
      <c r="AC66" s="422">
        <v>1</v>
      </c>
      <c r="AD66" s="422">
        <v>0</v>
      </c>
      <c r="AE66" s="29" t="s">
        <v>226</v>
      </c>
      <c r="AF66" s="424">
        <v>114.72</v>
      </c>
      <c r="AG66" s="424">
        <v>0.00506571</v>
      </c>
      <c r="AH66" s="422">
        <v>0</v>
      </c>
      <c r="AI66" s="422">
        <v>1</v>
      </c>
      <c r="AJ66" s="422">
        <v>0</v>
      </c>
      <c r="AK66" s="422">
        <v>0</v>
      </c>
      <c r="AL66" s="422">
        <v>0</v>
      </c>
      <c r="AM66" s="422">
        <v>0</v>
      </c>
      <c r="AN66" s="422">
        <v>0</v>
      </c>
      <c r="AO66" s="422">
        <v>0</v>
      </c>
      <c r="AP66" s="422">
        <v>0</v>
      </c>
      <c r="AQ66" s="422">
        <v>0</v>
      </c>
      <c r="AR66" s="422">
        <v>0</v>
      </c>
      <c r="AS66" s="422">
        <v>0</v>
      </c>
      <c r="AT66" s="422">
        <v>0</v>
      </c>
      <c r="AU66" s="422">
        <v>0</v>
      </c>
      <c r="AV66" s="422">
        <v>0</v>
      </c>
      <c r="AW66" s="422">
        <v>1</v>
      </c>
      <c r="AX66" s="422">
        <v>0</v>
      </c>
      <c r="AY66" s="422">
        <v>0</v>
      </c>
      <c r="AZ66" s="424">
        <v>56.7326995774</v>
      </c>
      <c r="BA66" s="424">
        <v>-0.3715866715465772</v>
      </c>
      <c r="BB66" s="424">
        <v>9.833173343093154</v>
      </c>
      <c r="BC66" s="424">
        <v>0.0014687119</v>
      </c>
      <c r="BD66" s="424">
        <v>2.655775870593904</v>
      </c>
      <c r="BE66" s="424">
        <v>2.655775870593904</v>
      </c>
      <c r="BF66" s="424">
        <v>0.0000032843</v>
      </c>
      <c r="BG66" s="424">
        <v>0.0000023528</v>
      </c>
      <c r="BH66" s="29" t="s">
        <v>196</v>
      </c>
      <c r="BI66" s="29" t="s">
        <v>222</v>
      </c>
      <c r="BJ66" s="424">
        <v>2.159685072730003</v>
      </c>
      <c r="BK66" s="424">
        <v>-2.302594593049171</v>
      </c>
      <c r="BL66" s="424">
        <v>0.00043674</v>
      </c>
      <c r="BM66" s="424">
        <v>-16.9974036901598</v>
      </c>
      <c r="BN66" s="424">
        <v>-27.63102111592855</v>
      </c>
      <c r="BO66" s="424">
        <v>0</v>
      </c>
      <c r="BP66" s="424">
        <v>-22.74595717714657</v>
      </c>
      <c r="BQ66" s="424">
        <v>-27.38901655697342</v>
      </c>
      <c r="BR66" s="424">
        <v>-27.63102111592855</v>
      </c>
    </row>
    <row x14ac:dyDescent="0.25" r="67" customHeight="1" ht="17.25">
      <c r="A67" s="425" t="s">
        <v>327</v>
      </c>
      <c r="B67" s="424">
        <v>8.96</v>
      </c>
      <c r="C67" s="424">
        <v>0.04</v>
      </c>
      <c r="D67" s="424">
        <v>226.27</v>
      </c>
      <c r="E67" s="422">
        <v>0</v>
      </c>
      <c r="F67" s="422">
        <v>0</v>
      </c>
      <c r="G67" s="422">
        <v>0</v>
      </c>
      <c r="H67" s="424">
        <v>3.706e-7</v>
      </c>
      <c r="I67" s="424">
        <v>1.828e-7</v>
      </c>
      <c r="J67" s="424">
        <v>1.86e-8</v>
      </c>
      <c r="K67" s="424">
        <v>2.3e-9</v>
      </c>
      <c r="L67" s="424">
        <v>0.0004019314</v>
      </c>
      <c r="M67" s="424">
        <v>0.0000488516</v>
      </c>
      <c r="N67" s="424">
        <v>0.0002221765</v>
      </c>
      <c r="O67" s="424">
        <v>0.0001923749</v>
      </c>
      <c r="P67" s="422">
        <v>0</v>
      </c>
      <c r="Q67" s="424">
        <v>1.042e-7</v>
      </c>
      <c r="R67" s="424">
        <v>0.0005218176</v>
      </c>
      <c r="S67" s="422">
        <v>0</v>
      </c>
      <c r="T67" s="422">
        <v>0</v>
      </c>
      <c r="U67" s="424">
        <v>0.0001910949</v>
      </c>
      <c r="V67" s="424">
        <v>7.8e-7</v>
      </c>
      <c r="W67" s="424">
        <v>0.000027301</v>
      </c>
      <c r="X67" s="422">
        <v>0</v>
      </c>
      <c r="Y67" s="424">
        <v>32.69</v>
      </c>
      <c r="Z67" s="422">
        <v>0</v>
      </c>
      <c r="AA67" s="422">
        <v>0</v>
      </c>
      <c r="AB67" s="422">
        <v>1</v>
      </c>
      <c r="AC67" s="422">
        <v>1</v>
      </c>
      <c r="AD67" s="422">
        <v>2</v>
      </c>
      <c r="AE67" s="29" t="s">
        <v>226</v>
      </c>
      <c r="AF67" s="424">
        <v>119.97</v>
      </c>
      <c r="AG67" s="424">
        <v>0.00506571</v>
      </c>
      <c r="AH67" s="422">
        <v>0</v>
      </c>
      <c r="AI67" s="422">
        <v>1</v>
      </c>
      <c r="AJ67" s="422">
        <v>0</v>
      </c>
      <c r="AK67" s="422">
        <v>0</v>
      </c>
      <c r="AL67" s="422">
        <v>0</v>
      </c>
      <c r="AM67" s="422">
        <v>0</v>
      </c>
      <c r="AN67" s="422">
        <v>0</v>
      </c>
      <c r="AO67" s="422">
        <v>0</v>
      </c>
      <c r="AP67" s="422">
        <v>0</v>
      </c>
      <c r="AQ67" s="422">
        <v>0</v>
      </c>
      <c r="AR67" s="422">
        <v>0</v>
      </c>
      <c r="AS67" s="422">
        <v>0</v>
      </c>
      <c r="AT67" s="422">
        <v>0</v>
      </c>
      <c r="AU67" s="422">
        <v>0</v>
      </c>
      <c r="AV67" s="422">
        <v>0</v>
      </c>
      <c r="AW67" s="422">
        <v>1</v>
      </c>
      <c r="AX67" s="422">
        <v>0</v>
      </c>
      <c r="AY67" s="422">
        <v>0</v>
      </c>
      <c r="AZ67" s="424">
        <v>56.87980911979999</v>
      </c>
      <c r="BA67" s="424">
        <v>-0.2765994375928482</v>
      </c>
      <c r="BB67" s="424">
        <v>9.513198875185697</v>
      </c>
      <c r="BC67" s="424">
        <v>0.00146783605</v>
      </c>
      <c r="BD67" s="424">
        <v>2.730672561120155</v>
      </c>
      <c r="BE67" s="424">
        <v>2.730672561120155</v>
      </c>
      <c r="BF67" s="424">
        <v>7.823e-7</v>
      </c>
      <c r="BG67" s="424">
        <v>1.86e-8</v>
      </c>
      <c r="BH67" s="29" t="s">
        <v>196</v>
      </c>
      <c r="BI67" s="29" t="s">
        <v>222</v>
      </c>
      <c r="BJ67" s="424">
        <v>1.934659755727262</v>
      </c>
      <c r="BK67" s="424">
        <v>-3.218856325033324</v>
      </c>
      <c r="BL67" s="424">
        <v>0.00045078</v>
      </c>
      <c r="BM67" s="424">
        <v>-17.13650340047156</v>
      </c>
      <c r="BN67" s="424">
        <v>-27.63102111592855</v>
      </c>
      <c r="BO67" s="424">
        <v>1.245615433673469e-9</v>
      </c>
      <c r="BP67" s="424">
        <v>-27.63102111592855</v>
      </c>
      <c r="BQ67" s="424">
        <v>-27.56654509674418</v>
      </c>
      <c r="BR67" s="424">
        <v>-27.63102111592855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workbookViewId="0"/>
  </sheetViews>
  <sheetFormatPr defaultRowHeight="15" x14ac:dyDescent="0.25"/>
  <cols>
    <col min="1" max="1" style="400" width="12.43357142857143" customWidth="1" bestFit="1"/>
    <col min="2" max="2" style="401" width="12.43357142857143" customWidth="1" bestFit="1"/>
    <col min="3" max="3" style="402" width="12.43357142857143" customWidth="1" bestFit="1"/>
    <col min="4" max="4" style="402" width="12.43357142857143" customWidth="1" bestFit="1"/>
    <col min="5" max="5" style="402" width="12.43357142857143" customWidth="1" bestFit="1"/>
    <col min="6" max="6" style="402" width="12.43357142857143" customWidth="1" bestFit="1"/>
    <col min="7" max="7" style="402" width="12.43357142857143" customWidth="1" bestFit="1"/>
    <col min="8" max="8" style="402" width="12.43357142857143" customWidth="1" bestFit="1"/>
    <col min="9" max="9" style="402" width="12.43357142857143" customWidth="1" bestFit="1"/>
    <col min="10" max="10" style="402" width="12.43357142857143" customWidth="1" bestFit="1"/>
    <col min="11" max="11" style="402" width="12.43357142857143" customWidth="1" bestFit="1"/>
    <col min="12" max="12" style="402" width="12.43357142857143" customWidth="1" bestFit="1"/>
    <col min="13" max="13" style="401" width="12.43357142857143" customWidth="1" bestFit="1"/>
    <col min="14" max="14" style="402" width="12.43357142857143" customWidth="1" bestFit="1"/>
    <col min="15" max="15" style="402" width="12.43357142857143" customWidth="1" bestFit="1"/>
    <col min="16" max="16" style="402" width="12.43357142857143" customWidth="1" bestFit="1"/>
    <col min="17" max="17" style="402" width="12.43357142857143" customWidth="1" bestFit="1"/>
    <col min="18" max="18" style="402" width="12.43357142857143" customWidth="1" bestFit="1"/>
    <col min="19" max="19" style="402" width="12.43357142857143" customWidth="1" bestFit="1"/>
  </cols>
  <sheetData>
    <row x14ac:dyDescent="0.25" r="1" customHeight="1" ht="17.25">
      <c r="A1" s="427" t="s">
        <v>328</v>
      </c>
      <c r="B1" s="427" t="s">
        <v>2</v>
      </c>
      <c r="C1" s="428" t="s">
        <v>9</v>
      </c>
      <c r="D1" s="428" t="s">
        <v>253</v>
      </c>
      <c r="E1" s="428" t="s">
        <v>254</v>
      </c>
      <c r="F1" s="428" t="s">
        <v>329</v>
      </c>
      <c r="G1" s="428" t="s">
        <v>255</v>
      </c>
      <c r="H1" s="428" t="s">
        <v>256</v>
      </c>
      <c r="I1" s="428" t="s">
        <v>330</v>
      </c>
      <c r="J1" s="428" t="s">
        <v>257</v>
      </c>
      <c r="K1" s="428" t="s">
        <v>331</v>
      </c>
      <c r="L1" s="428" t="s">
        <v>332</v>
      </c>
      <c r="M1" s="427" t="s">
        <v>258</v>
      </c>
      <c r="N1" s="428" t="s">
        <v>259</v>
      </c>
      <c r="O1" s="428" t="s">
        <v>260</v>
      </c>
      <c r="P1" s="428" t="s">
        <v>261</v>
      </c>
      <c r="Q1" s="428" t="s">
        <v>333</v>
      </c>
      <c r="R1" s="428" t="s">
        <v>334</v>
      </c>
      <c r="S1" s="428" t="s">
        <v>335</v>
      </c>
    </row>
    <row x14ac:dyDescent="0.25" r="2" customHeight="1" ht="17.25">
      <c r="A2" s="427">
        <v>1</v>
      </c>
      <c r="B2" s="414">
        <v>2</v>
      </c>
      <c r="C2" s="421">
        <v>-0.22</v>
      </c>
      <c r="D2" s="421">
        <v>3.401776923840102</v>
      </c>
      <c r="E2" s="421">
        <v>-1.514129732636321</v>
      </c>
      <c r="F2" s="421">
        <v>8.424920330979468</v>
      </c>
      <c r="G2" s="421">
        <v>0.00218975</v>
      </c>
      <c r="H2" s="421">
        <v>-15.20394784657564</v>
      </c>
      <c r="I2" s="421">
        <v>-12.46225579252468</v>
      </c>
      <c r="J2" s="421">
        <v>-12.4621386354356</v>
      </c>
      <c r="K2" s="421">
        <v>-27.63102111592855</v>
      </c>
      <c r="L2" s="421">
        <v>-18.94762065732289</v>
      </c>
      <c r="M2" s="414">
        <v>0</v>
      </c>
      <c r="N2" s="421">
        <v>-19.01401745715959</v>
      </c>
      <c r="O2" s="421">
        <v>-22.58142026943488</v>
      </c>
      <c r="P2" s="421">
        <v>-27.63102111592855</v>
      </c>
      <c r="Q2" s="421">
        <v>0.00000643</v>
      </c>
      <c r="R2" s="421">
        <v>-27.21481391128848</v>
      </c>
      <c r="S2" s="421">
        <v>-37.47303732756897</v>
      </c>
    </row>
    <row x14ac:dyDescent="0.25" r="3" customHeight="1" ht="17.25">
      <c r="A3" s="427">
        <v>2</v>
      </c>
      <c r="B3" s="414">
        <v>2</v>
      </c>
      <c r="C3" s="421">
        <v>-0.04</v>
      </c>
      <c r="D3" s="421">
        <v>3.041050938147793</v>
      </c>
      <c r="E3" s="421">
        <v>-3.218897325124329</v>
      </c>
      <c r="F3" s="421">
        <v>5.990425087723543</v>
      </c>
      <c r="G3" s="421">
        <v>0.00245</v>
      </c>
      <c r="H3" s="421">
        <v>-17.56222466594448</v>
      </c>
      <c r="I3" s="421">
        <v>-11.72859687737627</v>
      </c>
      <c r="J3" s="421">
        <v>-11.72859686146426</v>
      </c>
      <c r="K3" s="421">
        <v>-27.63102111592855</v>
      </c>
      <c r="L3" s="421">
        <v>-27.63102111592855</v>
      </c>
      <c r="M3" s="414">
        <v>0</v>
      </c>
      <c r="N3" s="421">
        <v>-27.63102111592855</v>
      </c>
      <c r="O3" s="421">
        <v>-27.53208116807365</v>
      </c>
      <c r="P3" s="421">
        <v>-27.63102111592855</v>
      </c>
      <c r="Q3" s="421">
        <v>2.3e-7</v>
      </c>
      <c r="R3" s="421">
        <v>-27.63102111592855</v>
      </c>
      <c r="S3" s="421">
        <v>-55.26204223185709</v>
      </c>
    </row>
    <row x14ac:dyDescent="0.25" r="4" customHeight="1" ht="17.25">
      <c r="A4" s="427">
        <v>3</v>
      </c>
      <c r="B4" s="414">
        <v>3</v>
      </c>
      <c r="C4" s="421">
        <v>-0.05</v>
      </c>
      <c r="D4" s="421">
        <v>3.544652772372694</v>
      </c>
      <c r="E4" s="421">
        <v>-2.995939094960063</v>
      </c>
      <c r="F4" s="421">
        <v>7.027430141027191</v>
      </c>
      <c r="G4" s="421">
        <v>0.00212783</v>
      </c>
      <c r="H4" s="421">
        <v>-14.67198434148256</v>
      </c>
      <c r="I4" s="421">
        <v>-12.59468034158671</v>
      </c>
      <c r="J4" s="421">
        <v>-12.59454684371075</v>
      </c>
      <c r="K4" s="421">
        <v>-27.63102111592855</v>
      </c>
      <c r="L4" s="421">
        <v>-19.40313287513001</v>
      </c>
      <c r="M4" s="414">
        <v>0</v>
      </c>
      <c r="N4" s="421">
        <v>-19.57850073824534</v>
      </c>
      <c r="O4" s="421">
        <v>-22.12805660683747</v>
      </c>
      <c r="P4" s="421">
        <v>-27.63102111592855</v>
      </c>
      <c r="Q4" s="421">
        <v>0.00001928</v>
      </c>
      <c r="R4" s="421">
        <v>-26.11383008000689</v>
      </c>
      <c r="S4" s="421">
        <v>-37.30276221248025</v>
      </c>
    </row>
    <row x14ac:dyDescent="0.25" r="5" customHeight="1" ht="17.25">
      <c r="A5" s="427">
        <v>4</v>
      </c>
      <c r="B5" s="414">
        <v>1</v>
      </c>
      <c r="C5" s="421">
        <v>-0.03</v>
      </c>
      <c r="D5" s="421">
        <v>2.984649184584256</v>
      </c>
      <c r="E5" s="421">
        <v>-3.506599564888063</v>
      </c>
      <c r="F5" s="421">
        <v>5.080136304682436</v>
      </c>
      <c r="G5" s="421">
        <v>0.00103115</v>
      </c>
      <c r="H5" s="421">
        <v>-17.48737612185176</v>
      </c>
      <c r="I5" s="421">
        <v>-17.72748356464238</v>
      </c>
      <c r="J5" s="421">
        <v>-17.72748203640464</v>
      </c>
      <c r="K5" s="421">
        <v>-27.60632850333818</v>
      </c>
      <c r="L5" s="421">
        <v>-19.13308295780109</v>
      </c>
      <c r="M5" s="421">
        <v>2.704164413196322e-10</v>
      </c>
      <c r="N5" s="421">
        <v>-19.53627591002399</v>
      </c>
      <c r="O5" s="421">
        <v>-25.0426707864395</v>
      </c>
      <c r="P5" s="421">
        <v>-27.63102111592855</v>
      </c>
      <c r="Q5" s="421">
        <v>0.00000619</v>
      </c>
      <c r="R5" s="421">
        <v>-27.24439909562187</v>
      </c>
      <c r="S5" s="421">
        <v>-37.68672785815388</v>
      </c>
    </row>
    <row x14ac:dyDescent="0.25" r="6" customHeight="1" ht="17.25">
      <c r="A6" s="427">
        <v>5</v>
      </c>
      <c r="B6" s="414">
        <v>2</v>
      </c>
      <c r="C6" s="421">
        <v>-0.28</v>
      </c>
      <c r="D6" s="421">
        <v>2.709112900458399</v>
      </c>
      <c r="E6" s="421">
        <v>-1.27296814010521</v>
      </c>
      <c r="F6" s="421">
        <v>7.079648768416662</v>
      </c>
      <c r="G6" s="421">
        <v>0.0008226199999999999</v>
      </c>
      <c r="H6" s="421">
        <v>-17.51681543250892</v>
      </c>
      <c r="I6" s="421">
        <v>-17.72748356464238</v>
      </c>
      <c r="J6" s="421">
        <v>-17.72748320067761</v>
      </c>
      <c r="K6" s="421">
        <v>-27.62414481198912</v>
      </c>
      <c r="L6" s="421">
        <v>-22.07862900255239</v>
      </c>
      <c r="M6" s="421">
        <v>1.163698653251549e-10</v>
      </c>
      <c r="N6" s="421">
        <v>-22.07242254109882</v>
      </c>
      <c r="O6" s="421">
        <v>-27.63102111592855</v>
      </c>
      <c r="P6" s="421">
        <v>-27.63102111592855</v>
      </c>
      <c r="Q6" s="421">
        <v>6.9e-7</v>
      </c>
      <c r="R6" s="421">
        <v>-27.63102111592855</v>
      </c>
      <c r="S6" s="421">
        <v>-40.97029687377863</v>
      </c>
    </row>
    <row x14ac:dyDescent="0.25" r="7" customHeight="1" ht="17.25">
      <c r="A7" s="427">
        <v>7</v>
      </c>
      <c r="B7" s="414">
        <v>1</v>
      </c>
      <c r="C7" s="421">
        <v>0.16</v>
      </c>
      <c r="D7" s="421">
        <v>1.520206778706376</v>
      </c>
      <c r="E7" s="421">
        <v>-1.832503341793659</v>
      </c>
      <c r="F7" s="421">
        <v>4.410578536602282</v>
      </c>
      <c r="G7" s="421">
        <v>0.0005245299999999999</v>
      </c>
      <c r="H7" s="421">
        <v>-17.9978926570304</v>
      </c>
      <c r="I7" s="421">
        <v>-27.63102111592855</v>
      </c>
      <c r="J7" s="421">
        <v>-27.62980155551076</v>
      </c>
      <c r="K7" s="421">
        <v>-27.51323808027216</v>
      </c>
      <c r="L7" s="421">
        <v>-21.8149388435866</v>
      </c>
      <c r="M7" s="421">
        <v>1.156203029251937e-10</v>
      </c>
      <c r="N7" s="421">
        <v>-22.15971592834321</v>
      </c>
      <c r="O7" s="421">
        <v>-27.63102111592855</v>
      </c>
      <c r="P7" s="421">
        <v>-27.63102111592855</v>
      </c>
      <c r="Q7" s="421">
        <v>0.00000371</v>
      </c>
      <c r="R7" s="421">
        <v>-27.63102111592855</v>
      </c>
      <c r="S7" s="421">
        <v>-39.86755276275788</v>
      </c>
    </row>
    <row x14ac:dyDescent="0.25" r="8" customHeight="1" ht="17.25">
      <c r="A8" s="427">
        <v>8</v>
      </c>
      <c r="B8" s="414">
        <v>1</v>
      </c>
      <c r="C8" s="421">
        <v>0.09</v>
      </c>
      <c r="D8" s="421">
        <v>1.43093514174275</v>
      </c>
      <c r="E8" s="421">
        <v>-2.407939719769212</v>
      </c>
      <c r="F8" s="421">
        <v>4.331356235491657</v>
      </c>
      <c r="G8" s="421">
        <v>0.00035771</v>
      </c>
      <c r="H8" s="421">
        <v>-16.8238447090209</v>
      </c>
      <c r="I8" s="421">
        <v>-27.63102111592855</v>
      </c>
      <c r="J8" s="421">
        <v>-27.63102111592855</v>
      </c>
      <c r="K8" s="421">
        <v>-27.63102111592855</v>
      </c>
      <c r="L8" s="421">
        <v>-27.63102111592855</v>
      </c>
      <c r="M8" s="414">
        <v>0</v>
      </c>
      <c r="N8" s="421">
        <v>-27.63102111592855</v>
      </c>
      <c r="O8" s="421">
        <v>-27.63102111592855</v>
      </c>
      <c r="P8" s="421">
        <v>-27.63102111592855</v>
      </c>
      <c r="Q8" s="414">
        <v>0</v>
      </c>
      <c r="R8" s="421">
        <v>-27.63102111592855</v>
      </c>
      <c r="S8" s="421">
        <v>-55.26204223185709</v>
      </c>
    </row>
    <row x14ac:dyDescent="0.25" r="9" customHeight="1" ht="17.25">
      <c r="A9" s="427">
        <v>10</v>
      </c>
      <c r="B9" s="414">
        <v>3</v>
      </c>
      <c r="C9" s="421">
        <v>0.06</v>
      </c>
      <c r="D9" s="421">
        <v>4.482242074884335</v>
      </c>
      <c r="E9" s="421">
        <v>-2.813394550207382</v>
      </c>
      <c r="F9" s="421">
        <v>9.766306346954224</v>
      </c>
      <c r="G9" s="421">
        <v>0.00698992</v>
      </c>
      <c r="H9" s="421">
        <v>-10.06645043493277</v>
      </c>
      <c r="I9" s="421">
        <v>-7.166707370239568</v>
      </c>
      <c r="J9" s="421">
        <v>-13.33927575783113</v>
      </c>
      <c r="K9" s="421">
        <v>-23.02141677535057</v>
      </c>
      <c r="L9" s="421">
        <v>-13.11861608006553</v>
      </c>
      <c r="M9" s="421">
        <v>0.000001908097876561776</v>
      </c>
      <c r="N9" s="421">
        <v>-14.75694196112544</v>
      </c>
      <c r="O9" s="421">
        <v>-23.80735730447832</v>
      </c>
      <c r="P9" s="421">
        <v>-23.62518905682234</v>
      </c>
      <c r="Q9" s="421">
        <v>0.00008569</v>
      </c>
      <c r="R9" s="421">
        <v>-17.50096720457292</v>
      </c>
      <c r="S9" s="421">
        <v>-18.10510746367568</v>
      </c>
    </row>
    <row x14ac:dyDescent="0.25" r="10" customHeight="1" ht="17.25">
      <c r="A10" s="427">
        <v>11</v>
      </c>
      <c r="B10" s="414">
        <v>2</v>
      </c>
      <c r="C10" s="421">
        <v>-0.21</v>
      </c>
      <c r="D10" s="421">
        <v>2.92708738178071</v>
      </c>
      <c r="E10" s="421">
        <v>-1.560654891152083</v>
      </c>
      <c r="F10" s="421">
        <v>6.191146875224028</v>
      </c>
      <c r="G10" s="421">
        <v>0.00059775</v>
      </c>
      <c r="H10" s="421">
        <v>-16.08357615650719</v>
      </c>
      <c r="I10" s="421">
        <v>-16.11808565100832</v>
      </c>
      <c r="J10" s="421">
        <v>-27.63102111592855</v>
      </c>
      <c r="K10" s="421">
        <v>-27.63102111592855</v>
      </c>
      <c r="L10" s="421">
        <v>-23.76587242814952</v>
      </c>
      <c r="M10" s="414">
        <v>0</v>
      </c>
      <c r="N10" s="421">
        <v>-23.76587242814952</v>
      </c>
      <c r="O10" s="421">
        <v>-27.09804268752142</v>
      </c>
      <c r="P10" s="421">
        <v>-27.63002161559546</v>
      </c>
      <c r="Q10" s="421">
        <v>0.00000189</v>
      </c>
      <c r="R10" s="421">
        <v>-27.65942059045025</v>
      </c>
      <c r="S10" s="421">
        <v>-30.54978049654627</v>
      </c>
    </row>
    <row x14ac:dyDescent="0.25" r="11" customHeight="1" ht="17.25">
      <c r="A11" s="427">
        <v>12</v>
      </c>
      <c r="B11" s="414">
        <v>2</v>
      </c>
      <c r="C11" s="421">
        <v>-0.4</v>
      </c>
      <c r="D11" s="421">
        <v>2.738525519568312</v>
      </c>
      <c r="E11" s="421">
        <v>-0.9163219823649466</v>
      </c>
      <c r="F11" s="421">
        <v>7.045666957050257</v>
      </c>
      <c r="G11" s="421">
        <v>0.00056682</v>
      </c>
      <c r="H11" s="421">
        <v>-16.88010441380326</v>
      </c>
      <c r="I11" s="421">
        <v>-10.56165372557588</v>
      </c>
      <c r="J11" s="421">
        <v>-13.3392757574711</v>
      </c>
      <c r="K11" s="421">
        <v>-27.63102111592855</v>
      </c>
      <c r="L11" s="421">
        <v>-21.44740878664984</v>
      </c>
      <c r="M11" s="414">
        <v>0</v>
      </c>
      <c r="N11" s="421">
        <v>-21.55347211180346</v>
      </c>
      <c r="O11" s="421">
        <v>-26.16591557438437</v>
      </c>
      <c r="P11" s="421">
        <v>-24.45022105991258</v>
      </c>
      <c r="Q11" s="421">
        <v>0.00000586</v>
      </c>
      <c r="R11" s="421">
        <v>-24.65702333452056</v>
      </c>
      <c r="S11" s="421">
        <v>-23.47819340909877</v>
      </c>
    </row>
    <row x14ac:dyDescent="0.25" r="12" customHeight="1" ht="17.25">
      <c r="A12" s="427">
        <v>13</v>
      </c>
      <c r="B12" s="414">
        <v>1</v>
      </c>
      <c r="C12" s="421">
        <v>-0.19</v>
      </c>
      <c r="D12" s="421">
        <v>2.483790589567328</v>
      </c>
      <c r="E12" s="421">
        <v>-1.660735101571341</v>
      </c>
      <c r="F12" s="421">
        <v>7.022614755208132</v>
      </c>
      <c r="G12" s="421">
        <v>0.00118789</v>
      </c>
      <c r="H12" s="421">
        <v>-15.61101825641171</v>
      </c>
      <c r="I12" s="421">
        <v>-27.63102111592855</v>
      </c>
      <c r="J12" s="421">
        <v>-27.63102111592855</v>
      </c>
      <c r="K12" s="421">
        <v>-27.63102111592855</v>
      </c>
      <c r="L12" s="421">
        <v>-22.90795949907504</v>
      </c>
      <c r="M12" s="414">
        <v>0</v>
      </c>
      <c r="N12" s="421">
        <v>-22.90795949907504</v>
      </c>
      <c r="O12" s="421">
        <v>-27.2952634202452</v>
      </c>
      <c r="P12" s="421">
        <v>-27.63102111592855</v>
      </c>
      <c r="Q12" s="421">
        <v>0.0000017</v>
      </c>
      <c r="R12" s="421">
        <v>-27.63102111592855</v>
      </c>
      <c r="S12" s="421">
        <v>-41.77503435197693</v>
      </c>
    </row>
    <row x14ac:dyDescent="0.25" r="13" customHeight="1" ht="17.25">
      <c r="A13" s="427">
        <v>15</v>
      </c>
      <c r="B13" s="414">
        <v>3</v>
      </c>
      <c r="C13" s="421">
        <v>-0.07</v>
      </c>
      <c r="D13" s="421">
        <v>4.136748739266793</v>
      </c>
      <c r="E13" s="421">
        <v>-2.659270322714248</v>
      </c>
      <c r="F13" s="421">
        <v>9.105884726184973</v>
      </c>
      <c r="G13" s="421">
        <v>0.00806714</v>
      </c>
      <c r="H13" s="421">
        <v>-13.19586822751086</v>
      </c>
      <c r="I13" s="421">
        <v>-7.892057218796893</v>
      </c>
      <c r="J13" s="421">
        <v>-13.33927575750902</v>
      </c>
      <c r="K13" s="421">
        <v>-24.1177339112706</v>
      </c>
      <c r="L13" s="421">
        <v>-9.136453486403155</v>
      </c>
      <c r="M13" s="421">
        <v>0.000001090332163110991</v>
      </c>
      <c r="N13" s="421">
        <v>-9.116645122743288</v>
      </c>
      <c r="O13" s="421">
        <v>-20.85500101515893</v>
      </c>
      <c r="P13" s="421">
        <v>-23.98795002597159</v>
      </c>
      <c r="Q13" s="421">
        <v>0.0000609</v>
      </c>
      <c r="R13" s="421">
        <v>-20.35674310206501</v>
      </c>
      <c r="S13" s="421">
        <v>-14.01534094980254</v>
      </c>
    </row>
    <row x14ac:dyDescent="0.25" r="14" customHeight="1" ht="17.25">
      <c r="A14" s="427">
        <v>16</v>
      </c>
      <c r="B14" s="414">
        <v>3</v>
      </c>
      <c r="C14" s="421">
        <v>-0.14</v>
      </c>
      <c r="D14" s="421">
        <v>4.049666302943037</v>
      </c>
      <c r="E14" s="421">
        <v>-1.966116427814925</v>
      </c>
      <c r="F14" s="421">
        <v>9.765528852138722</v>
      </c>
      <c r="G14" s="421">
        <v>0.007569380000000001</v>
      </c>
      <c r="H14" s="421">
        <v>-13.46981982459101</v>
      </c>
      <c r="I14" s="421">
        <v>-8.109064962564121</v>
      </c>
      <c r="J14" s="421">
        <v>-13.33927575750902</v>
      </c>
      <c r="K14" s="421">
        <v>-24.78291915937858</v>
      </c>
      <c r="L14" s="421">
        <v>-9.276033601259865</v>
      </c>
      <c r="M14" s="421">
        <v>6.828397395505145e-7</v>
      </c>
      <c r="N14" s="421">
        <v>-9.259538974899026</v>
      </c>
      <c r="O14" s="421">
        <v>-21.31710139959889</v>
      </c>
      <c r="P14" s="421">
        <v>-26.24675380789329</v>
      </c>
      <c r="Q14" s="421">
        <v>0.00004918</v>
      </c>
      <c r="R14" s="421">
        <v>-27.63102111592855</v>
      </c>
      <c r="S14" s="421">
        <v>-14.38202929835572</v>
      </c>
    </row>
    <row x14ac:dyDescent="0.25" r="15" customHeight="1" ht="17.25">
      <c r="A15" s="427">
        <v>17</v>
      </c>
      <c r="B15" s="414">
        <v>3</v>
      </c>
      <c r="C15" s="421">
        <v>-0.21</v>
      </c>
      <c r="D15" s="421">
        <v>4.223249989332921</v>
      </c>
      <c r="E15" s="421">
        <v>-1.560652938759092</v>
      </c>
      <c r="F15" s="421">
        <v>9.636323147387243</v>
      </c>
      <c r="G15" s="421">
        <v>0.00706293</v>
      </c>
      <c r="H15" s="421">
        <v>-15.18886314500486</v>
      </c>
      <c r="I15" s="421">
        <v>-6.972955351163019</v>
      </c>
      <c r="J15" s="421">
        <v>-13.33927575750902</v>
      </c>
      <c r="K15" s="421">
        <v>-22.8414814715292</v>
      </c>
      <c r="L15" s="421">
        <v>-15.39411284399851</v>
      </c>
      <c r="M15" s="421">
        <v>0.000001396788917616266</v>
      </c>
      <c r="N15" s="421">
        <v>-17.16278143428955</v>
      </c>
      <c r="O15" s="421">
        <v>-22.75135744584268</v>
      </c>
      <c r="P15" s="421">
        <v>-25.2937737606725</v>
      </c>
      <c r="Q15" s="421">
        <v>0.00010468</v>
      </c>
      <c r="R15" s="421">
        <v>-22.26452140628297</v>
      </c>
      <c r="S15" s="421">
        <v>-18.0213541211059</v>
      </c>
    </row>
    <row x14ac:dyDescent="0.25" r="16" customHeight="1" ht="17.25">
      <c r="A16" s="427">
        <v>18</v>
      </c>
      <c r="B16" s="414">
        <v>3</v>
      </c>
      <c r="C16" s="421">
        <v>0.15</v>
      </c>
      <c r="D16" s="421">
        <v>3.888853985734402</v>
      </c>
      <c r="E16" s="421">
        <v>-1.897108184948834</v>
      </c>
      <c r="F16" s="421">
        <v>9.264639209410033</v>
      </c>
      <c r="G16" s="421">
        <v>0.00499404</v>
      </c>
      <c r="H16" s="421">
        <v>-15.76736693059011</v>
      </c>
      <c r="I16" s="421">
        <v>-10.01263297749044</v>
      </c>
      <c r="J16" s="421">
        <v>-13.33927575750902</v>
      </c>
      <c r="K16" s="421">
        <v>-25.50506580863335</v>
      </c>
      <c r="L16" s="421">
        <v>-10.11405274636188</v>
      </c>
      <c r="M16" s="421">
        <v>1.393674655508357e-7</v>
      </c>
      <c r="N16" s="421">
        <v>-10.12656588482631</v>
      </c>
      <c r="O16" s="421">
        <v>-22.61377505451845</v>
      </c>
      <c r="P16" s="421">
        <v>-20.97806751003222</v>
      </c>
      <c r="Q16" s="421">
        <v>0.00003869</v>
      </c>
      <c r="R16" s="421">
        <v>-22.42488757133841</v>
      </c>
      <c r="S16" s="421">
        <v>-15.89440576781469</v>
      </c>
    </row>
    <row x14ac:dyDescent="0.25" r="17" customHeight="1" ht="17.25">
      <c r="A17" s="427">
        <v>19</v>
      </c>
      <c r="B17" s="414">
        <v>3</v>
      </c>
      <c r="C17" s="421">
        <v>0.28</v>
      </c>
      <c r="D17" s="421">
        <v>3.490021571639131</v>
      </c>
      <c r="E17" s="421">
        <v>-1.272356183016363</v>
      </c>
      <c r="F17" s="421">
        <v>9.238425533592485</v>
      </c>
      <c r="G17" s="421">
        <v>0.00351309</v>
      </c>
      <c r="H17" s="421">
        <v>-13.20926359747412</v>
      </c>
      <c r="I17" s="421">
        <v>-9.427004944773408</v>
      </c>
      <c r="J17" s="421">
        <v>-13.33927575750902</v>
      </c>
      <c r="K17" s="421">
        <v>-19.9561003203928</v>
      </c>
      <c r="L17" s="421">
        <v>-17.9766596409761</v>
      </c>
      <c r="M17" s="421">
        <v>2.327873936672968e-7</v>
      </c>
      <c r="N17" s="421">
        <v>-17.35820989066723</v>
      </c>
      <c r="O17" s="421">
        <v>-21.4087528317873</v>
      </c>
      <c r="P17" s="421">
        <v>-20.51591205044176</v>
      </c>
      <c r="Q17" s="421">
        <v>0.00003595</v>
      </c>
      <c r="R17" s="421">
        <v>-19.70944361239295</v>
      </c>
      <c r="S17" s="421">
        <v>-20.10869584552291</v>
      </c>
    </row>
    <row x14ac:dyDescent="0.25" r="18" customHeight="1" ht="17.25">
      <c r="A18" s="427">
        <v>20</v>
      </c>
      <c r="B18" s="414">
        <v>3</v>
      </c>
      <c r="C18" s="421">
        <v>0.26</v>
      </c>
      <c r="D18" s="421">
        <v>3.516315462006447</v>
      </c>
      <c r="E18" s="421">
        <v>-1.346285612390529</v>
      </c>
      <c r="F18" s="421">
        <v>9.238903334864936</v>
      </c>
      <c r="G18" s="421">
        <v>0.00334238</v>
      </c>
      <c r="H18" s="421">
        <v>-12.55498420536046</v>
      </c>
      <c r="I18" s="421">
        <v>-9.534409828052919</v>
      </c>
      <c r="J18" s="421">
        <v>-13.33927575750902</v>
      </c>
      <c r="K18" s="421">
        <v>-20.19977884763366</v>
      </c>
      <c r="L18" s="421">
        <v>-20.92428644106401</v>
      </c>
      <c r="M18" s="421">
        <v>1.226964596927967e-7</v>
      </c>
      <c r="N18" s="421">
        <v>-21.92958402768458</v>
      </c>
      <c r="O18" s="421">
        <v>-24.5510579941413</v>
      </c>
      <c r="P18" s="421">
        <v>-21.94352521712836</v>
      </c>
      <c r="Q18" s="421">
        <v>0.00001374</v>
      </c>
      <c r="R18" s="421">
        <v>-21.00379621053673</v>
      </c>
      <c r="S18" s="421">
        <v>-22.0114572866243</v>
      </c>
    </row>
    <row x14ac:dyDescent="0.25" r="19" customHeight="1" ht="17.25">
      <c r="A19" s="427">
        <v>21</v>
      </c>
      <c r="B19" s="414">
        <v>3</v>
      </c>
      <c r="C19" s="421">
        <v>-0.12</v>
      </c>
      <c r="D19" s="421">
        <v>4.926490617588709</v>
      </c>
      <c r="E19" s="421">
        <v>-2.120273202921814</v>
      </c>
      <c r="F19" s="421">
        <v>10.32048173420495</v>
      </c>
      <c r="G19" s="421">
        <v>0.01104268</v>
      </c>
      <c r="H19" s="421">
        <v>-15.64922222388244</v>
      </c>
      <c r="I19" s="421">
        <v>-13.33927575785008</v>
      </c>
      <c r="J19" s="421">
        <v>-13.33927575750902</v>
      </c>
      <c r="K19" s="421">
        <v>-22.67913703291231</v>
      </c>
      <c r="L19" s="421">
        <v>-8.712767219882068</v>
      </c>
      <c r="M19" s="421">
        <v>0.000002096087257617729</v>
      </c>
      <c r="N19" s="421">
        <v>-8.700139276364137</v>
      </c>
      <c r="O19" s="421">
        <v>-26.75513579868943</v>
      </c>
      <c r="P19" s="421">
        <v>-27.63102111592855</v>
      </c>
      <c r="Q19" s="421">
        <v>0.00002341</v>
      </c>
      <c r="R19" s="421">
        <v>-27.63102111592855</v>
      </c>
      <c r="S19" s="421">
        <v>-32.27201228061779</v>
      </c>
    </row>
    <row x14ac:dyDescent="0.25" r="20" customHeight="1" ht="17.25">
      <c r="A20" s="427">
        <v>22</v>
      </c>
      <c r="B20" s="414">
        <v>1</v>
      </c>
      <c r="C20" s="421">
        <v>0.15</v>
      </c>
      <c r="D20" s="421">
        <v>1.582169075860262</v>
      </c>
      <c r="E20" s="421">
        <v>-1.897117051550184</v>
      </c>
      <c r="F20" s="421">
        <v>5.406376744846109</v>
      </c>
      <c r="G20" s="421">
        <v>0.00044009</v>
      </c>
      <c r="H20" s="421">
        <v>-16.94538809408155</v>
      </c>
      <c r="I20" s="421">
        <v>-11.39692170016673</v>
      </c>
      <c r="J20" s="421">
        <v>-11.3969216962656</v>
      </c>
      <c r="K20" s="421">
        <v>-27.42498303251728</v>
      </c>
      <c r="L20" s="421">
        <v>-24.31806770108297</v>
      </c>
      <c r="M20" s="421">
        <v>6.854361944582482e-9</v>
      </c>
      <c r="N20" s="421">
        <v>-27.63102111592855</v>
      </c>
      <c r="O20" s="421">
        <v>-27.61092441422943</v>
      </c>
      <c r="P20" s="421">
        <v>-27.63102111592855</v>
      </c>
      <c r="Q20" s="421">
        <v>1.1e-7</v>
      </c>
      <c r="R20" s="421">
        <v>-27.62812531281652</v>
      </c>
      <c r="S20" s="421">
        <v>-55.26204223185709</v>
      </c>
    </row>
    <row x14ac:dyDescent="0.25" r="21" customHeight="1" ht="17.25">
      <c r="A21" s="427">
        <v>24</v>
      </c>
      <c r="B21" s="414">
        <v>1</v>
      </c>
      <c r="C21" s="421">
        <v>0.1</v>
      </c>
      <c r="D21" s="421">
        <v>1.756129588739927</v>
      </c>
      <c r="E21" s="421">
        <v>-2.302579492999726</v>
      </c>
      <c r="F21" s="421">
        <v>5.366993445868936</v>
      </c>
      <c r="G21" s="421">
        <v>0.00052326</v>
      </c>
      <c r="H21" s="421">
        <v>-17.33110520061794</v>
      </c>
      <c r="I21" s="421">
        <v>-12.50178662086205</v>
      </c>
      <c r="J21" s="421">
        <v>-12.64302810834227</v>
      </c>
      <c r="K21" s="421">
        <v>-27.41978821564017</v>
      </c>
      <c r="L21" s="421">
        <v>-24.5443451958425</v>
      </c>
      <c r="M21" s="421">
        <v>5.813148788927335e-9</v>
      </c>
      <c r="N21" s="421">
        <v>-24.15702117520062</v>
      </c>
      <c r="O21" s="421">
        <v>-27.59913492706623</v>
      </c>
      <c r="P21" s="421">
        <v>-27.61161072240872</v>
      </c>
      <c r="Q21" s="421">
        <v>3.6e-7</v>
      </c>
      <c r="R21" s="421">
        <v>-27.66024397460545</v>
      </c>
      <c r="S21" s="421">
        <v>-28.83866364546363</v>
      </c>
    </row>
    <row x14ac:dyDescent="0.25" r="22" customHeight="1" ht="17.25">
      <c r="A22" s="427">
        <v>25</v>
      </c>
      <c r="B22" s="414">
        <v>1</v>
      </c>
      <c r="C22" s="421">
        <v>0.06</v>
      </c>
      <c r="D22" s="421">
        <v>1.805360985857036</v>
      </c>
      <c r="E22" s="421">
        <v>-2.813404383430092</v>
      </c>
      <c r="F22" s="421">
        <v>4.571680095083035</v>
      </c>
      <c r="G22" s="421">
        <v>0.00029936</v>
      </c>
      <c r="H22" s="421">
        <v>-16.47824352793454</v>
      </c>
      <c r="I22" s="421">
        <v>-12.69709531520265</v>
      </c>
      <c r="J22" s="421">
        <v>-12.69709531491427</v>
      </c>
      <c r="K22" s="421">
        <v>-27.62722831768985</v>
      </c>
      <c r="L22" s="421">
        <v>-27.96513754796784</v>
      </c>
      <c r="M22" s="421">
        <v>1.417233560090703e-10</v>
      </c>
      <c r="N22" s="421">
        <v>-27.98174592972635</v>
      </c>
      <c r="O22" s="421">
        <v>-27.51501744017224</v>
      </c>
      <c r="P22" s="421">
        <v>-27.63102111592855</v>
      </c>
      <c r="Q22" s="421">
        <v>4.9e-7</v>
      </c>
      <c r="R22" s="421">
        <v>-27.62583458924125</v>
      </c>
      <c r="S22" s="421">
        <v>-44.25992572412508</v>
      </c>
    </row>
    <row x14ac:dyDescent="0.25" r="23" customHeight="1" ht="17.25">
      <c r="A23" s="427">
        <v>26</v>
      </c>
      <c r="B23" s="414">
        <v>3</v>
      </c>
      <c r="C23" s="421">
        <v>-0.14</v>
      </c>
      <c r="D23" s="421">
        <v>3.436439613672371</v>
      </c>
      <c r="E23" s="421">
        <v>-1.966117999250343</v>
      </c>
      <c r="F23" s="421">
        <v>7.259093555860609</v>
      </c>
      <c r="G23" s="421">
        <v>0.00203292</v>
      </c>
      <c r="H23" s="421">
        <v>-14.0929705272143</v>
      </c>
      <c r="I23" s="421">
        <v>-12.59468034158671</v>
      </c>
      <c r="J23" s="421">
        <v>-12.59468034158671</v>
      </c>
      <c r="K23" s="421">
        <v>-27.62384691218055</v>
      </c>
      <c r="L23" s="421">
        <v>-20.94857292232359</v>
      </c>
      <c r="M23" s="421">
        <v>1.451589490492088e-10</v>
      </c>
      <c r="N23" s="421">
        <v>-20.98664830101292</v>
      </c>
      <c r="O23" s="421">
        <v>-26.78095566029718</v>
      </c>
      <c r="P23" s="421">
        <v>-27.63102111592855</v>
      </c>
      <c r="Q23" s="421">
        <v>0.00000212</v>
      </c>
      <c r="R23" s="421">
        <v>-27.63102111592855</v>
      </c>
      <c r="S23" s="421">
        <v>-38.41061756267526</v>
      </c>
    </row>
    <row x14ac:dyDescent="0.25" r="24" customHeight="1" ht="17.25">
      <c r="A24" s="427">
        <v>27</v>
      </c>
      <c r="B24" s="414">
        <v>3</v>
      </c>
      <c r="C24" s="421">
        <v>-0.14</v>
      </c>
      <c r="D24" s="421">
        <v>3.772611948643985</v>
      </c>
      <c r="E24" s="421">
        <v>-1.966118642110999</v>
      </c>
      <c r="F24" s="421">
        <v>7.884691642888836</v>
      </c>
      <c r="G24" s="421">
        <v>0.00337013</v>
      </c>
      <c r="H24" s="421">
        <v>-13.41152511920587</v>
      </c>
      <c r="I24" s="421">
        <v>-12.54856267278685</v>
      </c>
      <c r="J24" s="421">
        <v>-12.54856267188256</v>
      </c>
      <c r="K24" s="421">
        <v>-27.62295374485079</v>
      </c>
      <c r="L24" s="421">
        <v>-20.21611525054832</v>
      </c>
      <c r="M24" s="421">
        <v>1.451589490492088e-10</v>
      </c>
      <c r="N24" s="421">
        <v>-20.21846401093174</v>
      </c>
      <c r="O24" s="421">
        <v>-27.52576060527106</v>
      </c>
      <c r="P24" s="421">
        <v>-27.63102111592855</v>
      </c>
      <c r="Q24" s="421">
        <v>4.8e-7</v>
      </c>
      <c r="R24" s="421">
        <v>-27.62882353238506</v>
      </c>
      <c r="S24" s="421">
        <v>-38.38454355776719</v>
      </c>
    </row>
    <row x14ac:dyDescent="0.25" r="25" customHeight="1" ht="17.25">
      <c r="A25" s="427">
        <v>29</v>
      </c>
      <c r="B25" s="414">
        <v>1</v>
      </c>
      <c r="C25" s="421">
        <v>0.12</v>
      </c>
      <c r="D25" s="421">
        <v>2.608357218652195</v>
      </c>
      <c r="E25" s="421">
        <v>-2.120259119534845</v>
      </c>
      <c r="F25" s="421">
        <v>6.775784942374532</v>
      </c>
      <c r="G25" s="421">
        <v>0.00191674</v>
      </c>
      <c r="H25" s="421">
        <v>-15.76411821223209</v>
      </c>
      <c r="I25" s="421">
        <v>-12.08208648907075</v>
      </c>
      <c r="J25" s="421">
        <v>-12.64302807835111</v>
      </c>
      <c r="K25" s="421">
        <v>-27.26644744919646</v>
      </c>
      <c r="L25" s="421">
        <v>-22.71271310170255</v>
      </c>
      <c r="M25" s="421">
        <v>1.071797520661157e-8</v>
      </c>
      <c r="N25" s="421">
        <v>-25.43832348158811</v>
      </c>
      <c r="O25" s="421">
        <v>-27.51769243062154</v>
      </c>
      <c r="P25" s="421">
        <v>-27.49491803293621</v>
      </c>
      <c r="Q25" s="421">
        <v>5e-7</v>
      </c>
      <c r="R25" s="421">
        <v>-28.55989063000956</v>
      </c>
      <c r="S25" s="421">
        <v>-29.5565234972858</v>
      </c>
    </row>
    <row x14ac:dyDescent="0.25" r="26" customHeight="1" ht="17.25">
      <c r="A26" s="427">
        <v>30</v>
      </c>
      <c r="B26" s="414">
        <v>2</v>
      </c>
      <c r="C26" s="421">
        <v>-0.23</v>
      </c>
      <c r="D26" s="421">
        <v>3.780710796745386</v>
      </c>
      <c r="E26" s="421">
        <v>-1.469679622243872</v>
      </c>
      <c r="F26" s="421">
        <v>8.495080619525883</v>
      </c>
      <c r="G26" s="421">
        <v>0.00341414</v>
      </c>
      <c r="H26" s="421">
        <v>-16.73886969342936</v>
      </c>
      <c r="I26" s="421">
        <v>-9.042286778526847</v>
      </c>
      <c r="J26" s="421">
        <v>-11.66957505674474</v>
      </c>
      <c r="K26" s="421">
        <v>-23.57256628740337</v>
      </c>
      <c r="L26" s="421">
        <v>-18.61259909735212</v>
      </c>
      <c r="M26" s="421">
        <v>7.348090277777778e-7</v>
      </c>
      <c r="N26" s="421">
        <v>-20.81288519417149</v>
      </c>
      <c r="O26" s="421">
        <v>-24.98890418595341</v>
      </c>
      <c r="P26" s="421">
        <v>-25.94647573100764</v>
      </c>
      <c r="Q26" s="421">
        <v>0.00001094</v>
      </c>
      <c r="R26" s="421">
        <v>-23.40951247278822</v>
      </c>
      <c r="S26" s="421">
        <v>-21.00710846735127</v>
      </c>
    </row>
    <row x14ac:dyDescent="0.25" r="27" customHeight="1" ht="17.25">
      <c r="A27" s="427">
        <v>32</v>
      </c>
      <c r="B27" s="414">
        <v>2</v>
      </c>
      <c r="C27" s="421">
        <v>-0.16</v>
      </c>
      <c r="D27" s="421">
        <v>3.956164898658091</v>
      </c>
      <c r="E27" s="421">
        <v>-1.832588276277765</v>
      </c>
      <c r="F27" s="421">
        <v>8.210358161821949</v>
      </c>
      <c r="G27" s="421">
        <v>0.00304191</v>
      </c>
      <c r="H27" s="421">
        <v>-16.04286644770022</v>
      </c>
      <c r="I27" s="421">
        <v>-8.733174943497428</v>
      </c>
      <c r="J27" s="421">
        <v>-10.75727303190325</v>
      </c>
      <c r="K27" s="421">
        <v>-23.2655774721471</v>
      </c>
      <c r="L27" s="421">
        <v>-20.08065485618444</v>
      </c>
      <c r="M27" s="421">
        <v>7.733289930555556e-7</v>
      </c>
      <c r="N27" s="421">
        <v>-24.28564397164972</v>
      </c>
      <c r="O27" s="421">
        <v>-26.48453972205625</v>
      </c>
      <c r="P27" s="421">
        <v>-25.98317050900803</v>
      </c>
      <c r="Q27" s="421">
        <v>0.00001279</v>
      </c>
      <c r="R27" s="421">
        <v>-26.46927754582035</v>
      </c>
      <c r="S27" s="421">
        <v>-22.56816066882321</v>
      </c>
    </row>
    <row x14ac:dyDescent="0.25" r="28" customHeight="1" ht="17.25">
      <c r="A28" s="427">
        <v>33</v>
      </c>
      <c r="B28" s="414">
        <v>3</v>
      </c>
      <c r="C28" s="421">
        <v>-0.18</v>
      </c>
      <c r="D28" s="421">
        <v>3.855693077548429</v>
      </c>
      <c r="E28" s="421">
        <v>-1.714802539217044</v>
      </c>
      <c r="F28" s="421">
        <v>9.916380469697376</v>
      </c>
      <c r="G28" s="421">
        <v>0.00674754</v>
      </c>
      <c r="H28" s="421">
        <v>-12.71703697499332</v>
      </c>
      <c r="I28" s="421">
        <v>-11.72859687737627</v>
      </c>
      <c r="J28" s="421">
        <v>-11.72859687148966</v>
      </c>
      <c r="K28" s="421">
        <v>-27.63102111592855</v>
      </c>
      <c r="L28" s="421">
        <v>-20.22433986869783</v>
      </c>
      <c r="M28" s="414">
        <v>0</v>
      </c>
      <c r="N28" s="421">
        <v>-20.22433986869783</v>
      </c>
      <c r="O28" s="421">
        <v>-25.46567714524801</v>
      </c>
      <c r="P28" s="421">
        <v>-27.63102111592855</v>
      </c>
      <c r="Q28" s="421">
        <v>0.00007029</v>
      </c>
      <c r="R28" s="421">
        <v>-27.63102111592855</v>
      </c>
      <c r="S28" s="421">
        <v>-41.22338732257893</v>
      </c>
    </row>
    <row x14ac:dyDescent="0.25" r="29" customHeight="1" ht="17.25">
      <c r="A29" s="427">
        <v>34</v>
      </c>
      <c r="B29" s="414">
        <v>2</v>
      </c>
      <c r="C29" s="421">
        <v>-0.19</v>
      </c>
      <c r="D29" s="421">
        <v>4.064787225641141</v>
      </c>
      <c r="E29" s="421">
        <v>-1.660739470018949</v>
      </c>
      <c r="F29" s="421">
        <v>8.543272244316762</v>
      </c>
      <c r="G29" s="421">
        <v>0.00283198</v>
      </c>
      <c r="H29" s="421">
        <v>-14.71757293861796</v>
      </c>
      <c r="I29" s="421">
        <v>-11.95143027211784</v>
      </c>
      <c r="J29" s="421">
        <v>-11.95143021522438</v>
      </c>
      <c r="K29" s="421">
        <v>-27.23446221729138</v>
      </c>
      <c r="L29" s="421">
        <v>-20.74312777842282</v>
      </c>
      <c r="M29" s="421">
        <v>3.904867354175248e-9</v>
      </c>
      <c r="N29" s="421">
        <v>-20.72532411207154</v>
      </c>
      <c r="O29" s="421">
        <v>-27.37870718731456</v>
      </c>
      <c r="P29" s="421">
        <v>-27.63102111592855</v>
      </c>
      <c r="Q29" s="421">
        <v>0.00000113</v>
      </c>
      <c r="R29" s="421">
        <v>-27.63062119590722</v>
      </c>
      <c r="S29" s="421">
        <v>-38.58147766700089</v>
      </c>
    </row>
    <row x14ac:dyDescent="0.25" r="30" customHeight="1" ht="17.25">
      <c r="A30" s="427">
        <v>35</v>
      </c>
      <c r="B30" s="414">
        <v>3</v>
      </c>
      <c r="C30" s="421">
        <v>-0.35</v>
      </c>
      <c r="D30" s="421">
        <v>3.60478421671968</v>
      </c>
      <c r="E30" s="421">
        <v>-1.049822724501715</v>
      </c>
      <c r="F30" s="421">
        <v>10.31377387332389</v>
      </c>
      <c r="G30" s="421">
        <v>0.00031827</v>
      </c>
      <c r="H30" s="421">
        <v>-17.97114436553932</v>
      </c>
      <c r="I30" s="421">
        <v>-11.72859687737627</v>
      </c>
      <c r="J30" s="421">
        <v>-11.72859687635429</v>
      </c>
      <c r="K30" s="421">
        <v>-26.12678817569423</v>
      </c>
      <c r="L30" s="421">
        <v>-12.92146685766413</v>
      </c>
      <c r="M30" s="421">
        <v>4.147220093741604e-7</v>
      </c>
      <c r="N30" s="421">
        <v>-12.91664446423202</v>
      </c>
      <c r="O30" s="421">
        <v>-22.38600010118035</v>
      </c>
      <c r="P30" s="421">
        <v>-27.63102111592855</v>
      </c>
      <c r="Q30" s="421">
        <v>0.00012016</v>
      </c>
      <c r="R30" s="421">
        <v>-27.63102111592855</v>
      </c>
      <c r="S30" s="421">
        <v>-33.2960262446465</v>
      </c>
    </row>
    <row x14ac:dyDescent="0.25" r="31" customHeight="1" ht="17.25">
      <c r="A31" s="427">
        <v>36</v>
      </c>
      <c r="B31" s="414">
        <v>2</v>
      </c>
      <c r="C31" s="421">
        <v>-0.59</v>
      </c>
      <c r="D31" s="421">
        <v>1.839868565093643</v>
      </c>
      <c r="E31" s="421">
        <v>-0.5276355386981468</v>
      </c>
      <c r="F31" s="421">
        <v>7.37616055684834</v>
      </c>
      <c r="G31" s="421">
        <v>0.00063431</v>
      </c>
      <c r="H31" s="421">
        <v>-17.47376220684136</v>
      </c>
      <c r="I31" s="421">
        <v>-27.63102111592855</v>
      </c>
      <c r="J31" s="421">
        <v>-27.63095892275058</v>
      </c>
      <c r="K31" s="421">
        <v>-27.63102111592855</v>
      </c>
      <c r="L31" s="421">
        <v>-17.49878739504848</v>
      </c>
      <c r="M31" s="414">
        <v>0</v>
      </c>
      <c r="N31" s="421">
        <v>-17.49973685319715</v>
      </c>
      <c r="O31" s="421">
        <v>-23.56593373477357</v>
      </c>
      <c r="P31" s="421">
        <v>-27.63102111592855</v>
      </c>
      <c r="Q31" s="421">
        <v>0.00001794</v>
      </c>
      <c r="R31" s="421">
        <v>-27.58318378651439</v>
      </c>
      <c r="S31" s="421">
        <v>-35.3530296239736</v>
      </c>
    </row>
    <row x14ac:dyDescent="0.25" r="32" customHeight="1" ht="17.25">
      <c r="A32" s="427">
        <v>37</v>
      </c>
      <c r="B32" s="414">
        <v>2</v>
      </c>
      <c r="C32" s="421">
        <v>-0.12</v>
      </c>
      <c r="D32" s="421">
        <v>2.900228571224478</v>
      </c>
      <c r="E32" s="421">
        <v>-2.120272786251206</v>
      </c>
      <c r="F32" s="421">
        <v>6.352271146892077</v>
      </c>
      <c r="G32" s="421">
        <v>0.00094313</v>
      </c>
      <c r="H32" s="421">
        <v>-16.88916815631976</v>
      </c>
      <c r="I32" s="421">
        <v>-27.63102111592855</v>
      </c>
      <c r="J32" s="421">
        <v>-27.63102111592855</v>
      </c>
      <c r="K32" s="421">
        <v>-27.63102111592855</v>
      </c>
      <c r="L32" s="421">
        <v>-24.51506975192029</v>
      </c>
      <c r="M32" s="414">
        <v>0</v>
      </c>
      <c r="N32" s="421">
        <v>-23.53547470169426</v>
      </c>
      <c r="O32" s="421">
        <v>-24.28824765440411</v>
      </c>
      <c r="P32" s="421">
        <v>-27.63102111592855</v>
      </c>
      <c r="Q32" s="421">
        <v>0.00000109</v>
      </c>
      <c r="R32" s="421">
        <v>-27.26374258920562</v>
      </c>
      <c r="S32" s="421">
        <v>-40.89264598595391</v>
      </c>
    </row>
    <row x14ac:dyDescent="0.25" r="33" customHeight="1" ht="17.25">
      <c r="A33" s="427">
        <v>38</v>
      </c>
      <c r="B33" s="414">
        <v>1</v>
      </c>
      <c r="C33" s="421">
        <v>0.1</v>
      </c>
      <c r="D33" s="421">
        <v>2.790345881465767</v>
      </c>
      <c r="E33" s="421">
        <v>-2.302574293042365</v>
      </c>
      <c r="F33" s="421">
        <v>6.183914235963316</v>
      </c>
      <c r="G33" s="421">
        <v>0.00120649</v>
      </c>
      <c r="H33" s="421">
        <v>-15.82774041919311</v>
      </c>
      <c r="I33" s="421">
        <v>-27.63102111592855</v>
      </c>
      <c r="J33" s="421">
        <v>-25.03034767848394</v>
      </c>
      <c r="K33" s="421">
        <v>-27.63102111592855</v>
      </c>
      <c r="L33" s="421">
        <v>-24.32731107912348</v>
      </c>
      <c r="M33" s="414">
        <v>0</v>
      </c>
      <c r="N33" s="421">
        <v>-24.32731107912348</v>
      </c>
      <c r="O33" s="421">
        <v>-27.4750435344742</v>
      </c>
      <c r="P33" s="421">
        <v>-27.63102111592855</v>
      </c>
      <c r="Q33" s="421">
        <v>0.00000159</v>
      </c>
      <c r="R33" s="421">
        <v>-27.6247408779714</v>
      </c>
      <c r="S33" s="421">
        <v>-42.46818014365088</v>
      </c>
    </row>
    <row x14ac:dyDescent="0.25" r="34" customHeight="1" ht="17.25">
      <c r="A34" s="427">
        <v>39</v>
      </c>
      <c r="B34" s="414">
        <v>1</v>
      </c>
      <c r="C34" s="421">
        <v>-0.08</v>
      </c>
      <c r="D34" s="421">
        <v>0.183564565034384</v>
      </c>
      <c r="E34" s="421">
        <v>-2.525729019320826</v>
      </c>
      <c r="F34" s="421">
        <v>1.12980237327561</v>
      </c>
      <c r="G34" s="421">
        <v>0.00069076</v>
      </c>
      <c r="H34" s="421">
        <v>-14.79652069081797</v>
      </c>
      <c r="I34" s="421">
        <v>-15.64808577173211</v>
      </c>
      <c r="J34" s="421">
        <v>-15.64808577170636</v>
      </c>
      <c r="K34" s="421">
        <v>-27.63102111592855</v>
      </c>
      <c r="L34" s="421">
        <v>-24.1068774750863</v>
      </c>
      <c r="M34" s="414">
        <v>0</v>
      </c>
      <c r="N34" s="421">
        <v>-24.1068774750863</v>
      </c>
      <c r="O34" s="421">
        <v>-27.63102111592855</v>
      </c>
      <c r="P34" s="421">
        <v>-27.63102111592855</v>
      </c>
      <c r="Q34" s="414">
        <v>0</v>
      </c>
      <c r="R34" s="421">
        <v>-27.63102111592855</v>
      </c>
      <c r="S34" s="421">
        <v>-40.27715000377755</v>
      </c>
    </row>
    <row x14ac:dyDescent="0.25" r="35" customHeight="1" ht="17.25">
      <c r="A35" s="427">
        <v>40</v>
      </c>
      <c r="B35" s="414">
        <v>1</v>
      </c>
      <c r="C35" s="421">
        <v>-0.14</v>
      </c>
      <c r="D35" s="421">
        <v>3.327650858401596</v>
      </c>
      <c r="E35" s="421">
        <v>-1.966122213566611</v>
      </c>
      <c r="F35" s="421">
        <v>6.890848034834263</v>
      </c>
      <c r="G35" s="421">
        <v>0.00163504</v>
      </c>
      <c r="H35" s="421">
        <v>-15.82087590293696</v>
      </c>
      <c r="I35" s="421">
        <v>-27.63102111592855</v>
      </c>
      <c r="J35" s="421">
        <v>-24.27609774146543</v>
      </c>
      <c r="K35" s="421">
        <v>-27.63102111592855</v>
      </c>
      <c r="L35" s="421">
        <v>-23.65785712274117</v>
      </c>
      <c r="M35" s="414">
        <v>0</v>
      </c>
      <c r="N35" s="421">
        <v>-23.65785712274117</v>
      </c>
      <c r="O35" s="421">
        <v>-27.48320474123433</v>
      </c>
      <c r="P35" s="421">
        <v>-27.63102111592855</v>
      </c>
      <c r="Q35" s="421">
        <v>3.3e-7</v>
      </c>
      <c r="R35" s="421">
        <v>-27.63102111592855</v>
      </c>
      <c r="S35" s="421">
        <v>-42.46818014365088</v>
      </c>
    </row>
    <row x14ac:dyDescent="0.25" r="36" customHeight="1" ht="17.25">
      <c r="A36" s="427">
        <v>42</v>
      </c>
      <c r="B36" s="414">
        <v>2</v>
      </c>
      <c r="C36" s="421">
        <v>-0.39</v>
      </c>
      <c r="D36" s="421">
        <v>3.236760845754822</v>
      </c>
      <c r="E36" s="421">
        <v>-0.9416268990038961</v>
      </c>
      <c r="F36" s="421">
        <v>8.462039668107066</v>
      </c>
      <c r="G36" s="421">
        <v>0.00041531</v>
      </c>
      <c r="H36" s="421">
        <v>-15.83390174528852</v>
      </c>
      <c r="I36" s="421">
        <v>-15.64808577173211</v>
      </c>
      <c r="J36" s="421">
        <v>-15.64808577171449</v>
      </c>
      <c r="K36" s="421">
        <v>-27.63102111592855</v>
      </c>
      <c r="L36" s="421">
        <v>-15.63225611617602</v>
      </c>
      <c r="M36" s="414">
        <v>0</v>
      </c>
      <c r="N36" s="421">
        <v>-15.63507424246778</v>
      </c>
      <c r="O36" s="421">
        <v>-27.61780878445641</v>
      </c>
      <c r="P36" s="421">
        <v>-27.63102111592855</v>
      </c>
      <c r="Q36" s="421">
        <v>0.00000139</v>
      </c>
      <c r="R36" s="421">
        <v>-27.60000706239938</v>
      </c>
      <c r="S36" s="421">
        <v>-36.71007009345394</v>
      </c>
    </row>
    <row x14ac:dyDescent="0.25" r="37" customHeight="1" ht="17.25">
      <c r="A37" s="427">
        <v>43</v>
      </c>
      <c r="B37" s="414">
        <v>2</v>
      </c>
      <c r="C37" s="421">
        <v>-0.49</v>
      </c>
      <c r="D37" s="421">
        <v>2.89559199813587</v>
      </c>
      <c r="E37" s="421">
        <v>-0.7133500103284927</v>
      </c>
      <c r="F37" s="421">
        <v>8.092388136188696</v>
      </c>
      <c r="G37" s="421">
        <v>0.00036291</v>
      </c>
      <c r="H37" s="421">
        <v>-14.64829677083011</v>
      </c>
      <c r="I37" s="421">
        <v>-15.64808577173211</v>
      </c>
      <c r="J37" s="421">
        <v>-15.64808577171449</v>
      </c>
      <c r="K37" s="421">
        <v>-27.63102111592855</v>
      </c>
      <c r="L37" s="421">
        <v>-17.34757792919279</v>
      </c>
      <c r="M37" s="414">
        <v>0</v>
      </c>
      <c r="N37" s="421">
        <v>-17.35903279455557</v>
      </c>
      <c r="O37" s="421">
        <v>-27.62992172048525</v>
      </c>
      <c r="P37" s="421">
        <v>-27.63102111592855</v>
      </c>
      <c r="Q37" s="421">
        <v>0.00000114</v>
      </c>
      <c r="R37" s="421">
        <v>-27.63102111592855</v>
      </c>
      <c r="S37" s="421">
        <v>-37.33124133083406</v>
      </c>
    </row>
    <row x14ac:dyDescent="0.25" r="38" customHeight="1" ht="17.25">
      <c r="A38" s="427">
        <v>45</v>
      </c>
      <c r="B38" s="414">
        <v>2</v>
      </c>
      <c r="C38" s="421">
        <v>-0.35</v>
      </c>
      <c r="D38" s="421">
        <v>2.217886828170357</v>
      </c>
      <c r="E38" s="421">
        <v>-1.049822210215824</v>
      </c>
      <c r="F38" s="421">
        <v>6.330390511008205</v>
      </c>
      <c r="G38" s="421">
        <v>0.00011551</v>
      </c>
      <c r="H38" s="421">
        <v>-15.39823069979149</v>
      </c>
      <c r="I38" s="421">
        <v>-15.64808577173211</v>
      </c>
      <c r="J38" s="421">
        <v>-15.64808577169686</v>
      </c>
      <c r="K38" s="421">
        <v>-27.63102111592855</v>
      </c>
      <c r="L38" s="421">
        <v>-16.6250165773637</v>
      </c>
      <c r="M38" s="414">
        <v>0</v>
      </c>
      <c r="N38" s="421">
        <v>-16.67669090290721</v>
      </c>
      <c r="O38" s="421">
        <v>-23.73565608739655</v>
      </c>
      <c r="P38" s="421">
        <v>-27.63102111592855</v>
      </c>
      <c r="Q38" s="421">
        <v>0.000016</v>
      </c>
      <c r="R38" s="421">
        <v>-27.63102111592855</v>
      </c>
      <c r="S38" s="421">
        <v>-36.62214563189702</v>
      </c>
    </row>
    <row x14ac:dyDescent="0.25" r="39" customHeight="1" ht="17.25">
      <c r="A39" s="427">
        <v>46</v>
      </c>
      <c r="B39" s="414">
        <v>2</v>
      </c>
      <c r="C39" s="421">
        <v>-0.29</v>
      </c>
      <c r="D39" s="421">
        <v>2.5220587606206</v>
      </c>
      <c r="E39" s="421">
        <v>-1.237874356005066</v>
      </c>
      <c r="F39" s="421">
        <v>6.750682144405809</v>
      </c>
      <c r="G39" s="421">
        <v>0.00041231</v>
      </c>
      <c r="H39" s="421">
        <v>-15.10532345725888</v>
      </c>
      <c r="I39" s="421">
        <v>-15.64808577173211</v>
      </c>
      <c r="J39" s="421">
        <v>-15.64808577171449</v>
      </c>
      <c r="K39" s="421">
        <v>-27.63102111592855</v>
      </c>
      <c r="L39" s="421">
        <v>-14.59251556804736</v>
      </c>
      <c r="M39" s="421">
        <v>2.920497566252028e-8</v>
      </c>
      <c r="N39" s="421">
        <v>-14.58953918643426</v>
      </c>
      <c r="O39" s="421">
        <v>-27.63102111592855</v>
      </c>
      <c r="P39" s="421">
        <v>-27.63102111592855</v>
      </c>
      <c r="Q39" s="421">
        <v>0.00000117</v>
      </c>
      <c r="R39" s="421">
        <v>-27.63102111592855</v>
      </c>
      <c r="S39" s="421">
        <v>-35.31702404994344</v>
      </c>
    </row>
    <row x14ac:dyDescent="0.25" r="40" customHeight="1" ht="17.25">
      <c r="A40" s="427">
        <v>47</v>
      </c>
      <c r="B40" s="414">
        <v>2</v>
      </c>
      <c r="C40" s="421">
        <v>-0.3</v>
      </c>
      <c r="D40" s="421">
        <v>2.644663579209966</v>
      </c>
      <c r="E40" s="421">
        <v>-1.203976904337674</v>
      </c>
      <c r="F40" s="421">
        <v>7.175487303069284</v>
      </c>
      <c r="G40" s="421">
        <v>0.00029927</v>
      </c>
      <c r="H40" s="421">
        <v>-15.04845318671129</v>
      </c>
      <c r="I40" s="421">
        <v>-15.64808577173211</v>
      </c>
      <c r="J40" s="421">
        <v>-15.64808577169686</v>
      </c>
      <c r="K40" s="421">
        <v>-27.60671882340558</v>
      </c>
      <c r="L40" s="421">
        <v>-15.61465126258454</v>
      </c>
      <c r="M40" s="421">
        <v>3.033317964522314e-10</v>
      </c>
      <c r="N40" s="421">
        <v>-15.65429377556389</v>
      </c>
      <c r="O40" s="421">
        <v>-27.61072841266079</v>
      </c>
      <c r="P40" s="421">
        <v>-27.63102111592855</v>
      </c>
      <c r="Q40" s="421">
        <v>5.5e-7</v>
      </c>
      <c r="R40" s="421">
        <v>-27.63102111592855</v>
      </c>
      <c r="S40" s="421">
        <v>-36.23050954464274</v>
      </c>
    </row>
    <row x14ac:dyDescent="0.25" r="41" customHeight="1" ht="17.25">
      <c r="A41" s="427">
        <v>48</v>
      </c>
      <c r="B41" s="414">
        <v>2</v>
      </c>
      <c r="C41" s="421">
        <v>-0.36</v>
      </c>
      <c r="D41" s="421">
        <v>1.897601409913383</v>
      </c>
      <c r="E41" s="421">
        <v>-1.02165649754854</v>
      </c>
      <c r="F41" s="421">
        <v>5.701540193761902</v>
      </c>
      <c r="G41" s="421">
        <v>0.00049345</v>
      </c>
      <c r="H41" s="421">
        <v>-15.5857120480986</v>
      </c>
      <c r="I41" s="421">
        <v>-27.63102111592855</v>
      </c>
      <c r="J41" s="421">
        <v>-27.63102111592855</v>
      </c>
      <c r="K41" s="421">
        <v>-27.50677015359069</v>
      </c>
      <c r="L41" s="421">
        <v>-18.9144194860044</v>
      </c>
      <c r="M41" s="421">
        <v>8.73880340813333e-10</v>
      </c>
      <c r="N41" s="421">
        <v>-19.0555906072386</v>
      </c>
      <c r="O41" s="421">
        <v>-25.87402563913683</v>
      </c>
      <c r="P41" s="421">
        <v>-27.63102111592855</v>
      </c>
      <c r="Q41" s="421">
        <v>0.0000041</v>
      </c>
      <c r="R41" s="421">
        <v>-27.5012216783937</v>
      </c>
      <c r="S41" s="421">
        <v>-38.75528852331038</v>
      </c>
    </row>
    <row x14ac:dyDescent="0.25" r="42" customHeight="1" ht="17.25">
      <c r="A42" s="427">
        <v>51</v>
      </c>
      <c r="B42" s="414">
        <v>2</v>
      </c>
      <c r="C42" s="421">
        <v>-0.43</v>
      </c>
      <c r="D42" s="421">
        <v>1.527539716515648</v>
      </c>
      <c r="E42" s="421">
        <v>-0.843974140072578</v>
      </c>
      <c r="F42" s="421">
        <v>5.172767655956521</v>
      </c>
      <c r="G42" s="421">
        <v>0.00034203</v>
      </c>
      <c r="H42" s="421">
        <v>-13.06650621191799</v>
      </c>
      <c r="I42" s="421">
        <v>-15.64808577173211</v>
      </c>
      <c r="J42" s="421">
        <v>-15.64808577169686</v>
      </c>
      <c r="K42" s="421">
        <v>-27.63102111592855</v>
      </c>
      <c r="L42" s="421">
        <v>-17.12063189039401</v>
      </c>
      <c r="M42" s="414">
        <v>0</v>
      </c>
      <c r="N42" s="421">
        <v>-17.14759425456951</v>
      </c>
      <c r="O42" s="421">
        <v>-24.19904884328163</v>
      </c>
      <c r="P42" s="421">
        <v>-27.63102111592855</v>
      </c>
      <c r="Q42" s="421">
        <v>0.00001101</v>
      </c>
      <c r="R42" s="421">
        <v>-27.4614471319571</v>
      </c>
      <c r="S42" s="421">
        <v>-36.92224620580274</v>
      </c>
    </row>
    <row x14ac:dyDescent="0.25" r="43" customHeight="1" ht="17.25">
      <c r="A43" s="427">
        <v>52</v>
      </c>
      <c r="B43" s="414">
        <v>2</v>
      </c>
      <c r="C43" s="421">
        <v>-0.29</v>
      </c>
      <c r="D43" s="421">
        <v>2.199467310959898</v>
      </c>
      <c r="E43" s="421">
        <v>-1.237875424971154</v>
      </c>
      <c r="F43" s="421">
        <v>6.121165361828744</v>
      </c>
      <c r="G43" s="421">
        <v>0.00041055</v>
      </c>
      <c r="H43" s="421">
        <v>-15.18983465825856</v>
      </c>
      <c r="I43" s="421">
        <v>-15.64808577173211</v>
      </c>
      <c r="J43" s="421">
        <v>-15.64808577169686</v>
      </c>
      <c r="K43" s="421">
        <v>-27.63102111592855</v>
      </c>
      <c r="L43" s="421">
        <v>-17.38584903428359</v>
      </c>
      <c r="M43" s="414">
        <v>0</v>
      </c>
      <c r="N43" s="421">
        <v>-17.39437022137844</v>
      </c>
      <c r="O43" s="421">
        <v>-24.93065368520576</v>
      </c>
      <c r="P43" s="421">
        <v>-27.63102111592855</v>
      </c>
      <c r="Q43" s="421">
        <v>0.00001458</v>
      </c>
      <c r="R43" s="421">
        <v>-27.63102111592855</v>
      </c>
      <c r="S43" s="421">
        <v>-36.7305359238649</v>
      </c>
    </row>
    <row x14ac:dyDescent="0.25" r="44" customHeight="1" ht="17.25">
      <c r="A44" s="427">
        <v>53</v>
      </c>
      <c r="B44" s="414">
        <v>2</v>
      </c>
      <c r="C44" s="421">
        <v>-0.49</v>
      </c>
      <c r="D44" s="421">
        <v>2.461616526593626</v>
      </c>
      <c r="E44" s="421">
        <v>-0.7133522144128241</v>
      </c>
      <c r="F44" s="421">
        <v>7.419112613125971</v>
      </c>
      <c r="G44" s="421">
        <v>0.00015159</v>
      </c>
      <c r="H44" s="421">
        <v>-14.97163641809572</v>
      </c>
      <c r="I44" s="421">
        <v>-15.64808577173211</v>
      </c>
      <c r="J44" s="421">
        <v>-15.64808577169686</v>
      </c>
      <c r="K44" s="421">
        <v>-27.63102111592855</v>
      </c>
      <c r="L44" s="421">
        <v>-19.92250482126249</v>
      </c>
      <c r="M44" s="414">
        <v>0</v>
      </c>
      <c r="N44" s="421">
        <v>-20.43496957727283</v>
      </c>
      <c r="O44" s="421">
        <v>-27.62992172048525</v>
      </c>
      <c r="P44" s="421">
        <v>-27.63102111592855</v>
      </c>
      <c r="Q44" s="421">
        <v>1.2e-7</v>
      </c>
      <c r="R44" s="421">
        <v>-27.63102111592855</v>
      </c>
      <c r="S44" s="421">
        <v>-40.56690451145258</v>
      </c>
    </row>
    <row x14ac:dyDescent="0.25" r="45" customHeight="1" ht="17.25">
      <c r="A45" s="427">
        <v>54</v>
      </c>
      <c r="B45" s="414">
        <v>2</v>
      </c>
      <c r="C45" s="421">
        <v>-0.45</v>
      </c>
      <c r="D45" s="421">
        <v>1.098612288668443</v>
      </c>
      <c r="E45" s="421">
        <v>-0.7985126517878282</v>
      </c>
      <c r="F45" s="421">
        <v>4.451301966265174</v>
      </c>
      <c r="G45" s="421">
        <v>0.00021745</v>
      </c>
      <c r="H45" s="421">
        <v>-14.47682035863257</v>
      </c>
      <c r="I45" s="421">
        <v>-15.64808577173211</v>
      </c>
      <c r="J45" s="421">
        <v>-15.64808577169686</v>
      </c>
      <c r="K45" s="421">
        <v>-27.63102111592855</v>
      </c>
      <c r="L45" s="421">
        <v>-18.23434641365046</v>
      </c>
      <c r="M45" s="414">
        <v>0</v>
      </c>
      <c r="N45" s="421">
        <v>-18.44839850053949</v>
      </c>
      <c r="O45" s="421">
        <v>-23.90803979686964</v>
      </c>
      <c r="P45" s="421">
        <v>-27.63102111592855</v>
      </c>
      <c r="Q45" s="421">
        <v>0.00001519</v>
      </c>
      <c r="R45" s="421">
        <v>-27.50174878022441</v>
      </c>
      <c r="S45" s="421">
        <v>-37.60086214764261</v>
      </c>
    </row>
    <row x14ac:dyDescent="0.25" r="46" customHeight="1" ht="17.25">
      <c r="A46" s="427">
        <v>56</v>
      </c>
      <c r="B46" s="414">
        <v>2</v>
      </c>
      <c r="C46" s="421">
        <v>-0.29</v>
      </c>
      <c r="D46" s="421">
        <v>2.118782439918413</v>
      </c>
      <c r="E46" s="421">
        <v>-1.237875424971154</v>
      </c>
      <c r="F46" s="421">
        <v>5.995422797388909</v>
      </c>
      <c r="G46" s="421">
        <v>0.00026272</v>
      </c>
      <c r="H46" s="421">
        <v>-15.42148826479364</v>
      </c>
      <c r="I46" s="421">
        <v>-15.64808577173211</v>
      </c>
      <c r="J46" s="421">
        <v>-15.64808577169686</v>
      </c>
      <c r="K46" s="421">
        <v>-27.63102111592855</v>
      </c>
      <c r="L46" s="421">
        <v>-17.49416602933831</v>
      </c>
      <c r="M46" s="414">
        <v>0</v>
      </c>
      <c r="N46" s="421">
        <v>-17.51413386374864</v>
      </c>
      <c r="O46" s="421">
        <v>-24.37845136093653</v>
      </c>
      <c r="P46" s="421">
        <v>-27.63102111592855</v>
      </c>
      <c r="Q46" s="421">
        <v>0.00001847</v>
      </c>
      <c r="R46" s="421">
        <v>-27.63102111592855</v>
      </c>
      <c r="S46" s="421">
        <v>-36.42839127369398</v>
      </c>
    </row>
    <row x14ac:dyDescent="0.25" r="47" customHeight="1" ht="17.25">
      <c r="A47" s="427">
        <v>57</v>
      </c>
      <c r="B47" s="414">
        <v>2</v>
      </c>
      <c r="C47" s="421">
        <v>-0.29</v>
      </c>
      <c r="D47" s="421">
        <v>2.106748224199966</v>
      </c>
      <c r="E47" s="421">
        <v>-1.237875424971154</v>
      </c>
      <c r="F47" s="421">
        <v>5.996046978542386</v>
      </c>
      <c r="G47" s="421">
        <v>0.00029011</v>
      </c>
      <c r="H47" s="421">
        <v>-15.74577352729601</v>
      </c>
      <c r="I47" s="421">
        <v>-15.37615354433552</v>
      </c>
      <c r="J47" s="421">
        <v>-15.64808577169686</v>
      </c>
      <c r="K47" s="421">
        <v>-27.63102111592855</v>
      </c>
      <c r="L47" s="421">
        <v>-23.78659822410205</v>
      </c>
      <c r="M47" s="414">
        <v>0</v>
      </c>
      <c r="N47" s="421">
        <v>-18.38093093377246</v>
      </c>
      <c r="O47" s="421">
        <v>-27.22176320958169</v>
      </c>
      <c r="P47" s="421">
        <v>-27.63102111592855</v>
      </c>
      <c r="Q47" s="421">
        <v>0.00000371</v>
      </c>
      <c r="R47" s="421">
        <v>-27.6466424968315</v>
      </c>
      <c r="S47" s="421">
        <v>-26.90538672122974</v>
      </c>
    </row>
    <row x14ac:dyDescent="0.25" r="48" customHeight="1" ht="17.25">
      <c r="A48" s="427">
        <v>60</v>
      </c>
      <c r="B48" s="414">
        <v>1</v>
      </c>
      <c r="C48" s="421">
        <v>0.1</v>
      </c>
      <c r="D48" s="421">
        <v>1.174667128031436</v>
      </c>
      <c r="E48" s="421">
        <v>-2.302576693019326</v>
      </c>
      <c r="F48" s="421">
        <v>4.103564913397877</v>
      </c>
      <c r="G48" s="421">
        <v>0.00045027</v>
      </c>
      <c r="H48" s="421">
        <v>-15.04109371549935</v>
      </c>
      <c r="I48" s="421">
        <v>-27.63102111592855</v>
      </c>
      <c r="J48" s="421">
        <v>-27.63049238073364</v>
      </c>
      <c r="K48" s="421">
        <v>-26.79360044621218</v>
      </c>
      <c r="L48" s="421">
        <v>-23.47198804069389</v>
      </c>
      <c r="M48" s="421">
        <v>1.529261837074797e-8</v>
      </c>
      <c r="N48" s="421">
        <v>-27.63102111592855</v>
      </c>
      <c r="O48" s="421">
        <v>-27.50774209976838</v>
      </c>
      <c r="P48" s="421">
        <v>-27.63102111592855</v>
      </c>
      <c r="Q48" s="421">
        <v>3.8e-7</v>
      </c>
      <c r="R48" s="421">
        <v>-27.62692949802529</v>
      </c>
      <c r="S48" s="421">
        <v>-55.26204223185709</v>
      </c>
    </row>
    <row x14ac:dyDescent="0.25" r="49" customHeight="1" ht="17.25">
      <c r="A49" s="427">
        <v>61</v>
      </c>
      <c r="B49" s="414">
        <v>2</v>
      </c>
      <c r="C49" s="421">
        <v>0.3</v>
      </c>
      <c r="D49" s="421">
        <v>3.81440669119419</v>
      </c>
      <c r="E49" s="421">
        <v>-1.202772491652838</v>
      </c>
      <c r="F49" s="421">
        <v>8.675079190684132</v>
      </c>
      <c r="G49" s="421">
        <v>0.00061295</v>
      </c>
      <c r="H49" s="421">
        <v>-12.19211451931223</v>
      </c>
      <c r="I49" s="421">
        <v>-12.23859563062418</v>
      </c>
      <c r="J49" s="421">
        <v>-12.23859411788276</v>
      </c>
      <c r="K49" s="421">
        <v>-27.63102111592855</v>
      </c>
      <c r="L49" s="421">
        <v>-23.67776259988097</v>
      </c>
      <c r="M49" s="414">
        <v>0</v>
      </c>
      <c r="N49" s="421">
        <v>-24.93705601998496</v>
      </c>
      <c r="O49" s="421">
        <v>-26.07527938249831</v>
      </c>
      <c r="P49" s="421">
        <v>-27.63102111592855</v>
      </c>
      <c r="Q49" s="421">
        <v>0.00000257</v>
      </c>
      <c r="R49" s="421">
        <v>-27.53798624996136</v>
      </c>
      <c r="S49" s="421">
        <v>-41.360353060221</v>
      </c>
    </row>
    <row x14ac:dyDescent="0.25" r="50" customHeight="1" ht="17.25">
      <c r="A50" s="427">
        <v>62</v>
      </c>
      <c r="B50" s="414">
        <v>2</v>
      </c>
      <c r="C50" s="421">
        <v>-0.23</v>
      </c>
      <c r="D50" s="421">
        <v>3.074494534060223</v>
      </c>
      <c r="E50" s="421">
        <v>-1.46968097007579</v>
      </c>
      <c r="F50" s="421">
        <v>7.038278524491471</v>
      </c>
      <c r="G50" s="421">
        <v>0.00039879</v>
      </c>
      <c r="H50" s="421">
        <v>-14.53556404144616</v>
      </c>
      <c r="I50" s="421">
        <v>-12.31588728832312</v>
      </c>
      <c r="J50" s="421">
        <v>-12.31588565851431</v>
      </c>
      <c r="K50" s="421">
        <v>-26.69394784487186</v>
      </c>
      <c r="L50" s="421">
        <v>-19.78479014204298</v>
      </c>
      <c r="M50" s="421">
        <v>2.13062801444408e-8</v>
      </c>
      <c r="N50" s="421">
        <v>-19.74409456443723</v>
      </c>
      <c r="O50" s="421">
        <v>-27.63102111592855</v>
      </c>
      <c r="P50" s="421">
        <v>-27.63102111592855</v>
      </c>
      <c r="Q50" s="421">
        <v>0.00000322</v>
      </c>
      <c r="R50" s="421">
        <v>-27.63102111592855</v>
      </c>
      <c r="S50" s="421">
        <v>-37.92488810960397</v>
      </c>
    </row>
    <row x14ac:dyDescent="0.25" r="51" customHeight="1" ht="17.25">
      <c r="A51" s="427">
        <v>63</v>
      </c>
      <c r="B51" s="414">
        <v>2</v>
      </c>
      <c r="C51" s="421">
        <v>-0.23</v>
      </c>
      <c r="D51" s="421">
        <v>3.22172212660008</v>
      </c>
      <c r="E51" s="421">
        <v>-1.469681752688704</v>
      </c>
      <c r="F51" s="421">
        <v>7.104378111395254</v>
      </c>
      <c r="G51" s="421">
        <v>0.00044621</v>
      </c>
      <c r="H51" s="421">
        <v>-14.62775733402258</v>
      </c>
      <c r="I51" s="421">
        <v>-12.78946860370812</v>
      </c>
      <c r="J51" s="421">
        <v>-12.78946819667932</v>
      </c>
      <c r="K51" s="421">
        <v>-27.63102111592855</v>
      </c>
      <c r="L51" s="421">
        <v>-19.70307990495817</v>
      </c>
      <c r="M51" s="414">
        <v>0</v>
      </c>
      <c r="N51" s="421">
        <v>-19.70307990495817</v>
      </c>
      <c r="O51" s="421">
        <v>-27.23143995097936</v>
      </c>
      <c r="P51" s="421">
        <v>-27.63102111592855</v>
      </c>
      <c r="Q51" s="421">
        <v>0.00000312</v>
      </c>
      <c r="R51" s="421">
        <v>-27.62942239456485</v>
      </c>
      <c r="S51" s="421">
        <v>-37.9143060005845</v>
      </c>
    </row>
    <row x14ac:dyDescent="0.25" r="52" customHeight="1" ht="17.25">
      <c r="A52" s="427">
        <v>64</v>
      </c>
      <c r="B52" s="414">
        <v>1</v>
      </c>
      <c r="C52" s="421">
        <v>0.02</v>
      </c>
      <c r="D52" s="421">
        <v>1.949356942644536</v>
      </c>
      <c r="E52" s="421">
        <v>-3.911979506324246</v>
      </c>
      <c r="F52" s="421">
        <v>4.016852413305812</v>
      </c>
      <c r="G52" s="421">
        <v>0.00041578</v>
      </c>
      <c r="H52" s="421">
        <v>-15.22332638706307</v>
      </c>
      <c r="I52" s="421">
        <v>-27.63102111592855</v>
      </c>
      <c r="J52" s="421">
        <v>-27.63089431534808</v>
      </c>
      <c r="K52" s="421">
        <v>-27.63102111592855</v>
      </c>
      <c r="L52" s="421">
        <v>-27.63102111592855</v>
      </c>
      <c r="M52" s="414">
        <v>0</v>
      </c>
      <c r="N52" s="421">
        <v>-25.18977932172493</v>
      </c>
      <c r="O52" s="421">
        <v>-27.1749896442497</v>
      </c>
      <c r="P52" s="421">
        <v>-27.63102111592855</v>
      </c>
      <c r="Q52" s="421">
        <v>0.00000194</v>
      </c>
      <c r="R52" s="421">
        <v>-27.62543673763465</v>
      </c>
      <c r="S52" s="421">
        <v>-43.34364499213426</v>
      </c>
    </row>
    <row x14ac:dyDescent="0.25" r="53" customHeight="1" ht="17.25">
      <c r="A53" s="427">
        <v>65</v>
      </c>
      <c r="B53" s="414">
        <v>1</v>
      </c>
      <c r="C53" s="421">
        <v>-0.1</v>
      </c>
      <c r="D53" s="421">
        <v>2.159685072730003</v>
      </c>
      <c r="E53" s="421">
        <v>-2.302594593049171</v>
      </c>
      <c r="F53" s="421">
        <v>4.969087768092334</v>
      </c>
      <c r="G53" s="421">
        <v>0.00043674</v>
      </c>
      <c r="H53" s="421">
        <v>-16.9974036901598</v>
      </c>
      <c r="I53" s="421">
        <v>-27.63102111592855</v>
      </c>
      <c r="J53" s="421">
        <v>-27.63102111592855</v>
      </c>
      <c r="K53" s="421">
        <v>-27.63102111592855</v>
      </c>
      <c r="L53" s="421">
        <v>-22.74595717714657</v>
      </c>
      <c r="M53" s="414">
        <v>0</v>
      </c>
      <c r="N53" s="421">
        <v>-22.74595717714657</v>
      </c>
      <c r="O53" s="421">
        <v>-27.38901655697342</v>
      </c>
      <c r="P53" s="421">
        <v>-27.63102111592855</v>
      </c>
      <c r="Q53" s="421">
        <v>0.00000113</v>
      </c>
      <c r="R53" s="421">
        <v>-27.63102111592855</v>
      </c>
      <c r="S53" s="421">
        <v>-40.60066297713075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67"/>
  <sheetViews>
    <sheetView workbookViewId="0"/>
  </sheetViews>
  <sheetFormatPr defaultRowHeight="15" x14ac:dyDescent="0.25"/>
  <cols>
    <col min="1" max="1" style="426" width="12.43357142857143" customWidth="1" bestFit="1"/>
    <col min="2" max="2" style="402" width="12.43357142857143" customWidth="1" bestFit="1"/>
    <col min="3" max="3" style="402" width="12.43357142857143" customWidth="1" bestFit="1"/>
    <col min="4" max="4" style="402" width="12.43357142857143" customWidth="1" bestFit="1"/>
    <col min="5" max="5" style="401" width="12.43357142857143" customWidth="1" bestFit="1"/>
    <col min="6" max="6" style="401" width="12.43357142857143" customWidth="1" bestFit="1"/>
    <col min="7" max="7" style="401" width="12.43357142857143" customWidth="1" bestFit="1"/>
    <col min="8" max="8" style="402" width="12.43357142857143" customWidth="1" bestFit="1"/>
    <col min="9" max="9" style="402" width="12.43357142857143" customWidth="1" bestFit="1"/>
    <col min="10" max="10" style="402" width="12.43357142857143" customWidth="1" bestFit="1"/>
    <col min="11" max="11" style="402" width="12.43357142857143" customWidth="1" bestFit="1"/>
    <col min="12" max="12" style="402" width="12.43357142857143" customWidth="1" bestFit="1"/>
    <col min="13" max="13" style="402" width="12.43357142857143" customWidth="1" bestFit="1"/>
    <col min="14" max="14" style="402" width="12.43357142857143" customWidth="1" bestFit="1"/>
    <col min="15" max="15" style="402" width="12.43357142857143" customWidth="1" bestFit="1"/>
    <col min="16" max="16" style="401" width="12.43357142857143" customWidth="1" bestFit="1"/>
    <col min="17" max="17" style="402" width="12.43357142857143" customWidth="1" bestFit="1"/>
    <col min="18" max="18" style="402" width="12.43357142857143" customWidth="1" bestFit="1"/>
    <col min="19" max="19" style="401" width="12.43357142857143" customWidth="1" bestFit="1"/>
    <col min="20" max="20" style="401" width="12.43357142857143" customWidth="1" bestFit="1"/>
    <col min="21" max="21" style="402" width="12.43357142857143" customWidth="1" bestFit="1"/>
    <col min="22" max="22" style="402" width="12.43357142857143" customWidth="1" bestFit="1"/>
    <col min="23" max="23" style="402" width="12.43357142857143" customWidth="1" bestFit="1"/>
    <col min="24" max="24" style="401" width="12.43357142857143" customWidth="1" bestFit="1"/>
    <col min="25" max="25" style="402" width="12.43357142857143" customWidth="1" bestFit="1"/>
    <col min="26" max="26" style="401" width="12.43357142857143" customWidth="1" bestFit="1"/>
    <col min="27" max="27" style="401" width="12.43357142857143" customWidth="1" bestFit="1"/>
    <col min="28" max="28" style="401" width="12.43357142857143" customWidth="1" bestFit="1"/>
    <col min="29" max="29" style="401" width="12.43357142857143" customWidth="1" bestFit="1"/>
    <col min="30" max="30" style="401" width="12.43357142857143" customWidth="1" bestFit="1"/>
    <col min="31" max="31" style="406" width="12.43357142857143" customWidth="1" bestFit="1"/>
    <col min="32" max="32" style="402" width="12.43357142857143" customWidth="1" bestFit="1"/>
    <col min="33" max="33" style="402" width="12.43357142857143" customWidth="1" bestFit="1"/>
    <col min="34" max="34" style="401" width="12.43357142857143" customWidth="1" bestFit="1"/>
    <col min="35" max="35" style="401" width="12.43357142857143" customWidth="1" bestFit="1"/>
    <col min="36" max="36" style="401" width="12.43357142857143" customWidth="1" bestFit="1"/>
    <col min="37" max="37" style="401" width="12.43357142857143" customWidth="1" bestFit="1"/>
    <col min="38" max="38" style="401" width="12.43357142857143" customWidth="1" bestFit="1"/>
    <col min="39" max="39" style="401" width="12.43357142857143" customWidth="1" bestFit="1"/>
    <col min="40" max="40" style="401" width="12.43357142857143" customWidth="1" bestFit="1"/>
    <col min="41" max="41" style="401" width="12.43357142857143" customWidth="1" bestFit="1"/>
    <col min="42" max="42" style="401" width="12.43357142857143" customWidth="1" bestFit="1"/>
    <col min="43" max="43" style="401" width="12.43357142857143" customWidth="1" bestFit="1"/>
    <col min="44" max="44" style="401" width="12.43357142857143" customWidth="1" bestFit="1"/>
    <col min="45" max="45" style="401" width="12.43357142857143" customWidth="1" bestFit="1"/>
    <col min="46" max="46" style="401" width="12.43357142857143" customWidth="1" bestFit="1"/>
    <col min="47" max="47" style="401" width="12.43357142857143" customWidth="1" bestFit="1"/>
    <col min="48" max="48" style="401" width="12.43357142857143" customWidth="1" bestFit="1"/>
    <col min="49" max="49" style="401" width="12.43357142857143" customWidth="1" bestFit="1"/>
    <col min="50" max="50" style="401" width="12.43357142857143" customWidth="1" bestFit="1"/>
    <col min="51" max="51" style="401" width="12.43357142857143" customWidth="1" bestFit="1"/>
    <col min="52" max="52" style="402" width="12.43357142857143" customWidth="1" bestFit="1"/>
    <col min="53" max="53" style="402" width="12.43357142857143" customWidth="1" bestFit="1"/>
    <col min="54" max="54" style="402" width="12.43357142857143" customWidth="1" bestFit="1"/>
    <col min="55" max="55" style="402" width="12.43357142857143" customWidth="1" bestFit="1"/>
    <col min="56" max="56" style="402" width="12.43357142857143" customWidth="1" bestFit="1"/>
    <col min="57" max="57" style="402" width="12.43357142857143" customWidth="1" bestFit="1"/>
    <col min="58" max="58" style="402" width="12.43357142857143" customWidth="1" bestFit="1"/>
    <col min="59" max="59" style="402" width="12.43357142857143" customWidth="1" bestFit="1"/>
    <col min="60" max="60" style="406" width="12.43357142857143" customWidth="1" bestFit="1"/>
    <col min="61" max="61" style="406" width="12.43357142857143" customWidth="1" bestFit="1"/>
    <col min="62" max="62" style="402" width="12.43357142857143" customWidth="1" bestFit="1"/>
    <col min="63" max="63" style="402" width="12.43357142857143" customWidth="1" bestFit="1"/>
    <col min="64" max="64" style="402" width="12.43357142857143" customWidth="1" bestFit="1"/>
    <col min="65" max="65" style="402" width="12.43357142857143" customWidth="1" bestFit="1"/>
    <col min="66" max="66" style="402" width="12.43357142857143" customWidth="1" bestFit="1"/>
    <col min="67" max="67" style="402" width="12.43357142857143" customWidth="1" bestFit="1"/>
    <col min="68" max="68" style="402" width="12.43357142857143" customWidth="1" bestFit="1"/>
    <col min="69" max="69" style="402" width="12.43357142857143" customWidth="1" bestFit="1"/>
    <col min="70" max="70" style="402" width="12.43357142857143" customWidth="1" bestFit="1"/>
  </cols>
  <sheetData>
    <row x14ac:dyDescent="0.25" r="1" customHeight="1" ht="17.25">
      <c r="A1" s="420" t="s">
        <v>205</v>
      </c>
      <c r="B1" s="419" t="s">
        <v>7</v>
      </c>
      <c r="C1" s="419" t="s">
        <v>9</v>
      </c>
      <c r="D1" s="419" t="s">
        <v>10</v>
      </c>
      <c r="E1" s="418" t="s">
        <v>206</v>
      </c>
      <c r="F1" s="418" t="s">
        <v>207</v>
      </c>
      <c r="G1" s="418" t="s">
        <v>208</v>
      </c>
      <c r="H1" s="419" t="s">
        <v>209</v>
      </c>
      <c r="I1" s="419" t="s">
        <v>210</v>
      </c>
      <c r="J1" s="419" t="s">
        <v>211</v>
      </c>
      <c r="K1" s="419" t="s">
        <v>172</v>
      </c>
      <c r="L1" s="419" t="s">
        <v>212</v>
      </c>
      <c r="M1" s="419" t="s">
        <v>213</v>
      </c>
      <c r="N1" s="419" t="s">
        <v>214</v>
      </c>
      <c r="O1" s="419" t="s">
        <v>215</v>
      </c>
      <c r="P1" s="418" t="s">
        <v>173</v>
      </c>
      <c r="Q1" s="419" t="s">
        <v>174</v>
      </c>
      <c r="R1" s="419" t="s">
        <v>216</v>
      </c>
      <c r="S1" s="418" t="s">
        <v>217</v>
      </c>
      <c r="T1" s="418" t="s">
        <v>26</v>
      </c>
      <c r="U1" s="419" t="s">
        <v>176</v>
      </c>
      <c r="V1" s="419" t="s">
        <v>29</v>
      </c>
      <c r="W1" s="419" t="s">
        <v>218</v>
      </c>
      <c r="X1" s="418" t="s">
        <v>219</v>
      </c>
      <c r="Y1" s="419" t="s">
        <v>6</v>
      </c>
      <c r="Z1" s="418" t="s">
        <v>220</v>
      </c>
      <c r="AA1" s="418" t="s">
        <v>221</v>
      </c>
      <c r="AB1" s="418" t="s">
        <v>222</v>
      </c>
      <c r="AC1" s="418" t="s">
        <v>2</v>
      </c>
      <c r="AD1" s="418" t="s">
        <v>223</v>
      </c>
      <c r="AE1" s="420" t="s">
        <v>224</v>
      </c>
      <c r="AF1" s="419" t="s">
        <v>230</v>
      </c>
      <c r="AG1" s="419" t="s">
        <v>171</v>
      </c>
      <c r="AH1" s="418" t="s">
        <v>231</v>
      </c>
      <c r="AI1" s="418" t="s">
        <v>232</v>
      </c>
      <c r="AJ1" s="418" t="s">
        <v>233</v>
      </c>
      <c r="AK1" s="418" t="s">
        <v>198</v>
      </c>
      <c r="AL1" s="418" t="s">
        <v>203</v>
      </c>
      <c r="AM1" s="418" t="s">
        <v>199</v>
      </c>
      <c r="AN1" s="414" t="s">
        <v>234</v>
      </c>
      <c r="AO1" s="422" t="s">
        <v>235</v>
      </c>
      <c r="AP1" s="422" t="s">
        <v>236</v>
      </c>
      <c r="AQ1" s="422" t="s">
        <v>237</v>
      </c>
      <c r="AR1" s="422" t="s">
        <v>238</v>
      </c>
      <c r="AS1" s="422" t="s">
        <v>239</v>
      </c>
      <c r="AT1" s="423" t="s">
        <v>240</v>
      </c>
      <c r="AU1" s="422" t="s">
        <v>241</v>
      </c>
      <c r="AV1" s="414" t="s">
        <v>242</v>
      </c>
      <c r="AW1" s="414" t="s">
        <v>196</v>
      </c>
      <c r="AX1" s="414" t="s">
        <v>197</v>
      </c>
      <c r="AY1" s="421" t="s">
        <v>204</v>
      </c>
      <c r="AZ1" s="421" t="s">
        <v>243</v>
      </c>
      <c r="BA1" s="421" t="s">
        <v>244</v>
      </c>
      <c r="BB1" s="421" t="s">
        <v>245</v>
      </c>
      <c r="BC1" s="421" t="s">
        <v>246</v>
      </c>
      <c r="BD1" s="421" t="s">
        <v>247</v>
      </c>
      <c r="BE1" s="421" t="s">
        <v>248</v>
      </c>
      <c r="BF1" s="421" t="s">
        <v>249</v>
      </c>
      <c r="BG1" s="421" t="s">
        <v>250</v>
      </c>
      <c r="BH1" s="421" t="s">
        <v>251</v>
      </c>
      <c r="BI1" s="421" t="s">
        <v>252</v>
      </c>
      <c r="BJ1" s="421" t="s">
        <v>253</v>
      </c>
      <c r="BK1" s="421" t="s">
        <v>254</v>
      </c>
      <c r="BL1" s="421" t="s">
        <v>255</v>
      </c>
      <c r="BM1" s="421" t="s">
        <v>256</v>
      </c>
      <c r="BN1" s="414" t="s">
        <v>257</v>
      </c>
      <c r="BO1" s="414" t="s">
        <v>258</v>
      </c>
      <c r="BP1" s="421" t="s">
        <v>259</v>
      </c>
      <c r="BQ1" s="421" t="s">
        <v>260</v>
      </c>
      <c r="BR1" s="421" t="s">
        <v>261</v>
      </c>
    </row>
    <row x14ac:dyDescent="0.25" r="2" customHeight="1" ht="17.25">
      <c r="A2" s="421" t="s">
        <v>262</v>
      </c>
      <c r="B2" s="421">
        <v>8.3</v>
      </c>
      <c r="C2" s="421">
        <v>-0.22</v>
      </c>
      <c r="D2" s="421">
        <v>690.4</v>
      </c>
      <c r="E2" s="414">
        <v>0.0000499597</v>
      </c>
      <c r="F2" s="414">
        <v>0.0000258081</v>
      </c>
      <c r="G2" s="421">
        <v>0.000003212</v>
      </c>
      <c r="H2" s="421">
        <v>4.077e-7</v>
      </c>
      <c r="I2" s="414">
        <v>0.0000059103</v>
      </c>
      <c r="J2" s="424">
        <v>1.109e-7</v>
      </c>
      <c r="K2" s="424">
        <v>2.11e-8</v>
      </c>
      <c r="L2" s="424">
        <v>0.0020792553</v>
      </c>
      <c r="M2" s="424">
        <v>0.0001104916</v>
      </c>
      <c r="N2" s="424">
        <v>0.0003678256</v>
      </c>
      <c r="O2" s="423">
        <v>25569.041666666668</v>
      </c>
      <c r="P2" s="422">
        <v>0</v>
      </c>
      <c r="Q2" s="414">
        <v>0</v>
      </c>
      <c r="R2" s="414">
        <v>0.0019747271</v>
      </c>
      <c r="S2" s="421">
        <v>0.0004791797</v>
      </c>
      <c r="T2" s="421">
        <v>0.000003871</v>
      </c>
      <c r="U2" s="421">
        <v>0.0003605564</v>
      </c>
      <c r="V2" s="421">
        <v>4.375e-7</v>
      </c>
      <c r="W2" s="421">
        <v>0</v>
      </c>
      <c r="X2" s="414">
        <v>0.00017503</v>
      </c>
      <c r="Y2" s="421">
        <v>23</v>
      </c>
      <c r="Z2" s="414">
        <v>0</v>
      </c>
      <c r="AA2" s="421">
        <v>1</v>
      </c>
      <c r="AB2" s="421">
        <v>0</v>
      </c>
      <c r="AC2" s="421">
        <v>2</v>
      </c>
      <c r="AD2" s="414">
        <v>0</v>
      </c>
      <c r="AE2" s="421" t="s">
        <v>225</v>
      </c>
      <c r="AF2" s="421">
        <v>386.06</v>
      </c>
      <c r="AG2" s="421">
        <v>0.00523732</v>
      </c>
      <c r="AH2" s="421">
        <v>0</v>
      </c>
      <c r="AI2" s="414">
        <v>0</v>
      </c>
      <c r="AJ2" s="414">
        <v>1</v>
      </c>
      <c r="AK2" s="421">
        <v>0</v>
      </c>
      <c r="AL2" s="421">
        <v>0</v>
      </c>
      <c r="AM2" s="421">
        <v>0</v>
      </c>
      <c r="AN2" s="421">
        <v>0</v>
      </c>
      <c r="AO2" s="421">
        <v>0</v>
      </c>
      <c r="AP2" s="421">
        <v>0</v>
      </c>
      <c r="AQ2" s="421">
        <v>0</v>
      </c>
      <c r="AR2" s="414">
        <v>0</v>
      </c>
      <c r="AS2" s="414">
        <v>0</v>
      </c>
      <c r="AT2" s="421">
        <v>0</v>
      </c>
      <c r="AU2" s="421">
        <v>0</v>
      </c>
      <c r="AV2" s="414">
        <v>1</v>
      </c>
      <c r="AW2" s="422">
        <v>0</v>
      </c>
      <c r="AX2" s="422">
        <v>0</v>
      </c>
      <c r="AY2" s="422">
        <v>0</v>
      </c>
      <c r="AZ2" s="424">
        <v>232.3208314332</v>
      </c>
      <c r="BA2" s="424">
        <v>-0.3456461142047278</v>
      </c>
      <c r="BB2" s="423">
        <v>25569.041666759258</v>
      </c>
      <c r="BC2" s="424">
        <v>0.00561413235</v>
      </c>
      <c r="BD2" s="414">
        <v>6.805888898380392</v>
      </c>
      <c r="BE2" s="414">
        <v>2.351604390950919</v>
      </c>
      <c r="BF2" s="421">
        <v>0.0000542893</v>
      </c>
      <c r="BG2" s="421">
        <v>0.0000790907</v>
      </c>
      <c r="BH2" s="421" t="s">
        <v>242</v>
      </c>
      <c r="BI2" s="421" t="s">
        <v>221</v>
      </c>
      <c r="BJ2" s="421">
        <v>3.401776923840102</v>
      </c>
      <c r="BK2" s="421">
        <v>-1.514129732636321</v>
      </c>
      <c r="BL2" s="421">
        <v>0.00218975</v>
      </c>
      <c r="BM2" s="421">
        <v>-15.20394784657564</v>
      </c>
      <c r="BN2" s="421">
        <v>-12.4621386354356</v>
      </c>
      <c r="BO2" s="421">
        <v>0</v>
      </c>
      <c r="BP2" s="421">
        <v>-19.01401745715959</v>
      </c>
      <c r="BQ2" s="421">
        <v>-22.58142026943488</v>
      </c>
      <c r="BR2" s="421">
        <v>-27.63102111592855</v>
      </c>
    </row>
    <row x14ac:dyDescent="0.25" r="3" customHeight="1" ht="17.25">
      <c r="A3" s="421" t="s">
        <v>263</v>
      </c>
      <c r="B3" s="421">
        <v>9.56</v>
      </c>
      <c r="C3" s="421">
        <v>-0.04</v>
      </c>
      <c r="D3" s="414">
        <v>477.35</v>
      </c>
      <c r="E3" s="414">
        <v>0</v>
      </c>
      <c r="F3" s="421">
        <v>7.525e-7</v>
      </c>
      <c r="G3" s="421">
        <v>0</v>
      </c>
      <c r="H3" s="421">
        <v>4.77e-8</v>
      </c>
      <c r="I3" s="421">
        <v>1.269e-7</v>
      </c>
      <c r="J3" s="421">
        <v>5.38e-8</v>
      </c>
      <c r="K3" s="414">
        <v>0</v>
      </c>
      <c r="L3" s="421">
        <v>0.0023415547</v>
      </c>
      <c r="M3" s="414">
        <v>0.0001084454</v>
      </c>
      <c r="N3" s="414">
        <v>0.0001987245</v>
      </c>
      <c r="O3" s="421">
        <v>0.0000591347</v>
      </c>
      <c r="P3" s="421">
        <v>0</v>
      </c>
      <c r="Q3" s="414">
        <v>0</v>
      </c>
      <c r="R3" s="424">
        <v>0.00328322</v>
      </c>
      <c r="S3" s="422">
        <v>0.0000062461</v>
      </c>
      <c r="T3" s="422">
        <v>0.0000080645</v>
      </c>
      <c r="U3" s="424">
        <v>0.0002497673</v>
      </c>
      <c r="V3" s="424">
        <v>8.562e-7</v>
      </c>
      <c r="W3" s="423">
        <v>25569.041666666668</v>
      </c>
      <c r="X3" s="422">
        <v>0.00025342</v>
      </c>
      <c r="Y3" s="414">
        <v>22.81</v>
      </c>
      <c r="Z3" s="414">
        <v>0</v>
      </c>
      <c r="AA3" s="421">
        <v>1</v>
      </c>
      <c r="AB3" s="421">
        <v>0</v>
      </c>
      <c r="AC3" s="421">
        <v>2</v>
      </c>
      <c r="AD3" s="421">
        <v>0</v>
      </c>
      <c r="AE3" s="421" t="s">
        <v>225</v>
      </c>
      <c r="AF3" s="421">
        <v>410.76</v>
      </c>
      <c r="AG3" s="421">
        <v>0.00373114</v>
      </c>
      <c r="AH3" s="421">
        <v>0</v>
      </c>
      <c r="AI3" s="421">
        <v>0</v>
      </c>
      <c r="AJ3" s="421">
        <v>1</v>
      </c>
      <c r="AK3" s="421">
        <v>0</v>
      </c>
      <c r="AL3" s="421">
        <v>0</v>
      </c>
      <c r="AM3" s="421">
        <v>0</v>
      </c>
      <c r="AN3" s="421">
        <v>0</v>
      </c>
      <c r="AO3" s="421">
        <v>0</v>
      </c>
      <c r="AP3" s="421">
        <v>0</v>
      </c>
      <c r="AQ3" s="414">
        <v>0</v>
      </c>
      <c r="AR3" s="421">
        <v>0</v>
      </c>
      <c r="AS3" s="421">
        <v>0</v>
      </c>
      <c r="AT3" s="421">
        <v>0</v>
      </c>
      <c r="AU3" s="421">
        <v>0</v>
      </c>
      <c r="AV3" s="421">
        <v>1</v>
      </c>
      <c r="AW3" s="421">
        <v>0</v>
      </c>
      <c r="AX3" s="421">
        <v>0</v>
      </c>
      <c r="AY3" s="421">
        <v>0</v>
      </c>
      <c r="AZ3" s="414">
        <v>198.09906228945</v>
      </c>
      <c r="BA3" s="414">
        <v>-0.3139192078888371</v>
      </c>
      <c r="BB3" s="421">
        <v>10.18783841577767</v>
      </c>
      <c r="BC3" s="421">
        <v>0.0036525276</v>
      </c>
      <c r="BD3" s="414">
        <v>13.1701231506286</v>
      </c>
      <c r="BE3" s="424">
        <v>12.82440684745408</v>
      </c>
      <c r="BF3" s="424">
        <v>0.0000089207</v>
      </c>
      <c r="BG3" s="424">
        <v>8.063e-7</v>
      </c>
      <c r="BH3" s="29" t="s">
        <v>242</v>
      </c>
      <c r="BI3" s="29" t="s">
        <v>221</v>
      </c>
      <c r="BJ3" s="423">
        <v>25569.04166670139</v>
      </c>
      <c r="BK3" s="424">
        <v>-3.218897325124329</v>
      </c>
      <c r="BL3" s="414">
        <v>0.00245</v>
      </c>
      <c r="BM3" s="414">
        <v>-17.56222466594448</v>
      </c>
      <c r="BN3" s="421">
        <v>-11.72859686146426</v>
      </c>
      <c r="BO3" s="421">
        <v>0</v>
      </c>
      <c r="BP3" s="421">
        <v>-27.63102111592855</v>
      </c>
      <c r="BQ3" s="421">
        <v>-27.53208116807365</v>
      </c>
      <c r="BR3" s="421">
        <v>-27.63102111592855</v>
      </c>
    </row>
    <row x14ac:dyDescent="0.25" r="4" customHeight="1" ht="17.25">
      <c r="A4" s="421" t="s">
        <v>264</v>
      </c>
      <c r="B4" s="414">
        <v>7.91</v>
      </c>
      <c r="C4" s="414">
        <v>-0.05</v>
      </c>
      <c r="D4" s="414">
        <v>651</v>
      </c>
      <c r="E4" s="421">
        <v>0.0000222043</v>
      </c>
      <c r="F4" s="421">
        <v>0.0000136909</v>
      </c>
      <c r="G4" s="421">
        <v>0.0000408382</v>
      </c>
      <c r="H4" s="421">
        <v>0.0000062268</v>
      </c>
      <c r="I4" s="421">
        <v>0.0000122738</v>
      </c>
      <c r="J4" s="421">
        <v>7.79e-7</v>
      </c>
      <c r="K4" s="421">
        <v>2.561e-7</v>
      </c>
      <c r="L4" s="414">
        <v>0.0020227065</v>
      </c>
      <c r="M4" s="421">
        <v>0.0001051205</v>
      </c>
      <c r="N4" s="421">
        <v>0.000381403</v>
      </c>
      <c r="O4" s="421">
        <v>0.0008318778</v>
      </c>
      <c r="P4" s="421">
        <v>0</v>
      </c>
      <c r="Q4" s="421">
        <v>0</v>
      </c>
      <c r="R4" s="421">
        <v>0.0019719065</v>
      </c>
      <c r="S4" s="421">
        <v>0.0004790756</v>
      </c>
      <c r="T4" s="421">
        <v>0.0000033871</v>
      </c>
      <c r="U4" s="414">
        <v>0.0004398789</v>
      </c>
      <c r="V4" s="414">
        <v>0.0000103438</v>
      </c>
      <c r="W4" s="421">
        <v>0</v>
      </c>
      <c r="X4" s="421">
        <v>0.00024935</v>
      </c>
      <c r="Y4" s="414">
        <v>18.8</v>
      </c>
      <c r="Z4" s="422">
        <v>0</v>
      </c>
      <c r="AA4" s="422">
        <v>1</v>
      </c>
      <c r="AB4" s="422">
        <v>0</v>
      </c>
      <c r="AC4" s="422">
        <v>3</v>
      </c>
      <c r="AD4" s="422">
        <v>2</v>
      </c>
      <c r="AE4" s="423" t="s">
        <v>225</v>
      </c>
      <c r="AF4" s="424">
        <v>402.01</v>
      </c>
      <c r="AG4" s="414">
        <v>0.00553758</v>
      </c>
      <c r="AH4" s="414">
        <v>0</v>
      </c>
      <c r="AI4" s="421">
        <v>0</v>
      </c>
      <c r="AJ4" s="421">
        <v>1</v>
      </c>
      <c r="AK4" s="414">
        <v>0</v>
      </c>
      <c r="AL4" s="421">
        <v>0</v>
      </c>
      <c r="AM4" s="421">
        <v>0</v>
      </c>
      <c r="AN4" s="421">
        <v>0</v>
      </c>
      <c r="AO4" s="421">
        <v>0</v>
      </c>
      <c r="AP4" s="421">
        <v>0</v>
      </c>
      <c r="AQ4" s="421">
        <v>0</v>
      </c>
      <c r="AR4" s="421">
        <v>0</v>
      </c>
      <c r="AS4" s="421">
        <v>0</v>
      </c>
      <c r="AT4" s="421">
        <v>0</v>
      </c>
      <c r="AU4" s="421">
        <v>0</v>
      </c>
      <c r="AV4" s="421">
        <v>1</v>
      </c>
      <c r="AW4" s="421">
        <v>0</v>
      </c>
      <c r="AX4" s="421">
        <v>0</v>
      </c>
      <c r="AY4" s="414">
        <v>0</v>
      </c>
      <c r="AZ4" s="414">
        <v>242.23087621589</v>
      </c>
      <c r="BA4" s="421">
        <v>-0.6563691804927938</v>
      </c>
      <c r="BB4" s="421">
        <v>9.222738360985588</v>
      </c>
      <c r="BC4" s="421">
        <v>0.00598899275</v>
      </c>
      <c r="BD4" s="421">
        <v>5.571947415527319</v>
      </c>
      <c r="BE4" s="421">
        <v>2.145815162774653</v>
      </c>
      <c r="BF4" s="421">
        <v>0.0000361913</v>
      </c>
      <c r="BG4" s="414">
        <v>0.0000775124</v>
      </c>
      <c r="BH4" s="414" t="s">
        <v>242</v>
      </c>
      <c r="BI4" s="414" t="s">
        <v>221</v>
      </c>
      <c r="BJ4" s="421">
        <v>3.544652772372694</v>
      </c>
      <c r="BK4" s="421">
        <v>-2.995939094960063</v>
      </c>
      <c r="BL4" s="414">
        <v>0.00212783</v>
      </c>
      <c r="BM4" s="424">
        <v>-14.67198434148256</v>
      </c>
      <c r="BN4" s="424">
        <v>-12.59454684371075</v>
      </c>
      <c r="BO4" s="424">
        <v>0</v>
      </c>
      <c r="BP4" s="424">
        <v>-19.57850073824534</v>
      </c>
      <c r="BQ4" s="424">
        <v>-22.12805660683747</v>
      </c>
      <c r="BR4" s="423">
        <v>25569.041666354165</v>
      </c>
    </row>
    <row x14ac:dyDescent="0.25" r="5" customHeight="1" ht="17.25">
      <c r="A5" s="425" t="s">
        <v>265</v>
      </c>
      <c r="B5" s="414">
        <v>8.6</v>
      </c>
      <c r="C5" s="414">
        <v>-0.03</v>
      </c>
      <c r="D5" s="421">
        <v>270.98</v>
      </c>
      <c r="E5" s="421">
        <v>0.0000322321</v>
      </c>
      <c r="F5" s="421">
        <v>0.000004721</v>
      </c>
      <c r="G5" s="421">
        <v>0.0000107066</v>
      </c>
      <c r="H5" s="421">
        <v>0.0000037064</v>
      </c>
      <c r="I5" s="421">
        <v>0.0000014562</v>
      </c>
      <c r="J5" s="421">
        <v>0.0000010223</v>
      </c>
      <c r="K5" s="421">
        <v>1.03e-7</v>
      </c>
      <c r="L5" s="421">
        <v>0.0009569794</v>
      </c>
      <c r="M5" s="421">
        <v>0.0000741726</v>
      </c>
      <c r="N5" s="421">
        <v>0.0002633203</v>
      </c>
      <c r="O5" s="414">
        <v>0.0008483457</v>
      </c>
      <c r="P5" s="421">
        <v>0</v>
      </c>
      <c r="Q5" s="421">
        <v>1.56e-8</v>
      </c>
      <c r="R5" s="421">
        <v>0.0002820636</v>
      </c>
      <c r="S5" s="421">
        <v>0.0000104102</v>
      </c>
      <c r="T5" s="414">
        <v>1.61e-8</v>
      </c>
      <c r="U5" s="421">
        <v>0.0000819446</v>
      </c>
      <c r="V5" s="421">
        <v>0.00000125</v>
      </c>
      <c r="W5" s="421">
        <v>0</v>
      </c>
      <c r="X5" s="414">
        <v>0.00022509</v>
      </c>
      <c r="Y5" s="421">
        <v>13.7</v>
      </c>
      <c r="Z5" s="421">
        <v>0</v>
      </c>
      <c r="AA5" s="421">
        <v>0</v>
      </c>
      <c r="AB5" s="421">
        <v>1</v>
      </c>
      <c r="AC5" s="414">
        <v>1</v>
      </c>
      <c r="AD5" s="421">
        <v>0</v>
      </c>
      <c r="AE5" s="414" t="s">
        <v>226</v>
      </c>
      <c r="AF5" s="421">
        <v>200.97</v>
      </c>
      <c r="AG5" s="414">
        <v>0.00349981</v>
      </c>
      <c r="AH5" s="422">
        <v>0</v>
      </c>
      <c r="AI5" s="422">
        <v>1</v>
      </c>
      <c r="AJ5" s="422">
        <v>0</v>
      </c>
      <c r="AK5" s="422">
        <v>0</v>
      </c>
      <c r="AL5" s="422">
        <v>0</v>
      </c>
      <c r="AM5" s="423">
        <v>25569.041666666668</v>
      </c>
      <c r="AN5" s="422">
        <v>0</v>
      </c>
      <c r="AO5" s="414">
        <v>1</v>
      </c>
      <c r="AP5" s="414">
        <v>0</v>
      </c>
      <c r="AQ5" s="421">
        <v>0</v>
      </c>
      <c r="AR5" s="421">
        <v>0</v>
      </c>
      <c r="AS5" s="421">
        <v>0</v>
      </c>
      <c r="AT5" s="421">
        <v>0</v>
      </c>
      <c r="AU5" s="421">
        <v>0</v>
      </c>
      <c r="AV5" s="414">
        <v>0</v>
      </c>
      <c r="AW5" s="414">
        <v>0</v>
      </c>
      <c r="AX5" s="414">
        <v>0</v>
      </c>
      <c r="AY5" s="414">
        <v>0</v>
      </c>
      <c r="AZ5" s="414">
        <v>84.39542586199003</v>
      </c>
      <c r="BA5" s="414">
        <v>-0.7422931486556639</v>
      </c>
      <c r="BB5" s="414">
        <v>10.08458629731133</v>
      </c>
      <c r="BC5" s="421">
        <v>0.00317147795</v>
      </c>
      <c r="BD5" s="421">
        <v>3.569165021246061</v>
      </c>
      <c r="BE5" s="421">
        <v>3.054130375465054</v>
      </c>
      <c r="BF5" s="421">
        <v>0.0000336012</v>
      </c>
      <c r="BG5" s="414">
        <v>0.000048682</v>
      </c>
      <c r="BH5" s="414" t="s">
        <v>235</v>
      </c>
      <c r="BI5" s="421" t="s">
        <v>222</v>
      </c>
      <c r="BJ5" s="414">
        <v>2.984649184584256</v>
      </c>
      <c r="BK5" s="414">
        <v>-3.506599564888063</v>
      </c>
      <c r="BL5" s="421">
        <v>0.00103115</v>
      </c>
      <c r="BM5" s="421">
        <v>-17.48737612185176</v>
      </c>
      <c r="BN5" s="421">
        <v>-17.72748203640464</v>
      </c>
      <c r="BO5" s="421">
        <v>2.704164413196322e-10</v>
      </c>
      <c r="BP5" s="414">
        <v>-19.53627591002399</v>
      </c>
      <c r="BQ5" s="414">
        <v>-25.0426707864395</v>
      </c>
      <c r="BR5" s="421">
        <v>-27.63102111592855</v>
      </c>
    </row>
    <row x14ac:dyDescent="0.25" r="6" customHeight="1" ht="17.25">
      <c r="A6" s="421" t="s">
        <v>266</v>
      </c>
      <c r="B6" s="414">
        <v>9.27</v>
      </c>
      <c r="C6" s="424">
        <v>-0.28</v>
      </c>
      <c r="D6" s="424">
        <v>282.45</v>
      </c>
      <c r="E6" s="422">
        <v>0.0000016116</v>
      </c>
      <c r="F6" s="422">
        <v>0</v>
      </c>
      <c r="G6" s="422">
        <v>0</v>
      </c>
      <c r="H6" s="423">
        <v>25569.041666666668</v>
      </c>
      <c r="I6" s="424">
        <v>1.82e-7</v>
      </c>
      <c r="J6" s="414">
        <v>5.111e-7</v>
      </c>
      <c r="K6" s="414">
        <v>5.15e-8</v>
      </c>
      <c r="L6" s="421">
        <v>0.0007829832</v>
      </c>
      <c r="M6" s="421">
        <v>0.000039644</v>
      </c>
      <c r="N6" s="414">
        <v>0.0002003703</v>
      </c>
      <c r="O6" s="421">
        <v>0.000370278</v>
      </c>
      <c r="P6" s="421">
        <v>0</v>
      </c>
      <c r="Q6" s="421">
        <v>1.04e-8</v>
      </c>
      <c r="R6" s="421">
        <v>0.0003455279</v>
      </c>
      <c r="S6" s="421">
        <v>0.0000045909</v>
      </c>
      <c r="T6" s="421">
        <v>1.61e-8</v>
      </c>
      <c r="U6" s="421">
        <v>0.0001032503</v>
      </c>
      <c r="V6" s="421">
        <v>6.875e-7</v>
      </c>
      <c r="W6" s="421">
        <v>0</v>
      </c>
      <c r="X6" s="421">
        <v>0.00023851</v>
      </c>
      <c r="Y6" s="421">
        <v>18.81</v>
      </c>
      <c r="Z6" s="421">
        <v>0</v>
      </c>
      <c r="AA6" s="421">
        <v>0</v>
      </c>
      <c r="AB6" s="414">
        <v>1</v>
      </c>
      <c r="AC6" s="414">
        <v>2</v>
      </c>
      <c r="AD6" s="421">
        <v>0</v>
      </c>
      <c r="AE6" s="421" t="s">
        <v>226</v>
      </c>
      <c r="AF6" s="421">
        <v>141.3</v>
      </c>
      <c r="AG6" s="421">
        <v>0.00183727</v>
      </c>
      <c r="AH6" s="421">
        <v>0</v>
      </c>
      <c r="AI6" s="414">
        <v>1</v>
      </c>
      <c r="AJ6" s="414">
        <v>0</v>
      </c>
      <c r="AK6" s="414">
        <v>0</v>
      </c>
      <c r="AL6" s="421">
        <v>0</v>
      </c>
      <c r="AM6" s="414">
        <v>0</v>
      </c>
      <c r="AN6" s="421">
        <v>0</v>
      </c>
      <c r="AO6" s="414">
        <v>1</v>
      </c>
      <c r="AP6" s="422">
        <v>0</v>
      </c>
      <c r="AQ6" s="422">
        <v>0</v>
      </c>
      <c r="AR6" s="422">
        <v>0</v>
      </c>
      <c r="AS6" s="422">
        <v>0</v>
      </c>
      <c r="AT6" s="422">
        <v>0</v>
      </c>
      <c r="AU6" s="423">
        <v>25569.041666666668</v>
      </c>
      <c r="AV6" s="422">
        <v>0</v>
      </c>
      <c r="AW6" s="414">
        <v>0</v>
      </c>
      <c r="AX6" s="414">
        <v>0</v>
      </c>
      <c r="AY6" s="421">
        <v>0</v>
      </c>
      <c r="AZ6" s="421">
        <v>58.41177972409</v>
      </c>
      <c r="BA6" s="421">
        <v>-0.2153745426893963</v>
      </c>
      <c r="BB6" s="421">
        <v>9.700749085378792</v>
      </c>
      <c r="BC6" s="421">
        <v>0.00191017735</v>
      </c>
      <c r="BD6" s="421">
        <v>3.390971261100452</v>
      </c>
      <c r="BE6" s="421">
        <v>3.204043538091193</v>
      </c>
      <c r="BF6" s="421">
        <v>0.0000023667</v>
      </c>
      <c r="BG6" s="421">
        <v>0.0000021227</v>
      </c>
      <c r="BH6" s="421" t="s">
        <v>235</v>
      </c>
      <c r="BI6" s="421" t="s">
        <v>222</v>
      </c>
      <c r="BJ6" s="421">
        <v>2.709112900458399</v>
      </c>
      <c r="BK6" s="421">
        <v>-1.27296814010521</v>
      </c>
      <c r="BL6" s="421">
        <v>0.0008226199999999999</v>
      </c>
      <c r="BM6" s="421">
        <v>-17.51681543250892</v>
      </c>
      <c r="BN6" s="421">
        <v>-17.72748320067761</v>
      </c>
      <c r="BO6" s="421">
        <v>1.163698653251549e-10</v>
      </c>
      <c r="BP6" s="421">
        <v>-22.07242254109882</v>
      </c>
      <c r="BQ6" s="421">
        <v>-27.63102111592855</v>
      </c>
      <c r="BR6" s="421">
        <v>-27.63102111592855</v>
      </c>
    </row>
    <row x14ac:dyDescent="0.25" r="7" customHeight="1" ht="17.25">
      <c r="A7" s="421" t="s">
        <v>267</v>
      </c>
      <c r="B7" s="421">
        <v>8.7</v>
      </c>
      <c r="C7" s="421">
        <v>-0.17</v>
      </c>
      <c r="D7" s="421">
        <v>198.56</v>
      </c>
      <c r="E7" s="414">
        <v>0.0000161692</v>
      </c>
      <c r="F7" s="414">
        <v>1.423e-7</v>
      </c>
      <c r="G7" s="414">
        <v>0.0000021383</v>
      </c>
      <c r="H7" s="421">
        <v>0.0000025814</v>
      </c>
      <c r="I7" s="414">
        <v>0.0000016639</v>
      </c>
      <c r="J7" s="414">
        <v>7.134e-7</v>
      </c>
      <c r="K7" s="424">
        <v>5.85e-8</v>
      </c>
      <c r="L7" s="424">
        <v>0.0006678498</v>
      </c>
      <c r="M7" s="424">
        <v>0.0000796025</v>
      </c>
      <c r="N7" s="424">
        <v>0.0001554042</v>
      </c>
      <c r="O7" s="424">
        <v>0.0004770231</v>
      </c>
      <c r="P7" s="423">
        <v>25569.041666666668</v>
      </c>
      <c r="Q7" s="424">
        <v>0</v>
      </c>
      <c r="R7" s="414">
        <v>0.0002820636</v>
      </c>
      <c r="S7" s="414">
        <v>0.0000104102</v>
      </c>
      <c r="T7" s="421">
        <v>8.1e-9</v>
      </c>
      <c r="U7" s="421">
        <v>0.0000819446</v>
      </c>
      <c r="V7" s="421">
        <v>6.25e-7</v>
      </c>
      <c r="W7" s="421">
        <v>0</v>
      </c>
      <c r="X7" s="421">
        <v>0.00023851</v>
      </c>
      <c r="Y7" s="421">
        <v>12.9</v>
      </c>
      <c r="Z7" s="421">
        <v>0</v>
      </c>
      <c r="AA7" s="414">
        <v>0</v>
      </c>
      <c r="AB7" s="421">
        <v>1</v>
      </c>
      <c r="AC7" s="421">
        <v>1</v>
      </c>
      <c r="AD7" s="421">
        <v>0</v>
      </c>
      <c r="AE7" s="421" t="s">
        <v>226</v>
      </c>
      <c r="AF7" s="421">
        <v>141.3</v>
      </c>
      <c r="AG7" s="421">
        <v>0.0022966</v>
      </c>
      <c r="AH7" s="421">
        <v>0</v>
      </c>
      <c r="AI7" s="421">
        <v>1</v>
      </c>
      <c r="AJ7" s="421">
        <v>0</v>
      </c>
      <c r="AK7" s="414">
        <v>0</v>
      </c>
      <c r="AL7" s="421">
        <v>0</v>
      </c>
      <c r="AM7" s="414">
        <v>0</v>
      </c>
      <c r="AN7" s="414">
        <v>0</v>
      </c>
      <c r="AO7" s="421">
        <v>1</v>
      </c>
      <c r="AP7" s="421">
        <v>0</v>
      </c>
      <c r="AQ7" s="421">
        <v>0</v>
      </c>
      <c r="AR7" s="421">
        <v>0</v>
      </c>
      <c r="AS7" s="414">
        <v>0</v>
      </c>
      <c r="AT7" s="421">
        <v>0</v>
      </c>
      <c r="AU7" s="414">
        <v>0</v>
      </c>
      <c r="AV7" s="421">
        <v>0</v>
      </c>
      <c r="AW7" s="414">
        <v>0</v>
      </c>
      <c r="AX7" s="422">
        <v>0</v>
      </c>
      <c r="AY7" s="422">
        <v>0</v>
      </c>
      <c r="AZ7" s="424">
        <v>58.64345073349</v>
      </c>
      <c r="BA7" s="424">
        <v>-0.892429937747055</v>
      </c>
      <c r="BB7" s="424">
        <v>10.48485987549411</v>
      </c>
      <c r="BC7" s="423">
        <v>25569.041666666668</v>
      </c>
      <c r="BD7" s="424">
        <v>3.569165021246061</v>
      </c>
      <c r="BE7" s="414">
        <v>3.054130375465054</v>
      </c>
      <c r="BF7" s="414">
        <v>0.0000168608</v>
      </c>
      <c r="BG7" s="414">
        <v>0.0000191632</v>
      </c>
      <c r="BH7" s="421" t="s">
        <v>235</v>
      </c>
      <c r="BI7" s="421" t="s">
        <v>222</v>
      </c>
      <c r="BJ7" s="421">
        <v>2.733864010088736</v>
      </c>
      <c r="BK7" s="421">
        <v>-1.771960547826977</v>
      </c>
      <c r="BL7" s="421">
        <v>0.00074745</v>
      </c>
      <c r="BM7" s="421">
        <v>-17.42576433561711</v>
      </c>
      <c r="BN7" s="421">
        <v>-18.42057769263171</v>
      </c>
      <c r="BO7" s="421">
        <v>0</v>
      </c>
      <c r="BP7" s="421">
        <v>-20.25640838401786</v>
      </c>
      <c r="BQ7" s="421">
        <v>-25.92351319914809</v>
      </c>
      <c r="BR7" s="421">
        <v>-27.63102111592855</v>
      </c>
    </row>
    <row x14ac:dyDescent="0.25" r="8" customHeight="1" ht="17.25">
      <c r="A8" s="421" t="s">
        <v>268</v>
      </c>
      <c r="B8" s="421">
        <v>9.3</v>
      </c>
      <c r="C8" s="421">
        <v>0.16</v>
      </c>
      <c r="D8" s="421">
        <v>112.5</v>
      </c>
      <c r="E8" s="421">
        <v>0.0000017907</v>
      </c>
      <c r="F8" s="414">
        <v>0.0000031473</v>
      </c>
      <c r="G8" s="421">
        <v>0.000003059</v>
      </c>
      <c r="H8" s="421">
        <v>0.0000037064</v>
      </c>
      <c r="I8" s="421">
        <v>1.8e-9</v>
      </c>
      <c r="J8" s="421">
        <v>1.7e-9</v>
      </c>
      <c r="K8" s="421">
        <v>0</v>
      </c>
      <c r="L8" s="421">
        <v>0.0004784897</v>
      </c>
      <c r="M8" s="414">
        <v>0.0000460382</v>
      </c>
      <c r="N8" s="414">
        <v>0.0000781732</v>
      </c>
      <c r="O8" s="421">
        <v>0.0001796497</v>
      </c>
      <c r="P8" s="414">
        <v>0</v>
      </c>
      <c r="Q8" s="421">
        <v>1.04e-8</v>
      </c>
      <c r="R8" s="414">
        <v>0.0002820636</v>
      </c>
      <c r="S8" s="422">
        <v>0.000002082</v>
      </c>
      <c r="T8" s="422">
        <v>0</v>
      </c>
      <c r="U8" s="424">
        <v>0.0000327779</v>
      </c>
      <c r="V8" s="424">
        <v>0.0000125</v>
      </c>
      <c r="W8" s="424">
        <v>0.000092784</v>
      </c>
      <c r="X8" s="423">
        <v>25569.041666666668</v>
      </c>
      <c r="Y8" s="424">
        <v>24.6</v>
      </c>
      <c r="Z8" s="414">
        <v>0</v>
      </c>
      <c r="AA8" s="414">
        <v>0</v>
      </c>
      <c r="AB8" s="421">
        <v>1</v>
      </c>
      <c r="AC8" s="421">
        <v>1</v>
      </c>
      <c r="AD8" s="421">
        <v>2</v>
      </c>
      <c r="AE8" s="421" t="s">
        <v>226</v>
      </c>
      <c r="AF8" s="421">
        <v>91.957</v>
      </c>
      <c r="AG8" s="421">
        <v>0.00108281</v>
      </c>
      <c r="AH8" s="421">
        <v>0</v>
      </c>
      <c r="AI8" s="414">
        <v>1</v>
      </c>
      <c r="AJ8" s="421">
        <v>0</v>
      </c>
      <c r="AK8" s="421">
        <v>0</v>
      </c>
      <c r="AL8" s="421">
        <v>0</v>
      </c>
      <c r="AM8" s="421">
        <v>0</v>
      </c>
      <c r="AN8" s="421">
        <v>0</v>
      </c>
      <c r="AO8" s="421">
        <v>1</v>
      </c>
      <c r="AP8" s="421">
        <v>0</v>
      </c>
      <c r="AQ8" s="421">
        <v>0</v>
      </c>
      <c r="AR8" s="414">
        <v>0</v>
      </c>
      <c r="AS8" s="414">
        <v>0</v>
      </c>
      <c r="AT8" s="421">
        <v>0</v>
      </c>
      <c r="AU8" s="414">
        <v>0</v>
      </c>
      <c r="AV8" s="414">
        <v>0</v>
      </c>
      <c r="AW8" s="421">
        <v>0</v>
      </c>
      <c r="AX8" s="421">
        <v>0</v>
      </c>
      <c r="AY8" s="421">
        <v>0</v>
      </c>
      <c r="AZ8" s="421">
        <v>43.2684421205</v>
      </c>
      <c r="BA8" s="414">
        <v>-0.8728604268118829</v>
      </c>
      <c r="BB8" s="421">
        <v>11.04572085362377</v>
      </c>
      <c r="BC8" s="414">
        <v>0.0011577631</v>
      </c>
      <c r="BD8" s="421">
        <v>8.668816489158853</v>
      </c>
      <c r="BE8" s="414">
        <v>8.091348512187356</v>
      </c>
      <c r="BF8" s="424">
        <v>0.0000142907</v>
      </c>
      <c r="BG8" s="424">
        <v>0.0000079987</v>
      </c>
      <c r="BH8" s="29" t="s">
        <v>235</v>
      </c>
      <c r="BI8" s="29" t="s">
        <v>222</v>
      </c>
      <c r="BJ8" s="424">
        <v>1.520206778706376</v>
      </c>
      <c r="BK8" s="423">
        <v>25569.041666655092</v>
      </c>
      <c r="BL8" s="424">
        <v>0.0005245299999999999</v>
      </c>
      <c r="BM8" s="414">
        <v>-17.9978926570304</v>
      </c>
      <c r="BN8" s="414">
        <v>-27.62980155551076</v>
      </c>
      <c r="BO8" s="414">
        <v>1.156203029251937e-10</v>
      </c>
      <c r="BP8" s="414">
        <v>-22.15971592834321</v>
      </c>
      <c r="BQ8" s="414">
        <v>-27.63102111592855</v>
      </c>
      <c r="BR8" s="421">
        <v>-27.63102111592855</v>
      </c>
    </row>
    <row x14ac:dyDescent="0.25" r="9" customHeight="1" ht="17.25">
      <c r="A9" s="421" t="s">
        <v>269</v>
      </c>
      <c r="B9" s="421">
        <v>9.14</v>
      </c>
      <c r="C9" s="421">
        <v>0.09</v>
      </c>
      <c r="D9" s="421">
        <v>202.02</v>
      </c>
      <c r="E9" s="421">
        <v>0</v>
      </c>
      <c r="F9" s="414">
        <v>0</v>
      </c>
      <c r="G9" s="414">
        <v>0</v>
      </c>
      <c r="H9" s="414">
        <v>0</v>
      </c>
      <c r="I9" s="421">
        <v>0</v>
      </c>
      <c r="J9" s="421">
        <v>0</v>
      </c>
      <c r="K9" s="421">
        <v>0</v>
      </c>
      <c r="L9" s="421">
        <v>0.0003392927</v>
      </c>
      <c r="M9" s="421">
        <v>0.0000184153</v>
      </c>
      <c r="N9" s="421">
        <v>0.0000592471</v>
      </c>
      <c r="O9" s="421">
        <v>0.000370278</v>
      </c>
      <c r="P9" s="421">
        <v>0</v>
      </c>
      <c r="Q9" s="421">
        <v>0</v>
      </c>
      <c r="R9" s="421">
        <v>0.000023778</v>
      </c>
      <c r="S9" s="421">
        <v>0</v>
      </c>
      <c r="T9" s="421">
        <v>0</v>
      </c>
      <c r="U9" s="414">
        <v>0.0000721113</v>
      </c>
      <c r="V9" s="414">
        <v>5.312e-7</v>
      </c>
      <c r="W9" s="421">
        <v>0</v>
      </c>
      <c r="X9" s="421">
        <v>0.00019409</v>
      </c>
      <c r="Y9" s="421">
        <v>48.3</v>
      </c>
      <c r="Z9" s="414">
        <v>0</v>
      </c>
      <c r="AA9" s="422">
        <v>0</v>
      </c>
      <c r="AB9" s="422">
        <v>1</v>
      </c>
      <c r="AC9" s="422">
        <v>1</v>
      </c>
      <c r="AD9" s="422">
        <v>2</v>
      </c>
      <c r="AE9" s="29" t="s">
        <v>226</v>
      </c>
      <c r="AF9" s="423">
        <v>25569.041667766203</v>
      </c>
      <c r="AG9" s="424">
        <v>0.00120666</v>
      </c>
      <c r="AH9" s="414">
        <v>0</v>
      </c>
      <c r="AI9" s="414">
        <v>1</v>
      </c>
      <c r="AJ9" s="421">
        <v>0</v>
      </c>
      <c r="AK9" s="421">
        <v>0</v>
      </c>
      <c r="AL9" s="421">
        <v>0</v>
      </c>
      <c r="AM9" s="421">
        <v>0</v>
      </c>
      <c r="AN9" s="421">
        <v>0</v>
      </c>
      <c r="AO9" s="421">
        <v>1</v>
      </c>
      <c r="AP9" s="421">
        <v>0</v>
      </c>
      <c r="AQ9" s="421">
        <v>0</v>
      </c>
      <c r="AR9" s="421">
        <v>0</v>
      </c>
      <c r="AS9" s="421">
        <v>0</v>
      </c>
      <c r="AT9" s="421">
        <v>0</v>
      </c>
      <c r="AU9" s="421">
        <v>0</v>
      </c>
      <c r="AV9" s="421">
        <v>0</v>
      </c>
      <c r="AW9" s="421">
        <v>0</v>
      </c>
      <c r="AX9" s="421">
        <v>0</v>
      </c>
      <c r="AY9" s="421">
        <v>0</v>
      </c>
      <c r="AZ9" s="421">
        <v>30.060358048</v>
      </c>
      <c r="BA9" s="421">
        <v>0.07587387459321349</v>
      </c>
      <c r="BB9" s="421">
        <v>8.988252250813574</v>
      </c>
      <c r="BC9" s="421">
        <v>0.00118289385</v>
      </c>
      <c r="BD9" s="421">
        <v>0.3297402764892604</v>
      </c>
      <c r="BE9" s="421">
        <v>0.3297402764892604</v>
      </c>
      <c r="BF9" s="421">
        <v>5.312e-7</v>
      </c>
      <c r="BG9" s="421">
        <v>0</v>
      </c>
      <c r="BH9" s="414" t="s">
        <v>235</v>
      </c>
      <c r="BI9" s="414" t="s">
        <v>222</v>
      </c>
      <c r="BJ9" s="414">
        <v>1.43093514174275</v>
      </c>
      <c r="BK9" s="421">
        <v>-2.407939719769212</v>
      </c>
      <c r="BL9" s="421">
        <v>0.00035771</v>
      </c>
      <c r="BM9" s="414">
        <v>-16.8238447090209</v>
      </c>
      <c r="BN9" s="424">
        <v>-27.63102111592855</v>
      </c>
      <c r="BO9" s="424">
        <v>0</v>
      </c>
      <c r="BP9" s="424">
        <v>-27.63102111592855</v>
      </c>
      <c r="BQ9" s="424">
        <v>-27.63102111592855</v>
      </c>
      <c r="BR9" s="424">
        <v>-27.63102111592855</v>
      </c>
    </row>
    <row x14ac:dyDescent="0.25" r="10" customHeight="1" ht="17.25">
      <c r="A10" s="423" t="s">
        <v>270</v>
      </c>
      <c r="B10" s="424">
        <v>9.3</v>
      </c>
      <c r="C10" s="414">
        <v>0.12</v>
      </c>
      <c r="D10" s="414">
        <v>150</v>
      </c>
      <c r="E10" s="421">
        <v>0.000001613</v>
      </c>
      <c r="F10" s="421">
        <v>1.46e-7</v>
      </c>
      <c r="G10" s="421">
        <v>6.418e-7</v>
      </c>
      <c r="H10" s="421">
        <v>0.0000036203</v>
      </c>
      <c r="I10" s="421">
        <v>1.702e-7</v>
      </c>
      <c r="J10" s="421">
        <v>7.652e-7</v>
      </c>
      <c r="K10" s="414">
        <v>6.67e-8</v>
      </c>
      <c r="L10" s="421">
        <v>0.0003471247</v>
      </c>
      <c r="M10" s="421">
        <v>0.0000262763</v>
      </c>
      <c r="N10" s="421">
        <v>0.0000472058</v>
      </c>
      <c r="O10" s="421">
        <v>0.0001385049</v>
      </c>
      <c r="P10" s="421">
        <v>0</v>
      </c>
      <c r="Q10" s="421">
        <v>0</v>
      </c>
      <c r="R10" s="421">
        <v>0.0002820636</v>
      </c>
      <c r="S10" s="421">
        <v>0.000001041</v>
      </c>
      <c r="T10" s="421">
        <v>1.61e-8</v>
      </c>
      <c r="U10" s="421">
        <v>0.0000163889</v>
      </c>
      <c r="V10" s="421">
        <v>3.125e-7</v>
      </c>
      <c r="W10" s="421">
        <v>0.000062362</v>
      </c>
      <c r="X10" s="421">
        <v>0</v>
      </c>
      <c r="Y10" s="421">
        <v>30.9</v>
      </c>
      <c r="Z10" s="421">
        <v>0</v>
      </c>
      <c r="AA10" s="421">
        <v>0</v>
      </c>
      <c r="AB10" s="421">
        <v>1</v>
      </c>
      <c r="AC10" s="414">
        <v>1</v>
      </c>
      <c r="AD10" s="414">
        <v>2</v>
      </c>
      <c r="AE10" s="414" t="s">
        <v>226</v>
      </c>
      <c r="AF10" s="421">
        <v>75.679</v>
      </c>
      <c r="AG10" s="421">
        <v>0.000821195</v>
      </c>
      <c r="AH10" s="414">
        <v>0</v>
      </c>
      <c r="AI10" s="422">
        <v>1</v>
      </c>
      <c r="AJ10" s="422">
        <v>0</v>
      </c>
      <c r="AK10" s="422">
        <v>0</v>
      </c>
      <c r="AL10" s="422">
        <v>0</v>
      </c>
      <c r="AM10" s="422">
        <v>0</v>
      </c>
      <c r="AN10" s="423">
        <v>25569.041666666668</v>
      </c>
      <c r="AO10" s="422">
        <v>1</v>
      </c>
      <c r="AP10" s="414">
        <v>0</v>
      </c>
      <c r="AQ10" s="414">
        <v>0</v>
      </c>
      <c r="AR10" s="421">
        <v>0</v>
      </c>
      <c r="AS10" s="421">
        <v>0</v>
      </c>
      <c r="AT10" s="421">
        <v>0</v>
      </c>
      <c r="AU10" s="421">
        <v>0</v>
      </c>
      <c r="AV10" s="421">
        <v>0</v>
      </c>
      <c r="AW10" s="421">
        <v>0</v>
      </c>
      <c r="AX10" s="421">
        <v>0</v>
      </c>
      <c r="AY10" s="414">
        <v>0</v>
      </c>
      <c r="AZ10" s="421">
        <v>32.60712297138999</v>
      </c>
      <c r="BA10" s="421">
        <v>-1.155263950715337</v>
      </c>
      <c r="BB10" s="421">
        <v>11.61052790143068</v>
      </c>
      <c r="BC10" s="421">
        <v>0.0008572593500000001</v>
      </c>
      <c r="BD10" s="421">
        <v>17.274167271751</v>
      </c>
      <c r="BE10" s="421">
        <v>16.18274344660612</v>
      </c>
      <c r="BF10" s="421">
        <v>0.0000020083</v>
      </c>
      <c r="BG10" s="421">
        <v>0.000003166</v>
      </c>
      <c r="BH10" s="421" t="s">
        <v>235</v>
      </c>
      <c r="BI10" s="421" t="s">
        <v>222</v>
      </c>
      <c r="BJ10" s="421">
        <v>1.579879110192762</v>
      </c>
      <c r="BK10" s="421">
        <v>-2.120260952861761</v>
      </c>
      <c r="BL10" s="421">
        <v>0.0003734</v>
      </c>
      <c r="BM10" s="421">
        <v>-17.63358619209265</v>
      </c>
      <c r="BN10" s="421">
        <v>-17.72748354938934</v>
      </c>
      <c r="BO10" s="421">
        <v>0</v>
      </c>
      <c r="BP10" s="421">
        <v>-22.87737252077126</v>
      </c>
      <c r="BQ10" s="414">
        <v>-27.13577624412958</v>
      </c>
      <c r="BR10" s="421">
        <v>-27.63102111592855</v>
      </c>
    </row>
    <row x14ac:dyDescent="0.25" r="11" customHeight="1" ht="17.25">
      <c r="A11" s="414" t="s">
        <v>271</v>
      </c>
      <c r="B11" s="421">
        <v>7.33</v>
      </c>
      <c r="C11" s="414">
        <v>0.06</v>
      </c>
      <c r="D11" s="424">
        <v>3286.16</v>
      </c>
      <c r="E11" s="422">
        <v>0.0000171904</v>
      </c>
      <c r="F11" s="422">
        <v>0.0000325748</v>
      </c>
      <c r="G11" s="422">
        <v>6.118e-7</v>
      </c>
      <c r="H11" s="424">
        <v>0.0000852483</v>
      </c>
      <c r="I11" s="423">
        <v>25569.041666666668</v>
      </c>
      <c r="J11" s="424">
        <v>5.75e-8</v>
      </c>
      <c r="K11" s="414">
        <v>1.1e-8</v>
      </c>
      <c r="L11" s="414">
        <v>0.006698856</v>
      </c>
      <c r="M11" s="421">
        <v>0.0002910635</v>
      </c>
      <c r="N11" s="421">
        <v>0.0003702942</v>
      </c>
      <c r="O11" s="421">
        <v>0.0024951345</v>
      </c>
      <c r="P11" s="421">
        <v>0.0007702506</v>
      </c>
      <c r="Q11" s="421">
        <v>0.0001025221</v>
      </c>
      <c r="R11" s="421">
        <v>0.0000282064</v>
      </c>
      <c r="S11" s="421">
        <v>0.000001041</v>
      </c>
      <c r="T11" s="421">
        <v>0.0000016129</v>
      </c>
      <c r="U11" s="421">
        <v>0.0025107839</v>
      </c>
      <c r="V11" s="421">
        <v>9.65e-7</v>
      </c>
      <c r="W11" s="421">
        <v>0</v>
      </c>
      <c r="X11" s="421">
        <v>0.023191</v>
      </c>
      <c r="Y11" s="421">
        <v>37.16</v>
      </c>
      <c r="Z11" s="421">
        <v>0</v>
      </c>
      <c r="AA11" s="421">
        <v>0</v>
      </c>
      <c r="AB11" s="421">
        <v>1</v>
      </c>
      <c r="AC11" s="421">
        <v>3</v>
      </c>
      <c r="AD11" s="421">
        <v>1</v>
      </c>
      <c r="AE11" s="421" t="s">
        <v>226</v>
      </c>
      <c r="AF11" s="421">
        <v>1978</v>
      </c>
      <c r="AG11" s="421">
        <v>0.0357446</v>
      </c>
      <c r="AH11" s="421">
        <v>0</v>
      </c>
      <c r="AI11" s="421">
        <v>1</v>
      </c>
      <c r="AJ11" s="421">
        <v>0</v>
      </c>
      <c r="AK11" s="414">
        <v>0</v>
      </c>
      <c r="AL11" s="414">
        <v>0</v>
      </c>
      <c r="AM11" s="414">
        <v>0</v>
      </c>
      <c r="AN11" s="421">
        <v>0</v>
      </c>
      <c r="AO11" s="421">
        <v>1</v>
      </c>
      <c r="AP11" s="414">
        <v>0</v>
      </c>
      <c r="AQ11" s="422">
        <v>0</v>
      </c>
      <c r="AR11" s="422">
        <v>0</v>
      </c>
      <c r="AS11" s="422">
        <v>0</v>
      </c>
      <c r="AT11" s="422">
        <v>0</v>
      </c>
      <c r="AU11" s="422">
        <v>0</v>
      </c>
      <c r="AV11" s="423">
        <v>25569.041666666668</v>
      </c>
      <c r="AW11" s="422">
        <v>0</v>
      </c>
      <c r="AX11" s="414">
        <v>0</v>
      </c>
      <c r="AY11" s="414">
        <v>0</v>
      </c>
      <c r="AZ11" s="421">
        <v>567.21668483551</v>
      </c>
      <c r="BA11" s="421">
        <v>0.3077027686315112</v>
      </c>
      <c r="BB11" s="421">
        <v>6.714594462736978</v>
      </c>
      <c r="BC11" s="421">
        <v>0.0243245095</v>
      </c>
      <c r="BD11" s="421">
        <v>0.01164871257936615</v>
      </c>
      <c r="BE11" s="421">
        <v>0.01122944517350712</v>
      </c>
      <c r="BF11" s="421">
        <v>0.0000197793</v>
      </c>
      <c r="BG11" s="421">
        <v>0.00005043449999999999</v>
      </c>
      <c r="BH11" s="421" t="s">
        <v>235</v>
      </c>
      <c r="BI11" s="421" t="s">
        <v>222</v>
      </c>
      <c r="BJ11" s="421">
        <v>4.482242074884335</v>
      </c>
      <c r="BK11" s="421">
        <v>-2.813394550207382</v>
      </c>
      <c r="BL11" s="421">
        <v>0.00698992</v>
      </c>
      <c r="BM11" s="421">
        <v>-10.06645043493277</v>
      </c>
      <c r="BN11" s="421">
        <v>-13.33927575783113</v>
      </c>
      <c r="BO11" s="421">
        <v>0.000001908097876561776</v>
      </c>
      <c r="BP11" s="421">
        <v>-14.75694196112544</v>
      </c>
      <c r="BQ11" s="421">
        <v>-23.80735730447832</v>
      </c>
      <c r="BR11" s="421">
        <v>-23.62518905682234</v>
      </c>
    </row>
    <row x14ac:dyDescent="0.25" r="12" customHeight="1" ht="17.25">
      <c r="A12" s="421" t="s">
        <v>272</v>
      </c>
      <c r="B12" s="421">
        <v>9.3</v>
      </c>
      <c r="C12" s="421">
        <v>-0.21</v>
      </c>
      <c r="D12" s="421">
        <v>124.55</v>
      </c>
      <c r="E12" s="421">
        <v>5.372e-7</v>
      </c>
      <c r="F12" s="421">
        <v>2.815e-7</v>
      </c>
      <c r="G12" s="414">
        <v>0</v>
      </c>
      <c r="H12" s="414">
        <v>0.0000014826</v>
      </c>
      <c r="I12" s="421">
        <v>3.994e-7</v>
      </c>
      <c r="J12" s="421">
        <v>6.4e-9</v>
      </c>
      <c r="K12" s="414">
        <v>1.3e-9</v>
      </c>
      <c r="L12" s="424">
        <v>0.0005332985</v>
      </c>
      <c r="M12" s="424">
        <v>0.0000644534</v>
      </c>
      <c r="N12" s="424">
        <v>0.0001123226</v>
      </c>
      <c r="O12" s="424">
        <v>0.0001566944</v>
      </c>
      <c r="P12" s="422">
        <v>9.71e-8</v>
      </c>
      <c r="Q12" s="423">
        <v>25569.041666666668</v>
      </c>
      <c r="R12" s="424">
        <v>0.0006007954</v>
      </c>
      <c r="S12" s="414">
        <v>0</v>
      </c>
      <c r="T12" s="414">
        <v>0</v>
      </c>
      <c r="U12" s="421">
        <v>0.0002604201</v>
      </c>
      <c r="V12" s="421">
        <v>0.0000014972</v>
      </c>
      <c r="W12" s="421">
        <v>0.000040333</v>
      </c>
      <c r="X12" s="421">
        <v>0</v>
      </c>
      <c r="Y12" s="421">
        <v>6.67</v>
      </c>
      <c r="Z12" s="421">
        <v>0</v>
      </c>
      <c r="AA12" s="421">
        <v>0</v>
      </c>
      <c r="AB12" s="421">
        <v>1</v>
      </c>
      <c r="AC12" s="421">
        <v>2</v>
      </c>
      <c r="AD12" s="421">
        <v>0</v>
      </c>
      <c r="AE12" s="421" t="s">
        <v>225</v>
      </c>
      <c r="AF12" s="421">
        <v>118.52</v>
      </c>
      <c r="AG12" s="421">
        <v>0.00133361</v>
      </c>
      <c r="AH12" s="421">
        <v>0</v>
      </c>
      <c r="AI12" s="421">
        <v>1</v>
      </c>
      <c r="AJ12" s="421">
        <v>0</v>
      </c>
      <c r="AK12" s="421">
        <v>0</v>
      </c>
      <c r="AL12" s="421">
        <v>0</v>
      </c>
      <c r="AM12" s="421">
        <v>0</v>
      </c>
      <c r="AN12" s="421">
        <v>0</v>
      </c>
      <c r="AO12" s="421">
        <v>0</v>
      </c>
      <c r="AP12" s="421">
        <v>0</v>
      </c>
      <c r="AQ12" s="421">
        <v>0</v>
      </c>
      <c r="AR12" s="421">
        <v>0</v>
      </c>
      <c r="AS12" s="421">
        <v>0</v>
      </c>
      <c r="AT12" s="414">
        <v>0</v>
      </c>
      <c r="AU12" s="414">
        <v>1</v>
      </c>
      <c r="AV12" s="421">
        <v>0</v>
      </c>
      <c r="AW12" s="421">
        <v>0</v>
      </c>
      <c r="AX12" s="414">
        <v>0</v>
      </c>
      <c r="AY12" s="422">
        <v>0</v>
      </c>
      <c r="AZ12" s="424">
        <v>64.7044503979</v>
      </c>
      <c r="BA12" s="424">
        <v>-0.4035023561922877</v>
      </c>
      <c r="BB12" s="424">
        <v>10.10700471238458</v>
      </c>
      <c r="BC12" s="424">
        <v>0.0013575012</v>
      </c>
      <c r="BD12" s="423">
        <v>25569.041666689816</v>
      </c>
      <c r="BE12" s="424">
        <v>2.307023920196636</v>
      </c>
      <c r="BF12" s="414">
        <v>0.0000020357</v>
      </c>
      <c r="BG12" s="414">
        <v>8.251e-7</v>
      </c>
      <c r="BH12" s="421" t="s">
        <v>241</v>
      </c>
      <c r="BI12" s="421" t="s">
        <v>222</v>
      </c>
      <c r="BJ12" s="421">
        <v>2.92708738178071</v>
      </c>
      <c r="BK12" s="421">
        <v>-1.560654891152083</v>
      </c>
      <c r="BL12" s="421">
        <v>0.00059775</v>
      </c>
      <c r="BM12" s="421">
        <v>-16.08357615650719</v>
      </c>
      <c r="BN12" s="414">
        <v>-27.63102111592855</v>
      </c>
      <c r="BO12" s="414">
        <v>0</v>
      </c>
      <c r="BP12" s="421">
        <v>-23.76587242814952</v>
      </c>
      <c r="BQ12" s="421">
        <v>-27.09804268752142</v>
      </c>
      <c r="BR12" s="414">
        <v>-27.63002161559546</v>
      </c>
    </row>
    <row x14ac:dyDescent="0.25" r="13" customHeight="1" ht="17.25">
      <c r="A13" s="414" t="s">
        <v>273</v>
      </c>
      <c r="B13" s="421">
        <v>9.3</v>
      </c>
      <c r="C13" s="421">
        <v>-0.4</v>
      </c>
      <c r="D13" s="421">
        <v>185.57</v>
      </c>
      <c r="E13" s="421">
        <v>0.0000023789</v>
      </c>
      <c r="F13" s="414">
        <v>8.463e-7</v>
      </c>
      <c r="G13" s="421">
        <v>2.405e-7</v>
      </c>
      <c r="H13" s="421">
        <v>0.0000043483</v>
      </c>
      <c r="I13" s="421">
        <v>6.441e-7</v>
      </c>
      <c r="J13" s="421">
        <v>8.731e-7</v>
      </c>
      <c r="K13" s="421">
        <v>7.89e-8</v>
      </c>
      <c r="L13" s="421">
        <v>0.0004982586</v>
      </c>
      <c r="M13" s="414">
        <v>0.0000685582</v>
      </c>
      <c r="N13" s="414">
        <v>0.0001241432</v>
      </c>
      <c r="O13" s="414">
        <v>0.0001784756</v>
      </c>
      <c r="P13" s="414">
        <v>0.0000242813</v>
      </c>
      <c r="Q13" s="421">
        <v>0</v>
      </c>
      <c r="R13" s="421">
        <v>0.0005641272</v>
      </c>
      <c r="S13" s="414">
        <v>0.000001041</v>
      </c>
      <c r="T13" s="422">
        <v>0.0000016129</v>
      </c>
      <c r="U13" s="424">
        <v>0.0001638893</v>
      </c>
      <c r="V13" s="424">
        <v>0.0000125</v>
      </c>
      <c r="W13" s="424">
        <v>0.000093761</v>
      </c>
      <c r="X13" s="422">
        <v>0</v>
      </c>
      <c r="Y13" s="423">
        <v>25569.041666805555</v>
      </c>
      <c r="Z13" s="422">
        <v>0</v>
      </c>
      <c r="AA13" s="414">
        <v>0</v>
      </c>
      <c r="AB13" s="414">
        <v>1</v>
      </c>
      <c r="AC13" s="421">
        <v>2</v>
      </c>
      <c r="AD13" s="421">
        <v>0</v>
      </c>
      <c r="AE13" s="421" t="s">
        <v>225</v>
      </c>
      <c r="AF13" s="421">
        <v>128.16</v>
      </c>
      <c r="AG13" s="421">
        <v>0.00180455</v>
      </c>
      <c r="AH13" s="414">
        <v>0</v>
      </c>
      <c r="AI13" s="421">
        <v>1</v>
      </c>
      <c r="AJ13" s="414">
        <v>0</v>
      </c>
      <c r="AK13" s="414">
        <v>0</v>
      </c>
      <c r="AL13" s="421">
        <v>0</v>
      </c>
      <c r="AM13" s="421">
        <v>0</v>
      </c>
      <c r="AN13" s="421">
        <v>0</v>
      </c>
      <c r="AO13" s="421">
        <v>0</v>
      </c>
      <c r="AP13" s="421">
        <v>0</v>
      </c>
      <c r="AQ13" s="421">
        <v>0</v>
      </c>
      <c r="AR13" s="421">
        <v>0</v>
      </c>
      <c r="AS13" s="414">
        <v>0</v>
      </c>
      <c r="AT13" s="421">
        <v>0</v>
      </c>
      <c r="AU13" s="421">
        <v>1</v>
      </c>
      <c r="AV13" s="421">
        <v>0</v>
      </c>
      <c r="AW13" s="421">
        <v>0</v>
      </c>
      <c r="AX13" s="421">
        <v>0</v>
      </c>
      <c r="AY13" s="421">
        <v>0</v>
      </c>
      <c r="AZ13" s="421">
        <v>67.45653101731</v>
      </c>
      <c r="BA13" s="421">
        <v>-0.4423964049586022</v>
      </c>
      <c r="BB13" s="414">
        <v>10.18479280991721</v>
      </c>
      <c r="BC13" s="421">
        <v>0.00152131825</v>
      </c>
      <c r="BD13" s="414">
        <v>3.448475281790818</v>
      </c>
      <c r="BE13" s="421">
        <v>3.420397586131839</v>
      </c>
      <c r="BF13" s="414">
        <v>0.0000165707</v>
      </c>
      <c r="BG13" s="424">
        <v>0.0000043388</v>
      </c>
      <c r="BH13" s="29" t="s">
        <v>241</v>
      </c>
      <c r="BI13" s="29" t="s">
        <v>222</v>
      </c>
      <c r="BJ13" s="424">
        <v>2.738525519568312</v>
      </c>
      <c r="BK13" s="424">
        <v>-0.9163219823649466</v>
      </c>
      <c r="BL13" s="423">
        <v>25569.041666666668</v>
      </c>
      <c r="BM13" s="424">
        <v>-16.88010441380326</v>
      </c>
      <c r="BN13" s="414">
        <v>-13.3392757574711</v>
      </c>
      <c r="BO13" s="414">
        <v>0</v>
      </c>
      <c r="BP13" s="421">
        <v>-21.55347211180346</v>
      </c>
      <c r="BQ13" s="421">
        <v>-26.16591557438437</v>
      </c>
      <c r="BR13" s="421">
        <v>-24.45022105991258</v>
      </c>
    </row>
    <row x14ac:dyDescent="0.25" r="14" customHeight="1" ht="17.25">
      <c r="A14" s="421" t="s">
        <v>274</v>
      </c>
      <c r="B14" s="421">
        <v>8.62</v>
      </c>
      <c r="C14" s="414">
        <v>-0.19</v>
      </c>
      <c r="D14" s="421">
        <v>492.53</v>
      </c>
      <c r="E14" s="421">
        <v>7.163e-7</v>
      </c>
      <c r="F14" s="421">
        <v>6.249e-7</v>
      </c>
      <c r="G14" s="421">
        <v>0</v>
      </c>
      <c r="H14" s="421">
        <v>0.0000014826</v>
      </c>
      <c r="I14" s="421">
        <v>1.915e-7</v>
      </c>
      <c r="J14" s="421">
        <v>3e-8</v>
      </c>
      <c r="K14" s="421">
        <v>2e-9</v>
      </c>
      <c r="L14" s="421">
        <v>0.0010400626</v>
      </c>
      <c r="M14" s="421">
        <v>0.0001478336</v>
      </c>
      <c r="N14" s="421">
        <v>0.0001715696</v>
      </c>
      <c r="O14" s="421">
        <v>0.0001873846</v>
      </c>
      <c r="P14" s="421">
        <v>0</v>
      </c>
      <c r="Q14" s="421">
        <v>0</v>
      </c>
      <c r="R14" s="421">
        <v>0.0014357036</v>
      </c>
      <c r="S14" s="421">
        <v>0</v>
      </c>
      <c r="T14" s="421">
        <v>0</v>
      </c>
      <c r="U14" s="421">
        <v>0.0003830093</v>
      </c>
      <c r="V14" s="421">
        <v>7.412e-7</v>
      </c>
      <c r="W14" s="414">
        <v>0.000093761</v>
      </c>
      <c r="X14" s="421">
        <v>0</v>
      </c>
      <c r="Y14" s="414">
        <v>41.09</v>
      </c>
      <c r="Z14" s="421">
        <v>0</v>
      </c>
      <c r="AA14" s="414">
        <v>0</v>
      </c>
      <c r="AB14" s="422">
        <v>1</v>
      </c>
      <c r="AC14" s="422">
        <v>1</v>
      </c>
      <c r="AD14" s="422">
        <v>2</v>
      </c>
      <c r="AE14" s="29" t="s">
        <v>225</v>
      </c>
      <c r="AF14" s="424">
        <v>128.16</v>
      </c>
      <c r="AG14" s="423">
        <v>25569.041666666668</v>
      </c>
      <c r="AH14" s="422">
        <v>0</v>
      </c>
      <c r="AI14" s="414">
        <v>1</v>
      </c>
      <c r="AJ14" s="414">
        <v>0</v>
      </c>
      <c r="AK14" s="421">
        <v>0</v>
      </c>
      <c r="AL14" s="421">
        <v>0</v>
      </c>
      <c r="AM14" s="421">
        <v>0</v>
      </c>
      <c r="AN14" s="421">
        <v>0</v>
      </c>
      <c r="AO14" s="421">
        <v>0</v>
      </c>
      <c r="AP14" s="414">
        <v>0</v>
      </c>
      <c r="AQ14" s="421">
        <v>0</v>
      </c>
      <c r="AR14" s="421">
        <v>0</v>
      </c>
      <c r="AS14" s="421">
        <v>0</v>
      </c>
      <c r="AT14" s="421">
        <v>0</v>
      </c>
      <c r="AU14" s="421">
        <v>1</v>
      </c>
      <c r="AV14" s="421">
        <v>0</v>
      </c>
      <c r="AW14" s="421">
        <v>0</v>
      </c>
      <c r="AX14" s="421">
        <v>0</v>
      </c>
      <c r="AY14" s="421">
        <v>0</v>
      </c>
      <c r="AZ14" s="421">
        <v>124.0498110406</v>
      </c>
      <c r="BA14" s="421">
        <v>-0.2055321076310808</v>
      </c>
      <c r="BB14" s="421">
        <v>9.03106421526216</v>
      </c>
      <c r="BC14" s="421">
        <v>0.00241853605</v>
      </c>
      <c r="BD14" s="421">
        <v>3.748482347556573</v>
      </c>
      <c r="BE14" s="421">
        <v>3.748482347556573</v>
      </c>
      <c r="BF14" s="421">
        <v>0.0000014595</v>
      </c>
      <c r="BG14" s="421">
        <v>0.0000013712</v>
      </c>
      <c r="BH14" s="421" t="s">
        <v>241</v>
      </c>
      <c r="BI14" s="421" t="s">
        <v>222</v>
      </c>
      <c r="BJ14" s="414">
        <v>2.483790589567328</v>
      </c>
      <c r="BK14" s="421">
        <v>-1.660735101571341</v>
      </c>
      <c r="BL14" s="414">
        <v>0.00118789</v>
      </c>
      <c r="BM14" s="421">
        <v>-15.61101825641171</v>
      </c>
      <c r="BN14" s="414">
        <v>-27.63102111592855</v>
      </c>
      <c r="BO14" s="424">
        <v>0</v>
      </c>
      <c r="BP14" s="424">
        <v>-22.90795949907504</v>
      </c>
      <c r="BQ14" s="424">
        <v>-27.2952634202452</v>
      </c>
      <c r="BR14" s="424">
        <v>-27.63102111592855</v>
      </c>
    </row>
    <row x14ac:dyDescent="0.25" r="15" customHeight="1" ht="17.25">
      <c r="A15" s="425" t="s">
        <v>275</v>
      </c>
      <c r="B15" s="423">
        <v>25569.041666770834</v>
      </c>
      <c r="C15" s="424">
        <v>-0.17</v>
      </c>
      <c r="D15" s="414">
        <v>482.44</v>
      </c>
      <c r="E15" s="414">
        <v>0.0000150693</v>
      </c>
      <c r="F15" s="421">
        <v>0.0000354074</v>
      </c>
      <c r="G15" s="421">
        <v>0.0000010407</v>
      </c>
      <c r="H15" s="421">
        <v>0.0000821683</v>
      </c>
      <c r="I15" s="421">
        <v>0</v>
      </c>
      <c r="J15" s="421">
        <v>0</v>
      </c>
      <c r="K15" s="414">
        <v>0</v>
      </c>
      <c r="L15" s="421">
        <v>0.0007138197</v>
      </c>
      <c r="M15" s="421">
        <v>0.0001921369</v>
      </c>
      <c r="N15" s="421">
        <v>0.0003517301</v>
      </c>
      <c r="O15" s="421">
        <v>0.0016168347</v>
      </c>
      <c r="P15" s="421">
        <v>0.0000242813</v>
      </c>
      <c r="Q15" s="421">
        <v>0.0000852892</v>
      </c>
      <c r="R15" s="421">
        <v>0.0009872225</v>
      </c>
      <c r="S15" s="421">
        <v>0.000001041</v>
      </c>
      <c r="T15" s="421">
        <v>0.0000016129</v>
      </c>
      <c r="U15" s="421">
        <v>0.0001966671</v>
      </c>
      <c r="V15" s="414">
        <v>3.125e-7</v>
      </c>
      <c r="W15" s="421">
        <v>0.00012758</v>
      </c>
      <c r="X15" s="421">
        <v>0.0015063</v>
      </c>
      <c r="Y15" s="421">
        <v>14</v>
      </c>
      <c r="Z15" s="421">
        <v>0</v>
      </c>
      <c r="AA15" s="421">
        <v>0</v>
      </c>
      <c r="AB15" s="421">
        <v>1</v>
      </c>
      <c r="AC15" s="414">
        <v>2</v>
      </c>
      <c r="AD15" s="421">
        <v>1</v>
      </c>
      <c r="AE15" s="414" t="s">
        <v>225</v>
      </c>
      <c r="AF15" s="421">
        <v>388.73</v>
      </c>
      <c r="AG15" s="414">
        <v>0.00519012</v>
      </c>
      <c r="AH15" s="421">
        <v>0</v>
      </c>
      <c r="AI15" s="414">
        <v>1</v>
      </c>
      <c r="AJ15" s="422">
        <v>0</v>
      </c>
      <c r="AK15" s="422">
        <v>0</v>
      </c>
      <c r="AL15" s="422">
        <v>0</v>
      </c>
      <c r="AM15" s="422">
        <v>0</v>
      </c>
      <c r="AN15" s="422">
        <v>0</v>
      </c>
      <c r="AO15" s="423">
        <v>25569.041666666668</v>
      </c>
      <c r="AP15" s="422">
        <v>0</v>
      </c>
      <c r="AQ15" s="414">
        <v>0</v>
      </c>
      <c r="AR15" s="414">
        <v>0</v>
      </c>
      <c r="AS15" s="421">
        <v>0</v>
      </c>
      <c r="AT15" s="421">
        <v>0</v>
      </c>
      <c r="AU15" s="421">
        <v>1</v>
      </c>
      <c r="AV15" s="421">
        <v>0</v>
      </c>
      <c r="AW15" s="421">
        <v>0</v>
      </c>
      <c r="AX15" s="421">
        <v>0</v>
      </c>
      <c r="AY15" s="421">
        <v>0</v>
      </c>
      <c r="AZ15" s="421">
        <v>173.15589225501</v>
      </c>
      <c r="BA15" s="421">
        <v>0.292755186564472</v>
      </c>
      <c r="BB15" s="421">
        <v>8.414489626871056</v>
      </c>
      <c r="BC15" s="421">
        <v>0.006685184299999999</v>
      </c>
      <c r="BD15" s="421">
        <v>5.025057571907045</v>
      </c>
      <c r="BE15" s="421">
        <v>4.993333606463266</v>
      </c>
      <c r="BF15" s="421">
        <v>0.0000169947</v>
      </c>
      <c r="BG15" s="421">
        <v>0.0000515174</v>
      </c>
      <c r="BH15" s="421" t="s">
        <v>241</v>
      </c>
      <c r="BI15" s="414" t="s">
        <v>222</v>
      </c>
      <c r="BJ15" s="421">
        <v>3.539799231099813</v>
      </c>
      <c r="BK15" s="414">
        <v>-1.771958665468832</v>
      </c>
      <c r="BL15" s="414">
        <v>0.0009059599999999999</v>
      </c>
      <c r="BM15" s="421">
        <v>-15.52674393590292</v>
      </c>
      <c r="BN15" s="421">
        <v>-13.33927575718687</v>
      </c>
      <c r="BO15" s="421">
        <v>0.000001052962962962963</v>
      </c>
      <c r="BP15" s="421">
        <v>-17.77207662144783</v>
      </c>
      <c r="BQ15" s="421">
        <v>-27.63102111592855</v>
      </c>
      <c r="BR15" s="414">
        <v>-27.63102111592855</v>
      </c>
    </row>
    <row x14ac:dyDescent="0.25" r="16" customHeight="1" ht="17.25">
      <c r="A16" s="414" t="s">
        <v>276</v>
      </c>
      <c r="B16" s="421">
        <v>6.44</v>
      </c>
      <c r="C16" s="421">
        <v>-0.07</v>
      </c>
      <c r="D16" s="414">
        <v>2055.75</v>
      </c>
      <c r="E16" s="422">
        <v>0.0021985854</v>
      </c>
      <c r="F16" s="422">
        <v>0.0000038822</v>
      </c>
      <c r="G16" s="422">
        <v>0.0000021413</v>
      </c>
      <c r="H16" s="424">
        <v>0.0000415122</v>
      </c>
      <c r="I16" s="424">
        <v>0.0000192945</v>
      </c>
      <c r="J16" s="423">
        <v>25569.041666666668</v>
      </c>
      <c r="K16" s="424">
        <v>2.1e-9</v>
      </c>
      <c r="L16" s="414">
        <v>0.0079638088</v>
      </c>
      <c r="M16" s="414">
        <v>0.0001033301</v>
      </c>
      <c r="N16" s="421">
        <v>0.0001382432</v>
      </c>
      <c r="O16" s="421">
        <v>0.0006936474</v>
      </c>
      <c r="P16" s="421">
        <v>0.0003720862</v>
      </c>
      <c r="Q16" s="421">
        <v>0.0000452181</v>
      </c>
      <c r="R16" s="421">
        <v>0.0000564127</v>
      </c>
      <c r="S16" s="421">
        <v>0.000003123</v>
      </c>
      <c r="T16" s="421">
        <v>0.0000016129</v>
      </c>
      <c r="U16" s="421">
        <v>0.0006073737</v>
      </c>
      <c r="V16" s="421">
        <v>7.25e-7</v>
      </c>
      <c r="W16" s="421">
        <v>0</v>
      </c>
      <c r="X16" s="421">
        <v>0.049165</v>
      </c>
      <c r="Y16" s="421">
        <v>32.84</v>
      </c>
      <c r="Z16" s="421">
        <v>0</v>
      </c>
      <c r="AA16" s="421">
        <v>0</v>
      </c>
      <c r="AB16" s="421">
        <v>1</v>
      </c>
      <c r="AC16" s="421">
        <v>3</v>
      </c>
      <c r="AD16" s="414">
        <v>2</v>
      </c>
      <c r="AE16" s="421" t="s">
        <v>227</v>
      </c>
      <c r="AF16" s="421">
        <v>3071.1</v>
      </c>
      <c r="AG16" s="421">
        <v>0.0665581</v>
      </c>
      <c r="AH16" s="421">
        <v>0</v>
      </c>
      <c r="AI16" s="421">
        <v>1</v>
      </c>
      <c r="AJ16" s="421">
        <v>0</v>
      </c>
      <c r="AK16" s="421">
        <v>0</v>
      </c>
      <c r="AL16" s="421">
        <v>0</v>
      </c>
      <c r="AM16" s="414">
        <v>0</v>
      </c>
      <c r="AN16" s="421">
        <v>0</v>
      </c>
      <c r="AO16" s="414">
        <v>0</v>
      </c>
      <c r="AP16" s="421">
        <v>0</v>
      </c>
      <c r="AQ16" s="414">
        <v>0</v>
      </c>
      <c r="AR16" s="422">
        <v>0</v>
      </c>
      <c r="AS16" s="422">
        <v>1</v>
      </c>
      <c r="AT16" s="422">
        <v>0</v>
      </c>
      <c r="AU16" s="422">
        <v>0</v>
      </c>
      <c r="AV16" s="422">
        <v>0</v>
      </c>
      <c r="AW16" s="423">
        <v>25569.041666666668</v>
      </c>
      <c r="AX16" s="422">
        <v>0</v>
      </c>
      <c r="AY16" s="414">
        <v>0</v>
      </c>
      <c r="AZ16" s="414">
        <v>446.9609785171099</v>
      </c>
      <c r="BA16" s="421">
        <v>-1.824139458169285</v>
      </c>
      <c r="BB16" s="421">
        <v>10.08827891633857</v>
      </c>
      <c r="BC16" s="421">
        <v>0.0360882284</v>
      </c>
      <c r="BD16" s="421">
        <v>0.09802153106069623</v>
      </c>
      <c r="BE16" s="421">
        <v>0.09240459448838954</v>
      </c>
      <c r="BF16" s="421">
        <v>0.0022009254</v>
      </c>
      <c r="BG16" s="421">
        <v>0.0022047127</v>
      </c>
      <c r="BH16" s="421" t="s">
        <v>239</v>
      </c>
      <c r="BI16" s="421" t="s">
        <v>222</v>
      </c>
      <c r="BJ16" s="421">
        <v>4.136748739266793</v>
      </c>
      <c r="BK16" s="421">
        <v>-2.659270322714248</v>
      </c>
      <c r="BL16" s="421">
        <v>0.00806714</v>
      </c>
      <c r="BM16" s="421">
        <v>-13.19586822751086</v>
      </c>
      <c r="BN16" s="421">
        <v>-13.33927575750902</v>
      </c>
      <c r="BO16" s="421">
        <v>0.000001090332163110991</v>
      </c>
      <c r="BP16" s="421">
        <v>-9.116645122743288</v>
      </c>
      <c r="BQ16" s="414">
        <v>-20.85500101515893</v>
      </c>
      <c r="BR16" s="421">
        <v>-23.98795002597159</v>
      </c>
    </row>
    <row x14ac:dyDescent="0.25" r="17" customHeight="1" ht="17.25">
      <c r="A17" s="421" t="s">
        <v>277</v>
      </c>
      <c r="B17" s="421">
        <v>6.9</v>
      </c>
      <c r="C17" s="421">
        <v>-0.14</v>
      </c>
      <c r="D17" s="421">
        <v>2168.9</v>
      </c>
      <c r="E17" s="421">
        <v>0.0018952458</v>
      </c>
      <c r="F17" s="421">
        <v>0</v>
      </c>
      <c r="G17" s="421">
        <v>0.0000015295</v>
      </c>
      <c r="H17" s="414">
        <v>0.0000318755</v>
      </c>
      <c r="I17" s="421">
        <v>0.0000172922</v>
      </c>
      <c r="J17" s="414">
        <v>1.41e-8</v>
      </c>
      <c r="K17" s="421">
        <v>1.1e-9</v>
      </c>
      <c r="L17" s="414">
        <v>0.0074640045</v>
      </c>
      <c r="M17" s="424">
        <v>0.0001053762</v>
      </c>
      <c r="N17" s="424">
        <v>0.000136186</v>
      </c>
      <c r="O17" s="424">
        <v>0.0006789261</v>
      </c>
      <c r="P17" s="422">
        <v>0.0002991939</v>
      </c>
      <c r="Q17" s="424">
        <v>0.000032507</v>
      </c>
      <c r="R17" s="423">
        <v>25569.041666666668</v>
      </c>
      <c r="S17" s="422">
        <v>0.000003123</v>
      </c>
      <c r="T17" s="414">
        <v>0.0000016129</v>
      </c>
      <c r="U17" s="414">
        <v>0.0005310013</v>
      </c>
      <c r="V17" s="421">
        <v>5e-7</v>
      </c>
      <c r="W17" s="421">
        <v>0</v>
      </c>
      <c r="X17" s="421">
        <v>0.049996</v>
      </c>
      <c r="Y17" s="421">
        <v>37.8</v>
      </c>
      <c r="Z17" s="421">
        <v>0</v>
      </c>
      <c r="AA17" s="414">
        <v>0</v>
      </c>
      <c r="AB17" s="421">
        <v>1</v>
      </c>
      <c r="AC17" s="421">
        <v>3</v>
      </c>
      <c r="AD17" s="421">
        <v>2</v>
      </c>
      <c r="AE17" s="421" t="s">
        <v>227</v>
      </c>
      <c r="AF17" s="421">
        <v>3074.3</v>
      </c>
      <c r="AG17" s="421">
        <v>0.0672824</v>
      </c>
      <c r="AH17" s="421">
        <v>0</v>
      </c>
      <c r="AI17" s="421">
        <v>1</v>
      </c>
      <c r="AJ17" s="421">
        <v>0</v>
      </c>
      <c r="AK17" s="421">
        <v>0</v>
      </c>
      <c r="AL17" s="421">
        <v>0</v>
      </c>
      <c r="AM17" s="421">
        <v>0</v>
      </c>
      <c r="AN17" s="421">
        <v>0</v>
      </c>
      <c r="AO17" s="421">
        <v>0</v>
      </c>
      <c r="AP17" s="421">
        <v>0</v>
      </c>
      <c r="AQ17" s="421">
        <v>0</v>
      </c>
      <c r="AR17" s="421">
        <v>0</v>
      </c>
      <c r="AS17" s="421">
        <v>1</v>
      </c>
      <c r="AT17" s="421">
        <v>0</v>
      </c>
      <c r="AU17" s="414">
        <v>0</v>
      </c>
      <c r="AV17" s="421">
        <v>0</v>
      </c>
      <c r="AW17" s="414">
        <v>0</v>
      </c>
      <c r="AX17" s="421">
        <v>0</v>
      </c>
      <c r="AY17" s="414">
        <v>0</v>
      </c>
      <c r="AZ17" s="424">
        <v>399.7656851167099</v>
      </c>
      <c r="BA17" s="424">
        <v>-1.33534844766678</v>
      </c>
      <c r="BB17" s="424">
        <v>9.57069689533356</v>
      </c>
      <c r="BC17" s="424">
        <v>0.03534868095</v>
      </c>
      <c r="BD17" s="424">
        <v>0.1121196878425721</v>
      </c>
      <c r="BE17" s="423">
        <v>25569.041666666668</v>
      </c>
      <c r="BF17" s="424">
        <v>0.0018973598</v>
      </c>
      <c r="BG17" s="414">
        <v>0.0018967894</v>
      </c>
      <c r="BH17" s="414" t="s">
        <v>239</v>
      </c>
      <c r="BI17" s="421" t="s">
        <v>222</v>
      </c>
      <c r="BJ17" s="421">
        <v>4.049666302943037</v>
      </c>
      <c r="BK17" s="421">
        <v>-1.966116427814925</v>
      </c>
      <c r="BL17" s="421">
        <v>0.007569380000000001</v>
      </c>
      <c r="BM17" s="421">
        <v>-13.46981982459101</v>
      </c>
      <c r="BN17" s="421">
        <v>-13.33927575750902</v>
      </c>
      <c r="BO17" s="421">
        <v>6.828397395505145e-7</v>
      </c>
      <c r="BP17" s="421">
        <v>-9.259538974899026</v>
      </c>
      <c r="BQ17" s="421">
        <v>-21.31710139959889</v>
      </c>
      <c r="BR17" s="421">
        <v>-26.24675380789329</v>
      </c>
    </row>
    <row x14ac:dyDescent="0.25" r="18" customHeight="1" ht="17.25">
      <c r="A18" s="421" t="s">
        <v>278</v>
      </c>
      <c r="B18" s="421">
        <v>8.85</v>
      </c>
      <c r="C18" s="421">
        <v>-0.21</v>
      </c>
      <c r="D18" s="421">
        <v>1068.19</v>
      </c>
      <c r="E18" s="421">
        <v>0.000015937</v>
      </c>
      <c r="F18" s="421">
        <v>2.345e-7</v>
      </c>
      <c r="G18" s="421">
        <v>0</v>
      </c>
      <c r="H18" s="421">
        <v>0.0001034099</v>
      </c>
      <c r="I18" s="421">
        <v>0.0000012556</v>
      </c>
      <c r="J18" s="421">
        <v>5.6e-9</v>
      </c>
      <c r="K18" s="421">
        <v>4e-10</v>
      </c>
      <c r="L18" s="421">
        <v>0.0069046066</v>
      </c>
      <c r="M18" s="421">
        <v>0.0001583201</v>
      </c>
      <c r="N18" s="421">
        <v>0.0001851471</v>
      </c>
      <c r="O18" s="414">
        <v>0.0005174909</v>
      </c>
      <c r="P18" s="414">
        <v>0.0009352661</v>
      </c>
      <c r="Q18" s="421">
        <v>0.0001093986</v>
      </c>
      <c r="R18" s="414">
        <v>0.0000564127</v>
      </c>
      <c r="S18" s="421">
        <v>0.000003123</v>
      </c>
      <c r="T18" s="414">
        <v>0.0000016129</v>
      </c>
      <c r="U18" s="424">
        <v>0.0002977868</v>
      </c>
      <c r="V18" s="424">
        <v>0.0000010881</v>
      </c>
      <c r="W18" s="424">
        <v>0.0011046</v>
      </c>
      <c r="X18" s="422">
        <v>0</v>
      </c>
      <c r="Y18" s="424">
        <v>15.65</v>
      </c>
      <c r="Z18" s="423">
        <v>25569.041666666668</v>
      </c>
      <c r="AA18" s="422">
        <v>0</v>
      </c>
      <c r="AB18" s="414">
        <v>1</v>
      </c>
      <c r="AC18" s="414">
        <v>3</v>
      </c>
      <c r="AD18" s="421">
        <v>2</v>
      </c>
      <c r="AE18" s="421" t="s">
        <v>227</v>
      </c>
      <c r="AF18" s="421">
        <v>854.9</v>
      </c>
      <c r="AG18" s="421">
        <v>0.0119821</v>
      </c>
      <c r="AH18" s="421">
        <v>0</v>
      </c>
      <c r="AI18" s="421">
        <v>1</v>
      </c>
      <c r="AJ18" s="421">
        <v>0</v>
      </c>
      <c r="AK18" s="421">
        <v>0</v>
      </c>
      <c r="AL18" s="421">
        <v>0</v>
      </c>
      <c r="AM18" s="421">
        <v>0</v>
      </c>
      <c r="AN18" s="421">
        <v>0</v>
      </c>
      <c r="AO18" s="421">
        <v>0</v>
      </c>
      <c r="AP18" s="421">
        <v>0</v>
      </c>
      <c r="AQ18" s="421">
        <v>0</v>
      </c>
      <c r="AR18" s="421">
        <v>0</v>
      </c>
      <c r="AS18" s="421">
        <v>1</v>
      </c>
      <c r="AT18" s="421">
        <v>0</v>
      </c>
      <c r="AU18" s="421">
        <v>0</v>
      </c>
      <c r="AV18" s="421">
        <v>0</v>
      </c>
      <c r="AW18" s="421">
        <v>0</v>
      </c>
      <c r="AX18" s="421">
        <v>0</v>
      </c>
      <c r="AY18" s="421">
        <v>0</v>
      </c>
      <c r="AZ18" s="421">
        <v>471.81105394821</v>
      </c>
      <c r="BA18" s="414">
        <v>-0.1827196803873878</v>
      </c>
      <c r="BB18" s="414">
        <v>9.215439360774775</v>
      </c>
      <c r="BC18" s="414">
        <v>0.009919631699999999</v>
      </c>
      <c r="BD18" s="414">
        <v>0.1999272633978403</v>
      </c>
      <c r="BE18" s="421">
        <v>0.1874737878261193</v>
      </c>
      <c r="BF18" s="421">
        <v>0.0000186384</v>
      </c>
      <c r="BG18" s="414">
        <v>0.0000161771</v>
      </c>
      <c r="BH18" s="29" t="s">
        <v>239</v>
      </c>
      <c r="BI18" s="29" t="s">
        <v>222</v>
      </c>
      <c r="BJ18" s="424">
        <v>4.223249989332921</v>
      </c>
      <c r="BK18" s="424">
        <v>-1.560652938759092</v>
      </c>
      <c r="BL18" s="424">
        <v>0.00706293</v>
      </c>
      <c r="BM18" s="423">
        <v>25569.041666493056</v>
      </c>
      <c r="BN18" s="424">
        <v>-13.33927575750902</v>
      </c>
      <c r="BO18" s="414">
        <v>0.000001396788917616266</v>
      </c>
      <c r="BP18" s="414">
        <v>-17.16278143428955</v>
      </c>
      <c r="BQ18" s="421">
        <v>-22.75135744584268</v>
      </c>
      <c r="BR18" s="421">
        <v>-25.2937737606725</v>
      </c>
    </row>
    <row x14ac:dyDescent="0.25" r="19" customHeight="1" ht="17.25">
      <c r="A19" s="421" t="s">
        <v>279</v>
      </c>
      <c r="B19" s="421">
        <v>5.47</v>
      </c>
      <c r="C19" s="421">
        <v>0.15</v>
      </c>
      <c r="D19" s="421">
        <v>1440.73</v>
      </c>
      <c r="E19" s="421">
        <v>0.0028541499</v>
      </c>
      <c r="F19" s="421">
        <v>0.0000042489</v>
      </c>
      <c r="G19" s="421">
        <v>0.0000396146</v>
      </c>
      <c r="H19" s="421">
        <v>0.0000055597</v>
      </c>
      <c r="I19" s="421">
        <v>0.00001529</v>
      </c>
      <c r="J19" s="421">
        <v>0.0000178386</v>
      </c>
      <c r="K19" s="421">
        <v>7.32e-8</v>
      </c>
      <c r="L19" s="421">
        <v>0.0049001696</v>
      </c>
      <c r="M19" s="421">
        <v>0.0000938667</v>
      </c>
      <c r="N19" s="421">
        <v>0.0000789961</v>
      </c>
      <c r="O19" s="421">
        <v>0.0003418334</v>
      </c>
      <c r="P19" s="421">
        <v>0.0000432207</v>
      </c>
      <c r="Q19" s="421">
        <v>0.0000041676</v>
      </c>
      <c r="R19" s="421">
        <v>0.0000564127</v>
      </c>
      <c r="S19" s="421">
        <v>0.000003123</v>
      </c>
      <c r="T19" s="421">
        <v>0.0000016129</v>
      </c>
      <c r="U19" s="421">
        <v>0.0001729032</v>
      </c>
      <c r="V19" s="414">
        <v>0.0000017725</v>
      </c>
      <c r="W19" s="421">
        <v>0</v>
      </c>
      <c r="X19" s="414">
        <v>0.018096</v>
      </c>
      <c r="Y19" s="421">
        <v>29.49</v>
      </c>
      <c r="Z19" s="414">
        <v>0</v>
      </c>
      <c r="AA19" s="421">
        <v>0</v>
      </c>
      <c r="AB19" s="414">
        <v>1</v>
      </c>
      <c r="AC19" s="422">
        <v>3</v>
      </c>
      <c r="AD19" s="422">
        <v>2</v>
      </c>
      <c r="AE19" s="29" t="s">
        <v>227</v>
      </c>
      <c r="AF19" s="424">
        <v>1352.3</v>
      </c>
      <c r="AG19" s="424">
        <v>0.0260405</v>
      </c>
      <c r="AH19" s="423">
        <v>25569.041666666668</v>
      </c>
      <c r="AI19" s="422">
        <v>1</v>
      </c>
      <c r="AJ19" s="414">
        <v>0</v>
      </c>
      <c r="AK19" s="414">
        <v>0</v>
      </c>
      <c r="AL19" s="421">
        <v>0</v>
      </c>
      <c r="AM19" s="421">
        <v>0</v>
      </c>
      <c r="AN19" s="421">
        <v>0</v>
      </c>
      <c r="AO19" s="421">
        <v>0</v>
      </c>
      <c r="AP19" s="421">
        <v>0</v>
      </c>
      <c r="AQ19" s="421">
        <v>0</v>
      </c>
      <c r="AR19" s="414">
        <v>0</v>
      </c>
      <c r="AS19" s="414">
        <v>1</v>
      </c>
      <c r="AT19" s="421">
        <v>0</v>
      </c>
      <c r="AU19" s="421">
        <v>0</v>
      </c>
      <c r="AV19" s="421">
        <v>0</v>
      </c>
      <c r="AW19" s="421">
        <v>0</v>
      </c>
      <c r="AX19" s="421">
        <v>0</v>
      </c>
      <c r="AY19" s="421">
        <v>0</v>
      </c>
      <c r="AZ19" s="421">
        <v>316.5581579655099</v>
      </c>
      <c r="BA19" s="421">
        <v>-3.694860545811944</v>
      </c>
      <c r="BB19" s="414">
        <v>12.85972109162389</v>
      </c>
      <c r="BC19" s="414">
        <v>0.0184906132</v>
      </c>
      <c r="BD19" s="421">
        <v>0.3443296596014417</v>
      </c>
      <c r="BE19" s="421">
        <v>0.3204789968766013</v>
      </c>
      <c r="BF19" s="421">
        <v>0.0028576085</v>
      </c>
      <c r="BG19" s="421">
        <v>0.002915852</v>
      </c>
      <c r="BH19" s="421" t="s">
        <v>239</v>
      </c>
      <c r="BI19" s="421" t="s">
        <v>222</v>
      </c>
      <c r="BJ19" s="421">
        <v>3.888853985734402</v>
      </c>
      <c r="BK19" s="414">
        <v>-1.897108184948834</v>
      </c>
      <c r="BL19" s="421">
        <v>0.00499404</v>
      </c>
      <c r="BM19" s="414">
        <v>-15.76736693059011</v>
      </c>
      <c r="BN19" s="421">
        <v>-13.33927575750902</v>
      </c>
      <c r="BO19" s="414">
        <v>1.393674655508357e-7</v>
      </c>
      <c r="BP19" s="424">
        <v>-10.12656588482631</v>
      </c>
      <c r="BQ19" s="424">
        <v>-22.61377505451845</v>
      </c>
      <c r="BR19" s="424">
        <v>-20.97806751003222</v>
      </c>
    </row>
    <row x14ac:dyDescent="0.25" r="20" customHeight="1" ht="17.25">
      <c r="A20" s="425" t="s">
        <v>280</v>
      </c>
      <c r="B20" s="424">
        <v>7.36</v>
      </c>
      <c r="C20" s="423">
        <v>25569.041666666668</v>
      </c>
      <c r="D20" s="424">
        <v>1120.32</v>
      </c>
      <c r="E20" s="414">
        <v>1.791e-7</v>
      </c>
      <c r="F20" s="414">
        <v>0.0000349353</v>
      </c>
      <c r="G20" s="421">
        <v>0.0000232487</v>
      </c>
      <c r="H20" s="421">
        <v>0.0000088955</v>
      </c>
      <c r="I20" s="421">
        <v>0.0000114675</v>
      </c>
      <c r="J20" s="421">
        <v>0.0000155777</v>
      </c>
      <c r="K20" s="421">
        <v>2.2e-9</v>
      </c>
      <c r="L20" s="421">
        <v>0.0030879986</v>
      </c>
      <c r="M20" s="421">
        <v>0.0004250857</v>
      </c>
      <c r="N20" s="414">
        <v>0.0006183913</v>
      </c>
      <c r="O20" s="421">
        <v>0.0010075353</v>
      </c>
      <c r="P20" s="421">
        <v>0.0000789141</v>
      </c>
      <c r="Q20" s="421">
        <v>0.0000126069</v>
      </c>
      <c r="R20" s="421">
        <v>0.0000564127</v>
      </c>
      <c r="S20" s="421">
        <v>0.000003123</v>
      </c>
      <c r="T20" s="421">
        <v>0.0000016129</v>
      </c>
      <c r="U20" s="421">
        <v>0.0010603637</v>
      </c>
      <c r="V20" s="421">
        <v>0.0001707066</v>
      </c>
      <c r="W20" s="414">
        <v>0</v>
      </c>
      <c r="X20" s="421">
        <v>0.0018501</v>
      </c>
      <c r="Y20" s="421">
        <v>34.17</v>
      </c>
      <c r="Z20" s="421">
        <v>0</v>
      </c>
      <c r="AA20" s="421">
        <v>0</v>
      </c>
      <c r="AB20" s="421">
        <v>1</v>
      </c>
      <c r="AC20" s="421">
        <v>3</v>
      </c>
      <c r="AD20" s="421">
        <v>2</v>
      </c>
      <c r="AE20" s="414" t="s">
        <v>227</v>
      </c>
      <c r="AF20" s="414">
        <v>501.04</v>
      </c>
      <c r="AG20" s="414">
        <v>0.00606312</v>
      </c>
      <c r="AH20" s="421">
        <v>0</v>
      </c>
      <c r="AI20" s="421">
        <v>1</v>
      </c>
      <c r="AJ20" s="414">
        <v>0</v>
      </c>
      <c r="AK20" s="422">
        <v>0</v>
      </c>
      <c r="AL20" s="422">
        <v>0</v>
      </c>
      <c r="AM20" s="422">
        <v>0</v>
      </c>
      <c r="AN20" s="422">
        <v>0</v>
      </c>
      <c r="AO20" s="422">
        <v>0</v>
      </c>
      <c r="AP20" s="423">
        <v>25569.041666666668</v>
      </c>
      <c r="AQ20" s="422">
        <v>0</v>
      </c>
      <c r="AR20" s="414">
        <v>0</v>
      </c>
      <c r="AS20" s="414">
        <v>1</v>
      </c>
      <c r="AT20" s="421">
        <v>0</v>
      </c>
      <c r="AU20" s="421">
        <v>0</v>
      </c>
      <c r="AV20" s="421">
        <v>0</v>
      </c>
      <c r="AW20" s="421">
        <v>0</v>
      </c>
      <c r="AX20" s="421">
        <v>0</v>
      </c>
      <c r="AY20" s="421">
        <v>0</v>
      </c>
      <c r="AZ20" s="421">
        <v>234.94885413821</v>
      </c>
      <c r="BA20" s="414">
        <v>-0.4473767401960851</v>
      </c>
      <c r="BB20" s="414">
        <v>8.254753480392171</v>
      </c>
      <c r="BC20" s="421">
        <v>0.006892778749999999</v>
      </c>
      <c r="BD20" s="421">
        <v>0.05614649011466537</v>
      </c>
      <c r="BE20" s="421">
        <v>0.05304504513314554</v>
      </c>
      <c r="BF20" s="421">
        <v>0.0001725008</v>
      </c>
      <c r="BG20" s="421">
        <v>0.0000739408</v>
      </c>
      <c r="BH20" s="421" t="s">
        <v>239</v>
      </c>
      <c r="BI20" s="421" t="s">
        <v>222</v>
      </c>
      <c r="BJ20" s="414">
        <v>3.490021571639131</v>
      </c>
      <c r="BK20" s="421">
        <v>-1.272356183016363</v>
      </c>
      <c r="BL20" s="421">
        <v>0.00351309</v>
      </c>
      <c r="BM20" s="421">
        <v>-13.20926359747412</v>
      </c>
      <c r="BN20" s="421">
        <v>-13.33927575750902</v>
      </c>
      <c r="BO20" s="421">
        <v>2.327873936672968e-7</v>
      </c>
      <c r="BP20" s="421">
        <v>-17.35820989066723</v>
      </c>
      <c r="BQ20" s="421">
        <v>-21.4087528317873</v>
      </c>
      <c r="BR20" s="421">
        <v>-20.51591205044176</v>
      </c>
    </row>
    <row x14ac:dyDescent="0.25" r="21" customHeight="1" ht="17.25">
      <c r="A21" s="414" t="s">
        <v>281</v>
      </c>
      <c r="B21" s="414">
        <v>8.19</v>
      </c>
      <c r="C21" s="421">
        <v>0.26</v>
      </c>
      <c r="D21" s="421">
        <v>1175.75</v>
      </c>
      <c r="E21" s="414">
        <v>5.372e-7</v>
      </c>
      <c r="F21" s="422">
        <v>0.0000107009</v>
      </c>
      <c r="G21" s="422">
        <v>0.0000033649</v>
      </c>
      <c r="H21" s="424">
        <v>0.0000085248</v>
      </c>
      <c r="I21" s="424">
        <v>0.0000010779</v>
      </c>
      <c r="J21" s="424">
        <v>0.0000041436</v>
      </c>
      <c r="K21" s="423">
        <v>25569.041666666668</v>
      </c>
      <c r="L21" s="424">
        <v>0.0030362347</v>
      </c>
      <c r="M21" s="414">
        <v>0.0003061538</v>
      </c>
      <c r="N21" s="414">
        <v>0.0004069122</v>
      </c>
      <c r="O21" s="421">
        <v>0.0011999102</v>
      </c>
      <c r="P21" s="421">
        <v>0.0000707071</v>
      </c>
      <c r="Q21" s="421">
        <v>0.0000082309</v>
      </c>
      <c r="R21" s="421">
        <v>0.0000564127</v>
      </c>
      <c r="S21" s="421">
        <v>0.000003123</v>
      </c>
      <c r="T21" s="421">
        <v>0.0000016129</v>
      </c>
      <c r="U21" s="421">
        <v>0.0010933055</v>
      </c>
      <c r="V21" s="421">
        <v>0.0002049706</v>
      </c>
      <c r="W21" s="421">
        <v>0</v>
      </c>
      <c r="X21" s="421">
        <v>0.00015707</v>
      </c>
      <c r="Y21" s="421">
        <v>34.93</v>
      </c>
      <c r="Z21" s="421">
        <v>0</v>
      </c>
      <c r="AA21" s="421">
        <v>0</v>
      </c>
      <c r="AB21" s="421">
        <v>1</v>
      </c>
      <c r="AC21" s="421">
        <v>3</v>
      </c>
      <c r="AD21" s="421">
        <v>2</v>
      </c>
      <c r="AE21" s="414" t="s">
        <v>227</v>
      </c>
      <c r="AF21" s="414">
        <v>414.96</v>
      </c>
      <c r="AG21" s="421">
        <v>0.00607783</v>
      </c>
      <c r="AH21" s="421">
        <v>0</v>
      </c>
      <c r="AI21" s="414">
        <v>1</v>
      </c>
      <c r="AJ21" s="421">
        <v>0</v>
      </c>
      <c r="AK21" s="421">
        <v>0</v>
      </c>
      <c r="AL21" s="421">
        <v>0</v>
      </c>
      <c r="AM21" s="414">
        <v>0</v>
      </c>
      <c r="AN21" s="414">
        <v>0</v>
      </c>
      <c r="AO21" s="421">
        <v>0</v>
      </c>
      <c r="AP21" s="421">
        <v>0</v>
      </c>
      <c r="AQ21" s="421">
        <v>0</v>
      </c>
      <c r="AR21" s="414">
        <v>0</v>
      </c>
      <c r="AS21" s="422">
        <v>1</v>
      </c>
      <c r="AT21" s="422">
        <v>0</v>
      </c>
      <c r="AU21" s="422">
        <v>0</v>
      </c>
      <c r="AV21" s="422">
        <v>0</v>
      </c>
      <c r="AW21" s="422">
        <v>0</v>
      </c>
      <c r="AX21" s="423">
        <v>25569.041666666668</v>
      </c>
      <c r="AY21" s="422">
        <v>0</v>
      </c>
      <c r="AZ21" s="414">
        <v>228.98280713891</v>
      </c>
      <c r="BA21" s="414">
        <v>0.486989036539371</v>
      </c>
      <c r="BB21" s="421">
        <v>7.216021926921258</v>
      </c>
      <c r="BC21" s="421">
        <v>0.0057812066</v>
      </c>
      <c r="BD21" s="421">
        <v>0.05445477041869815</v>
      </c>
      <c r="BE21" s="421">
        <v>0.05145132582744793</v>
      </c>
      <c r="BF21" s="421">
        <v>0.0002071379</v>
      </c>
      <c r="BG21" s="421">
        <v>0.0000187466</v>
      </c>
      <c r="BH21" s="421" t="s">
        <v>239</v>
      </c>
      <c r="BI21" s="421" t="s">
        <v>222</v>
      </c>
      <c r="BJ21" s="421">
        <v>3.516315462006447</v>
      </c>
      <c r="BK21" s="421">
        <v>-1.346285612390529</v>
      </c>
      <c r="BL21" s="421">
        <v>0.00334238</v>
      </c>
      <c r="BM21" s="421">
        <v>-12.55498420536046</v>
      </c>
      <c r="BN21" s="421">
        <v>-13.33927575750902</v>
      </c>
      <c r="BO21" s="421">
        <v>1.226964596927967e-7</v>
      </c>
      <c r="BP21" s="421">
        <v>-21.92958402768458</v>
      </c>
      <c r="BQ21" s="421">
        <v>-24.5510579941413</v>
      </c>
      <c r="BR21" s="414">
        <v>-21.94352521712836</v>
      </c>
    </row>
    <row x14ac:dyDescent="0.25" r="22" customHeight="1" ht="17.25">
      <c r="A22" s="414" t="s">
        <v>282</v>
      </c>
      <c r="B22" s="421">
        <v>7.6</v>
      </c>
      <c r="C22" s="414">
        <v>-0.12</v>
      </c>
      <c r="D22" s="414">
        <v>1834</v>
      </c>
      <c r="E22" s="421">
        <v>0.0096481332</v>
      </c>
      <c r="F22" s="421">
        <v>0</v>
      </c>
      <c r="G22" s="421">
        <v>0</v>
      </c>
      <c r="H22" s="421">
        <v>0.0000233506</v>
      </c>
      <c r="I22" s="414">
        <v>6.39e-8</v>
      </c>
      <c r="J22" s="421">
        <v>0</v>
      </c>
      <c r="K22" s="414">
        <v>0</v>
      </c>
      <c r="L22" s="421">
        <v>0.0058449693</v>
      </c>
      <c r="M22" s="414">
        <v>0.0051977083</v>
      </c>
      <c r="N22" s="424">
        <v>0.0000493726</v>
      </c>
      <c r="O22" s="424">
        <v>0.0006262788</v>
      </c>
      <c r="P22" s="422">
        <v>0</v>
      </c>
      <c r="Q22" s="424">
        <v>0.0001210678</v>
      </c>
      <c r="R22" s="424">
        <v>0.0000564127</v>
      </c>
      <c r="S22" s="423">
        <v>25569.041666666668</v>
      </c>
      <c r="T22" s="422">
        <v>0.0000016129</v>
      </c>
      <c r="U22" s="414">
        <v>0.0001048891</v>
      </c>
      <c r="V22" s="414">
        <v>0.0000011562</v>
      </c>
      <c r="W22" s="421">
        <v>0</v>
      </c>
      <c r="X22" s="421">
        <v>0.00015707</v>
      </c>
      <c r="Y22" s="421">
        <v>13.3</v>
      </c>
      <c r="Z22" s="421">
        <v>0</v>
      </c>
      <c r="AA22" s="421">
        <v>0</v>
      </c>
      <c r="AB22" s="421">
        <v>1</v>
      </c>
      <c r="AC22" s="421">
        <v>3</v>
      </c>
      <c r="AD22" s="414">
        <v>0</v>
      </c>
      <c r="AE22" s="421" t="s">
        <v>226</v>
      </c>
      <c r="AF22" s="421">
        <v>406.22</v>
      </c>
      <c r="AG22" s="421">
        <v>0.0191396</v>
      </c>
      <c r="AH22" s="421">
        <v>0</v>
      </c>
      <c r="AI22" s="421">
        <v>1</v>
      </c>
      <c r="AJ22" s="421">
        <v>0</v>
      </c>
      <c r="AK22" s="421">
        <v>0</v>
      </c>
      <c r="AL22" s="421">
        <v>0</v>
      </c>
      <c r="AM22" s="414">
        <v>0</v>
      </c>
      <c r="AN22" s="414">
        <v>0</v>
      </c>
      <c r="AO22" s="421">
        <v>0</v>
      </c>
      <c r="AP22" s="421">
        <v>1</v>
      </c>
      <c r="AQ22" s="414">
        <v>0</v>
      </c>
      <c r="AR22" s="421">
        <v>0</v>
      </c>
      <c r="AS22" s="421">
        <v>0</v>
      </c>
      <c r="AT22" s="421">
        <v>0</v>
      </c>
      <c r="AU22" s="421">
        <v>0</v>
      </c>
      <c r="AV22" s="414">
        <v>0</v>
      </c>
      <c r="AW22" s="421">
        <v>0</v>
      </c>
      <c r="AX22" s="414">
        <v>0</v>
      </c>
      <c r="AY22" s="421">
        <v>0</v>
      </c>
      <c r="AZ22" s="414">
        <v>923.7863866184103</v>
      </c>
      <c r="BA22" s="424">
        <v>-1.878764628881711</v>
      </c>
      <c r="BB22" s="424">
        <v>11.35752925776342</v>
      </c>
      <c r="BC22" s="424">
        <v>0.02668248745</v>
      </c>
      <c r="BD22" s="424">
        <v>0.5676061668943675</v>
      </c>
      <c r="BE22" s="424">
        <v>0.5222812999654668</v>
      </c>
      <c r="BF22" s="423">
        <v>25569.041666666668</v>
      </c>
      <c r="BG22" s="424">
        <v>0.0096481332</v>
      </c>
      <c r="BH22" s="414" t="s">
        <v>236</v>
      </c>
      <c r="BI22" s="414" t="s">
        <v>222</v>
      </c>
      <c r="BJ22" s="421">
        <v>4.926490617588709</v>
      </c>
      <c r="BK22" s="421">
        <v>-2.120273202921814</v>
      </c>
      <c r="BL22" s="421">
        <v>0.01104268</v>
      </c>
      <c r="BM22" s="421">
        <v>-15.64922222388244</v>
      </c>
      <c r="BN22" s="421">
        <v>-13.33927575750902</v>
      </c>
      <c r="BO22" s="421">
        <v>0.000002096087257617729</v>
      </c>
      <c r="BP22" s="414">
        <v>-8.700139276364137</v>
      </c>
      <c r="BQ22" s="414">
        <v>-26.75513579868943</v>
      </c>
      <c r="BR22" s="414">
        <v>-27.63102111592855</v>
      </c>
    </row>
    <row x14ac:dyDescent="0.25" r="23" customHeight="1" ht="17.25">
      <c r="A23" s="414" t="s">
        <v>283</v>
      </c>
      <c r="B23" s="414">
        <v>8.71</v>
      </c>
      <c r="C23" s="414">
        <v>0.15</v>
      </c>
      <c r="D23" s="421">
        <v>305.31</v>
      </c>
      <c r="E23" s="421">
        <v>0</v>
      </c>
      <c r="F23" s="421">
        <v>2.905e-7</v>
      </c>
      <c r="G23" s="421">
        <v>0</v>
      </c>
      <c r="H23" s="414">
        <v>0</v>
      </c>
      <c r="I23" s="414">
        <v>6.89e-8</v>
      </c>
      <c r="J23" s="421">
        <v>3.67e-8</v>
      </c>
      <c r="K23" s="421">
        <v>1.37e-8</v>
      </c>
      <c r="L23" s="421">
        <v>0.0003914916</v>
      </c>
      <c r="M23" s="421">
        <v>0.0000485958</v>
      </c>
      <c r="N23" s="421">
        <v>0.0000567784</v>
      </c>
      <c r="O23" s="421">
        <v>0.0001554469</v>
      </c>
      <c r="P23" s="421">
        <v>0</v>
      </c>
      <c r="Q23" s="414">
        <v>5.209e-7</v>
      </c>
      <c r="R23" s="421">
        <v>0.0005469213</v>
      </c>
      <c r="S23" s="414">
        <v>0.0000089527</v>
      </c>
      <c r="T23" s="421">
        <v>0.0000112258</v>
      </c>
      <c r="U23" s="414">
        <v>0.0000976616</v>
      </c>
      <c r="V23" s="424">
        <v>4.375e-7</v>
      </c>
      <c r="W23" s="424">
        <v>0.000028053</v>
      </c>
      <c r="X23" s="422">
        <v>0</v>
      </c>
      <c r="Y23" s="424">
        <v>62.75</v>
      </c>
      <c r="Z23" s="422">
        <v>0</v>
      </c>
      <c r="AA23" s="423">
        <v>25569.041666666668</v>
      </c>
      <c r="AB23" s="422">
        <v>1</v>
      </c>
      <c r="AC23" s="414">
        <v>1</v>
      </c>
      <c r="AD23" s="414">
        <v>2</v>
      </c>
      <c r="AE23" s="421" t="s">
        <v>226</v>
      </c>
      <c r="AF23" s="421">
        <v>113.56</v>
      </c>
      <c r="AG23" s="421">
        <v>0.00105768</v>
      </c>
      <c r="AH23" s="421">
        <v>0</v>
      </c>
      <c r="AI23" s="421">
        <v>1</v>
      </c>
      <c r="AJ23" s="421">
        <v>0</v>
      </c>
      <c r="AK23" s="421">
        <v>0</v>
      </c>
      <c r="AL23" s="414">
        <v>0</v>
      </c>
      <c r="AM23" s="421">
        <v>0</v>
      </c>
      <c r="AN23" s="421">
        <v>0</v>
      </c>
      <c r="AO23" s="421">
        <v>0</v>
      </c>
      <c r="AP23" s="421">
        <v>1</v>
      </c>
      <c r="AQ23" s="421">
        <v>0</v>
      </c>
      <c r="AR23" s="421">
        <v>0</v>
      </c>
      <c r="AS23" s="421">
        <v>0</v>
      </c>
      <c r="AT23" s="421">
        <v>0</v>
      </c>
      <c r="AU23" s="414">
        <v>0</v>
      </c>
      <c r="AV23" s="414">
        <v>0</v>
      </c>
      <c r="AW23" s="421">
        <v>0</v>
      </c>
      <c r="AX23" s="421">
        <v>0</v>
      </c>
      <c r="AY23" s="414">
        <v>0</v>
      </c>
      <c r="AZ23" s="421">
        <v>47.97464104952</v>
      </c>
      <c r="BA23" s="421">
        <v>-0.3691061699679672</v>
      </c>
      <c r="BB23" s="421">
        <v>9.448212339935935</v>
      </c>
      <c r="BC23" s="421">
        <v>0.00104827145</v>
      </c>
      <c r="BD23" s="414">
        <v>5.691837938350385</v>
      </c>
      <c r="BE23" s="421">
        <v>5.12990565055532</v>
      </c>
      <c r="BF23" s="414">
        <v>0.000011677</v>
      </c>
      <c r="BG23" s="421">
        <v>3.272e-7</v>
      </c>
      <c r="BH23" s="414" t="s">
        <v>236</v>
      </c>
      <c r="BI23" s="29" t="s">
        <v>222</v>
      </c>
      <c r="BJ23" s="424">
        <v>1.582169075860262</v>
      </c>
      <c r="BK23" s="424">
        <v>-1.897117051550184</v>
      </c>
      <c r="BL23" s="424">
        <v>0.00044009</v>
      </c>
      <c r="BM23" s="424">
        <v>-16.94538809408155</v>
      </c>
      <c r="BN23" s="423">
        <v>25569.041666539353</v>
      </c>
      <c r="BO23" s="424">
        <v>6.854361944582482e-9</v>
      </c>
      <c r="BP23" s="414">
        <v>-27.63102111592855</v>
      </c>
      <c r="BQ23" s="414">
        <v>-27.61092441422943</v>
      </c>
      <c r="BR23" s="421">
        <v>-27.63102111592855</v>
      </c>
    </row>
    <row x14ac:dyDescent="0.25" r="24" customHeight="1" ht="17.25">
      <c r="A24" s="421" t="s">
        <v>284</v>
      </c>
      <c r="B24" s="421">
        <v>8.9</v>
      </c>
      <c r="C24" s="421">
        <v>0.29</v>
      </c>
      <c r="D24" s="421">
        <v>397.26</v>
      </c>
      <c r="E24" s="414">
        <v>0</v>
      </c>
      <c r="F24" s="421">
        <v>0.0000040915</v>
      </c>
      <c r="G24" s="414">
        <v>7.648e-7</v>
      </c>
      <c r="H24" s="421">
        <v>0.0000014826</v>
      </c>
      <c r="I24" s="421">
        <v>4.895e-7</v>
      </c>
      <c r="J24" s="421">
        <v>7.62e-8</v>
      </c>
      <c r="K24" s="421">
        <v>5.5e-9</v>
      </c>
      <c r="L24" s="421">
        <v>0.0029927357</v>
      </c>
      <c r="M24" s="421">
        <v>0.000051665</v>
      </c>
      <c r="N24" s="421">
        <v>0.0001316602</v>
      </c>
      <c r="O24" s="421">
        <v>0.0001459654</v>
      </c>
      <c r="P24" s="414">
        <v>0.0000203963</v>
      </c>
      <c r="Q24" s="421">
        <v>0.0000040634</v>
      </c>
      <c r="R24" s="421">
        <v>0.0005421262</v>
      </c>
      <c r="S24" s="421">
        <v>0.0000186342</v>
      </c>
      <c r="T24" s="421">
        <v>0.0000043548</v>
      </c>
      <c r="U24" s="421">
        <v>0.0007014462</v>
      </c>
      <c r="V24" s="421">
        <v>8.75e-7</v>
      </c>
      <c r="W24" s="421">
        <v>0.00002453</v>
      </c>
      <c r="X24" s="421">
        <v>0</v>
      </c>
      <c r="Y24" s="414">
        <v>11.11</v>
      </c>
      <c r="Z24" s="421">
        <v>1</v>
      </c>
      <c r="AA24" s="414">
        <v>0</v>
      </c>
      <c r="AB24" s="421">
        <v>0</v>
      </c>
      <c r="AC24" s="414">
        <v>2</v>
      </c>
      <c r="AD24" s="422">
        <v>0</v>
      </c>
      <c r="AE24" s="29" t="s">
        <v>228</v>
      </c>
      <c r="AF24" s="424">
        <v>250.47</v>
      </c>
      <c r="AG24" s="424">
        <v>0.00289915</v>
      </c>
      <c r="AH24" s="422">
        <v>1</v>
      </c>
      <c r="AI24" s="423">
        <v>25569.041666666668</v>
      </c>
      <c r="AJ24" s="422">
        <v>0</v>
      </c>
      <c r="AK24" s="414">
        <v>0</v>
      </c>
      <c r="AL24" s="414">
        <v>0</v>
      </c>
      <c r="AM24" s="421">
        <v>1</v>
      </c>
      <c r="AN24" s="421">
        <v>0</v>
      </c>
      <c r="AO24" s="421">
        <v>0</v>
      </c>
      <c r="AP24" s="421">
        <v>0</v>
      </c>
      <c r="AQ24" s="421">
        <v>0</v>
      </c>
      <c r="AR24" s="421">
        <v>0</v>
      </c>
      <c r="AS24" s="421">
        <v>0</v>
      </c>
      <c r="AT24" s="421">
        <v>0</v>
      </c>
      <c r="AU24" s="421">
        <v>0</v>
      </c>
      <c r="AV24" s="421">
        <v>0</v>
      </c>
      <c r="AW24" s="421">
        <v>0</v>
      </c>
      <c r="AX24" s="421">
        <v>0</v>
      </c>
      <c r="AY24" s="421">
        <v>0</v>
      </c>
      <c r="AZ24" s="421">
        <v>150.17364018212</v>
      </c>
      <c r="BA24" s="421">
        <v>-0.350850567542798</v>
      </c>
      <c r="BB24" s="421">
        <v>9.601701135085596</v>
      </c>
      <c r="BC24" s="414">
        <v>0.00285418965</v>
      </c>
      <c r="BD24" s="414">
        <v>0.7994346537197009</v>
      </c>
      <c r="BE24" s="421">
        <v>0.7528689851855433</v>
      </c>
      <c r="BF24" s="421">
        <v>0.000005235300000000001</v>
      </c>
      <c r="BG24" s="421">
        <v>0.0000049325</v>
      </c>
      <c r="BH24" s="421" t="s">
        <v>199</v>
      </c>
      <c r="BI24" s="421" t="s">
        <v>220</v>
      </c>
      <c r="BJ24" s="421">
        <v>3.576745374513299</v>
      </c>
      <c r="BK24" s="421">
        <v>-1.237871321520015</v>
      </c>
      <c r="BL24" s="414">
        <v>0.00304441</v>
      </c>
      <c r="BM24" s="414">
        <v>-14.40771631639756</v>
      </c>
      <c r="BN24" s="421">
        <v>-12.3453344397233</v>
      </c>
      <c r="BO24" s="421">
        <v>5.125615452594369e-8</v>
      </c>
      <c r="BP24" s="414">
        <v>-23.96989450770158</v>
      </c>
      <c r="BQ24" s="424">
        <v>-26.31480056744491</v>
      </c>
      <c r="BR24" s="424">
        <v>-26.58862650725867</v>
      </c>
    </row>
    <row x14ac:dyDescent="0.25" r="25" customHeight="1" ht="17.25">
      <c r="A25" s="425" t="s">
        <v>285</v>
      </c>
      <c r="B25" s="424">
        <v>8.5</v>
      </c>
      <c r="C25" s="424">
        <v>0.1</v>
      </c>
      <c r="D25" s="423">
        <v>25569.0416709375</v>
      </c>
      <c r="E25" s="422">
        <v>0</v>
      </c>
      <c r="F25" s="414">
        <v>6.29e-8</v>
      </c>
      <c r="G25" s="414">
        <v>6.118e-7</v>
      </c>
      <c r="H25" s="421">
        <v>5.85e-8</v>
      </c>
      <c r="I25" s="421">
        <v>2.712e-7</v>
      </c>
      <c r="J25" s="421">
        <v>3.23e-8</v>
      </c>
      <c r="K25" s="421">
        <v>1.1e-8</v>
      </c>
      <c r="L25" s="421">
        <v>0.0005002392</v>
      </c>
      <c r="M25" s="421">
        <v>0.0000230191</v>
      </c>
      <c r="N25" s="414">
        <v>0.0001686896</v>
      </c>
      <c r="O25" s="421">
        <v>0.0001150257</v>
      </c>
      <c r="P25" s="421">
        <v>4.856e-7</v>
      </c>
      <c r="Q25" s="421">
        <v>4.168e-7</v>
      </c>
      <c r="R25" s="421">
        <v>0.0003319888</v>
      </c>
      <c r="S25" s="421">
        <v>0.0000052051</v>
      </c>
      <c r="T25" s="421">
        <v>0.0000032258</v>
      </c>
      <c r="U25" s="421">
        <v>0.0001868338</v>
      </c>
      <c r="V25" s="421">
        <v>5.625e-7</v>
      </c>
      <c r="W25" s="421">
        <v>0.00003582</v>
      </c>
      <c r="X25" s="414">
        <v>0</v>
      </c>
      <c r="Y25" s="414">
        <v>63.9</v>
      </c>
      <c r="Z25" s="421">
        <v>1</v>
      </c>
      <c r="AA25" s="421">
        <v>0</v>
      </c>
      <c r="AB25" s="421">
        <v>0</v>
      </c>
      <c r="AC25" s="421">
        <v>1</v>
      </c>
      <c r="AD25" s="421">
        <v>2</v>
      </c>
      <c r="AE25" s="421" t="s">
        <v>228</v>
      </c>
      <c r="AF25" s="421">
        <v>108.25</v>
      </c>
      <c r="AG25" s="414">
        <v>0.00115783</v>
      </c>
      <c r="AH25" s="414">
        <v>1</v>
      </c>
      <c r="AI25" s="421">
        <v>0</v>
      </c>
      <c r="AJ25" s="421">
        <v>0</v>
      </c>
      <c r="AK25" s="414">
        <v>0</v>
      </c>
      <c r="AL25" s="422">
        <v>0</v>
      </c>
      <c r="AM25" s="422">
        <v>1</v>
      </c>
      <c r="AN25" s="422">
        <v>0</v>
      </c>
      <c r="AO25" s="422">
        <v>0</v>
      </c>
      <c r="AP25" s="422">
        <v>0</v>
      </c>
      <c r="AQ25" s="423">
        <v>25569.041666666668</v>
      </c>
      <c r="AR25" s="422">
        <v>0</v>
      </c>
      <c r="AS25" s="414">
        <v>0</v>
      </c>
      <c r="AT25" s="414">
        <v>0</v>
      </c>
      <c r="AU25" s="421">
        <v>0</v>
      </c>
      <c r="AV25" s="421">
        <v>0</v>
      </c>
      <c r="AW25" s="421">
        <v>0</v>
      </c>
      <c r="AX25" s="421">
        <v>0</v>
      </c>
      <c r="AY25" s="421">
        <v>0</v>
      </c>
      <c r="AZ25" s="421">
        <v>48.33269293692001</v>
      </c>
      <c r="BA25" s="421">
        <v>-0.4090102861290035</v>
      </c>
      <c r="BB25" s="421">
        <v>9.318020572258007</v>
      </c>
      <c r="BC25" s="421">
        <v>0.0011761806</v>
      </c>
      <c r="BD25" s="421">
        <v>1.804779970219522</v>
      </c>
      <c r="BE25" s="421">
        <v>1.728758079743219</v>
      </c>
      <c r="BF25" s="421">
        <v>0.0000037993</v>
      </c>
      <c r="BG25" s="421">
        <v>7.07e-7</v>
      </c>
      <c r="BH25" s="421" t="s">
        <v>199</v>
      </c>
      <c r="BI25" s="421" t="s">
        <v>220</v>
      </c>
      <c r="BJ25" s="421">
        <v>1.756129588739927</v>
      </c>
      <c r="BK25" s="414">
        <v>-2.302579492999726</v>
      </c>
      <c r="BL25" s="421">
        <v>0.00052326</v>
      </c>
      <c r="BM25" s="421">
        <v>-17.33110520061794</v>
      </c>
      <c r="BN25" s="421">
        <v>-12.64302810834227</v>
      </c>
      <c r="BO25" s="421">
        <v>5.813148788927335e-9</v>
      </c>
      <c r="BP25" s="421">
        <v>-24.15702117520062</v>
      </c>
      <c r="BQ25" s="421">
        <v>-27.59913492706623</v>
      </c>
      <c r="BR25" s="421">
        <v>-27.61161072240872</v>
      </c>
    </row>
    <row x14ac:dyDescent="0.25" r="26" customHeight="1" ht="17.25">
      <c r="A26" s="421" t="s">
        <v>286</v>
      </c>
      <c r="B26" s="414">
        <v>8.4</v>
      </c>
      <c r="C26" s="421">
        <v>0.06</v>
      </c>
      <c r="D26" s="421">
        <v>265</v>
      </c>
      <c r="E26" s="421">
        <v>0</v>
      </c>
      <c r="F26" s="414">
        <v>2.62e-7</v>
      </c>
      <c r="G26" s="422">
        <v>6.12e-8</v>
      </c>
      <c r="H26" s="424">
        <v>1.483e-7</v>
      </c>
      <c r="I26" s="424">
        <v>2.992e-7</v>
      </c>
      <c r="J26" s="424">
        <v>4.3e-8</v>
      </c>
      <c r="K26" s="424">
        <v>1.59e-8</v>
      </c>
      <c r="L26" s="423">
        <v>25569.041666666668</v>
      </c>
      <c r="M26" s="424">
        <v>0.0000166249</v>
      </c>
      <c r="N26" s="414">
        <v>0.000139066</v>
      </c>
      <c r="O26" s="414">
        <v>0.0001831429</v>
      </c>
      <c r="P26" s="414">
        <v>0</v>
      </c>
      <c r="Q26" s="421">
        <v>1.04e-8</v>
      </c>
      <c r="R26" s="414">
        <v>0.0002250867</v>
      </c>
      <c r="S26" s="421">
        <v>0.0000019779</v>
      </c>
      <c r="T26" s="421">
        <v>0.0000030645</v>
      </c>
      <c r="U26" s="421">
        <v>0.0002179728</v>
      </c>
      <c r="V26" s="421">
        <v>3.75e-7</v>
      </c>
      <c r="W26" s="421">
        <v>0.000018179</v>
      </c>
      <c r="X26" s="421">
        <v>0</v>
      </c>
      <c r="Y26" s="421">
        <v>43.57</v>
      </c>
      <c r="Z26" s="421">
        <v>1</v>
      </c>
      <c r="AA26" s="414">
        <v>0</v>
      </c>
      <c r="AB26" s="421">
        <v>0</v>
      </c>
      <c r="AC26" s="421">
        <v>1</v>
      </c>
      <c r="AD26" s="421">
        <v>2</v>
      </c>
      <c r="AE26" s="421" t="s">
        <v>228</v>
      </c>
      <c r="AF26" s="414">
        <v>82.264</v>
      </c>
      <c r="AG26" s="414">
        <v>0.00103971</v>
      </c>
      <c r="AH26" s="421">
        <v>1</v>
      </c>
      <c r="AI26" s="421">
        <v>0</v>
      </c>
      <c r="AJ26" s="421">
        <v>0</v>
      </c>
      <c r="AK26" s="421">
        <v>0</v>
      </c>
      <c r="AL26" s="421">
        <v>0</v>
      </c>
      <c r="AM26" s="421">
        <v>1</v>
      </c>
      <c r="AN26" s="414">
        <v>0</v>
      </c>
      <c r="AO26" s="414">
        <v>0</v>
      </c>
      <c r="AP26" s="414">
        <v>0</v>
      </c>
      <c r="AQ26" s="421">
        <v>0</v>
      </c>
      <c r="AR26" s="421">
        <v>0</v>
      </c>
      <c r="AS26" s="414">
        <v>0</v>
      </c>
      <c r="AT26" s="422">
        <v>0</v>
      </c>
      <c r="AU26" s="422">
        <v>0</v>
      </c>
      <c r="AV26" s="422">
        <v>0</v>
      </c>
      <c r="AW26" s="422">
        <v>0</v>
      </c>
      <c r="AX26" s="422">
        <v>0</v>
      </c>
      <c r="AY26" s="423">
        <v>25569.041666666668</v>
      </c>
      <c r="AZ26" s="424">
        <v>41.18889204995001</v>
      </c>
      <c r="BA26" s="414">
        <v>-0.5876093564651672</v>
      </c>
      <c r="BB26" s="414">
        <v>9.575218712930335</v>
      </c>
      <c r="BC26" s="414">
        <v>0.00105952875</v>
      </c>
      <c r="BD26" s="421">
        <v>1.041710708859087</v>
      </c>
      <c r="BE26" s="414">
        <v>1.023350687222182</v>
      </c>
      <c r="BF26" s="421">
        <v>0.0000034554</v>
      </c>
      <c r="BG26" s="421">
        <v>3.662e-7</v>
      </c>
      <c r="BH26" s="421" t="s">
        <v>199</v>
      </c>
      <c r="BI26" s="421" t="s">
        <v>220</v>
      </c>
      <c r="BJ26" s="421">
        <v>1.805360985857036</v>
      </c>
      <c r="BK26" s="421">
        <v>-2.813404383430092</v>
      </c>
      <c r="BL26" s="421">
        <v>0.00029936</v>
      </c>
      <c r="BM26" s="421">
        <v>-16.47824352793454</v>
      </c>
      <c r="BN26" s="414">
        <v>-12.69709531491427</v>
      </c>
      <c r="BO26" s="421">
        <v>1.417233560090703e-10</v>
      </c>
      <c r="BP26" s="421">
        <v>-27.98174592972635</v>
      </c>
      <c r="BQ26" s="421">
        <v>-27.51501744017224</v>
      </c>
      <c r="BR26" s="421">
        <v>-27.63102111592855</v>
      </c>
    </row>
    <row x14ac:dyDescent="0.25" r="27" customHeight="1" ht="17.25">
      <c r="A27" s="414" t="s">
        <v>287</v>
      </c>
      <c r="B27" s="421">
        <v>8.3</v>
      </c>
      <c r="C27" s="421">
        <v>-0.14</v>
      </c>
      <c r="D27" s="421">
        <v>326.61</v>
      </c>
      <c r="E27" s="421">
        <v>0.0000200555</v>
      </c>
      <c r="F27" s="421">
        <v>5.989e-7</v>
      </c>
      <c r="G27" s="414">
        <v>7.648e-7</v>
      </c>
      <c r="H27" s="421">
        <v>6.3e-8</v>
      </c>
      <c r="I27" s="421">
        <v>0.0000020314</v>
      </c>
      <c r="J27" s="414">
        <v>2.98e-8</v>
      </c>
      <c r="K27" s="414">
        <v>4.8e-9</v>
      </c>
      <c r="L27" s="421">
        <v>0.0019792074</v>
      </c>
      <c r="M27" s="421">
        <v>0.0000537112</v>
      </c>
      <c r="N27" s="414">
        <v>0.0001464719</v>
      </c>
      <c r="O27" s="424">
        <v>0.0002911822</v>
      </c>
      <c r="P27" s="422">
        <v>0</v>
      </c>
      <c r="Q27" s="424">
        <v>1.04e-8</v>
      </c>
      <c r="R27" s="424">
        <v>0</v>
      </c>
      <c r="S27" s="422">
        <v>0</v>
      </c>
      <c r="T27" s="423">
        <v>25569.041666666668</v>
      </c>
      <c r="U27" s="424">
        <v>0.0006145848</v>
      </c>
      <c r="V27" s="414">
        <v>7.188e-7</v>
      </c>
      <c r="W27" s="414">
        <v>0</v>
      </c>
      <c r="X27" s="421">
        <v>0.00005912</v>
      </c>
      <c r="Y27" s="421">
        <v>10.51</v>
      </c>
      <c r="Z27" s="421">
        <v>1</v>
      </c>
      <c r="AA27" s="421">
        <v>0</v>
      </c>
      <c r="AB27" s="421">
        <v>0</v>
      </c>
      <c r="AC27" s="421">
        <v>3</v>
      </c>
      <c r="AD27" s="421">
        <v>0</v>
      </c>
      <c r="AE27" s="421" t="s">
        <v>228</v>
      </c>
      <c r="AF27" s="421">
        <v>170.67</v>
      </c>
      <c r="AG27" s="421">
        <v>0.00249925</v>
      </c>
      <c r="AH27" s="421">
        <v>1</v>
      </c>
      <c r="AI27" s="414">
        <v>0</v>
      </c>
      <c r="AJ27" s="421">
        <v>0</v>
      </c>
      <c r="AK27" s="421">
        <v>0</v>
      </c>
      <c r="AL27" s="421">
        <v>0</v>
      </c>
      <c r="AM27" s="421">
        <v>1</v>
      </c>
      <c r="AN27" s="414">
        <v>0</v>
      </c>
      <c r="AO27" s="421">
        <v>0</v>
      </c>
      <c r="AP27" s="421">
        <v>0</v>
      </c>
      <c r="AQ27" s="421">
        <v>0</v>
      </c>
      <c r="AR27" s="421">
        <v>0</v>
      </c>
      <c r="AS27" s="421">
        <v>0</v>
      </c>
      <c r="AT27" s="421">
        <v>0</v>
      </c>
      <c r="AU27" s="421">
        <v>0</v>
      </c>
      <c r="AV27" s="421">
        <v>0</v>
      </c>
      <c r="AW27" s="414">
        <v>0</v>
      </c>
      <c r="AX27" s="414">
        <v>0</v>
      </c>
      <c r="AY27" s="421">
        <v>0</v>
      </c>
      <c r="AZ27" s="421">
        <v>101.88978217619</v>
      </c>
      <c r="BA27" s="414">
        <v>-0.7035415198969588</v>
      </c>
      <c r="BB27" s="424">
        <v>9.707083039793918</v>
      </c>
      <c r="BC27" s="424">
        <v>0.00227758815</v>
      </c>
      <c r="BD27" s="424">
        <v>0</v>
      </c>
      <c r="BE27" s="424">
        <v>0</v>
      </c>
      <c r="BF27" s="424">
        <v>0.0000241662</v>
      </c>
      <c r="BG27" s="423">
        <v>25569.041666666668</v>
      </c>
      <c r="BH27" s="29" t="s">
        <v>199</v>
      </c>
      <c r="BI27" s="414" t="s">
        <v>220</v>
      </c>
      <c r="BJ27" s="414">
        <v>3.436439613672371</v>
      </c>
      <c r="BK27" s="421">
        <v>-1.966117999250343</v>
      </c>
      <c r="BL27" s="421">
        <v>0.00203292</v>
      </c>
      <c r="BM27" s="421">
        <v>-14.0929705272143</v>
      </c>
      <c r="BN27" s="421">
        <v>-12.59468034158671</v>
      </c>
      <c r="BO27" s="421">
        <v>1.451589490492088e-10</v>
      </c>
      <c r="BP27" s="421">
        <v>-20.98664830101292</v>
      </c>
      <c r="BQ27" s="421">
        <v>-26.78095566029718</v>
      </c>
      <c r="BR27" s="421">
        <v>-27.63102111592855</v>
      </c>
    </row>
    <row x14ac:dyDescent="0.25" r="28" customHeight="1" ht="17.25">
      <c r="A28" s="421" t="s">
        <v>288</v>
      </c>
      <c r="B28" s="421">
        <v>8.3</v>
      </c>
      <c r="C28" s="421">
        <v>-0.14</v>
      </c>
      <c r="D28" s="421">
        <v>436.24</v>
      </c>
      <c r="E28" s="421">
        <v>0.000021309</v>
      </c>
      <c r="F28" s="421">
        <v>2.205e-7</v>
      </c>
      <c r="G28" s="421">
        <v>6.12e-8</v>
      </c>
      <c r="H28" s="421">
        <v>1.483e-7</v>
      </c>
      <c r="I28" s="414">
        <v>2.985e-7</v>
      </c>
      <c r="J28" s="421">
        <v>3.44e-8</v>
      </c>
      <c r="K28" s="421">
        <v>5.4e-9</v>
      </c>
      <c r="L28" s="414">
        <v>0.0033146287</v>
      </c>
      <c r="M28" s="414">
        <v>0.0000555016</v>
      </c>
      <c r="N28" s="421">
        <v>0.0001152026</v>
      </c>
      <c r="O28" s="421">
        <v>0.0002352912</v>
      </c>
      <c r="P28" s="421">
        <v>0</v>
      </c>
      <c r="Q28" s="421">
        <v>1.04e-8</v>
      </c>
      <c r="R28" s="414">
        <v>0.0006693369</v>
      </c>
      <c r="S28" s="414">
        <v>0.0000021861</v>
      </c>
      <c r="T28" s="421">
        <v>0.0000035484</v>
      </c>
      <c r="U28" s="421">
        <v>0.0008538632</v>
      </c>
      <c r="V28" s="414">
        <v>8.125e-7</v>
      </c>
      <c r="W28" s="424">
        <v>0.00003265</v>
      </c>
      <c r="X28" s="422">
        <v>0</v>
      </c>
      <c r="Y28" s="424">
        <v>10.03</v>
      </c>
      <c r="Z28" s="422">
        <v>1</v>
      </c>
      <c r="AA28" s="422">
        <v>0</v>
      </c>
      <c r="AB28" s="423">
        <v>25569.041666666668</v>
      </c>
      <c r="AC28" s="422">
        <v>3</v>
      </c>
      <c r="AD28" s="414">
        <v>0</v>
      </c>
      <c r="AE28" s="414" t="s">
        <v>228</v>
      </c>
      <c r="AF28" s="421">
        <v>282.42</v>
      </c>
      <c r="AG28" s="421">
        <v>0.00321434</v>
      </c>
      <c r="AH28" s="414">
        <v>1</v>
      </c>
      <c r="AI28" s="421">
        <v>0</v>
      </c>
      <c r="AJ28" s="421">
        <v>0</v>
      </c>
      <c r="AK28" s="421">
        <v>0</v>
      </c>
      <c r="AL28" s="421">
        <v>0</v>
      </c>
      <c r="AM28" s="421">
        <v>1</v>
      </c>
      <c r="AN28" s="421">
        <v>0</v>
      </c>
      <c r="AO28" s="421">
        <v>0</v>
      </c>
      <c r="AP28" s="414">
        <v>0</v>
      </c>
      <c r="AQ28" s="414">
        <v>0</v>
      </c>
      <c r="AR28" s="421">
        <v>0</v>
      </c>
      <c r="AS28" s="421">
        <v>0</v>
      </c>
      <c r="AT28" s="421">
        <v>0</v>
      </c>
      <c r="AU28" s="421">
        <v>0</v>
      </c>
      <c r="AV28" s="414">
        <v>0</v>
      </c>
      <c r="AW28" s="421">
        <v>0</v>
      </c>
      <c r="AX28" s="421">
        <v>0</v>
      </c>
      <c r="AY28" s="421">
        <v>0</v>
      </c>
      <c r="AZ28" s="421">
        <v>170.99538086806</v>
      </c>
      <c r="BA28" s="421">
        <v>-0.6854295884497539</v>
      </c>
      <c r="BB28" s="421">
        <v>9.670859176899508</v>
      </c>
      <c r="BC28" s="421">
        <v>0.00326364535</v>
      </c>
      <c r="BD28" s="414">
        <v>0.786452677665462</v>
      </c>
      <c r="BE28" s="414">
        <v>0.7818905990577879</v>
      </c>
      <c r="BF28" s="414">
        <v>0.0000256753</v>
      </c>
      <c r="BG28" s="421">
        <v>0.0000216251</v>
      </c>
      <c r="BH28" s="421" t="s">
        <v>199</v>
      </c>
      <c r="BI28" s="414" t="s">
        <v>220</v>
      </c>
      <c r="BJ28" s="424">
        <v>3.772611948643985</v>
      </c>
      <c r="BK28" s="424">
        <v>-1.966118642110999</v>
      </c>
      <c r="BL28" s="424">
        <v>0.00337013</v>
      </c>
      <c r="BM28" s="424">
        <v>-13.41152511920587</v>
      </c>
      <c r="BN28" s="424">
        <v>-12.54856267188256</v>
      </c>
      <c r="BO28" s="423">
        <v>25569.041666666668</v>
      </c>
      <c r="BP28" s="424">
        <v>-20.21846401093174</v>
      </c>
      <c r="BQ28" s="414">
        <v>-27.52576060527106</v>
      </c>
      <c r="BR28" s="414">
        <v>-27.63102111592855</v>
      </c>
    </row>
    <row x14ac:dyDescent="0.25" r="29" customHeight="1" ht="17.25">
      <c r="A29" s="421" t="s">
        <v>289</v>
      </c>
      <c r="B29" s="421">
        <v>8.5</v>
      </c>
      <c r="C29" s="421">
        <v>-0.12</v>
      </c>
      <c r="D29" s="421">
        <v>315.4</v>
      </c>
      <c r="E29" s="421">
        <v>1.791e-7</v>
      </c>
      <c r="F29" s="421">
        <v>6.441e-7</v>
      </c>
      <c r="G29" s="414">
        <v>6.12e-8</v>
      </c>
      <c r="H29" s="421">
        <v>0.0000034203</v>
      </c>
      <c r="I29" s="421">
        <v>0.0000015232</v>
      </c>
      <c r="J29" s="421">
        <v>1.94e-8</v>
      </c>
      <c r="K29" s="421">
        <v>8e-9</v>
      </c>
      <c r="L29" s="421">
        <v>0.0008569316</v>
      </c>
      <c r="M29" s="421">
        <v>0.0000189268</v>
      </c>
      <c r="N29" s="421">
        <v>0.0001509977</v>
      </c>
      <c r="O29" s="421">
        <v>0.0001275014</v>
      </c>
      <c r="P29" s="421">
        <v>0</v>
      </c>
      <c r="Q29" s="414">
        <v>2.084e-7</v>
      </c>
      <c r="R29" s="414">
        <v>0.0000431557</v>
      </c>
      <c r="S29" s="421">
        <v>0.0000019779</v>
      </c>
      <c r="T29" s="421">
        <v>0.0000029032</v>
      </c>
      <c r="U29" s="421">
        <v>0.0002868063</v>
      </c>
      <c r="V29" s="421">
        <v>3.12e-8</v>
      </c>
      <c r="W29" s="421">
        <v>0.000026996</v>
      </c>
      <c r="X29" s="421">
        <v>0</v>
      </c>
      <c r="Y29" s="421">
        <v>38.06</v>
      </c>
      <c r="Z29" s="414">
        <v>1</v>
      </c>
      <c r="AA29" s="414">
        <v>0</v>
      </c>
      <c r="AB29" s="421">
        <v>0</v>
      </c>
      <c r="AC29" s="421">
        <v>1</v>
      </c>
      <c r="AD29" s="414">
        <v>2</v>
      </c>
      <c r="AE29" s="29" t="s">
        <v>228</v>
      </c>
      <c r="AF29" s="424">
        <v>94.59</v>
      </c>
      <c r="AG29" s="424">
        <v>0.0011988</v>
      </c>
      <c r="AH29" s="422">
        <v>1</v>
      </c>
      <c r="AI29" s="422">
        <v>0</v>
      </c>
      <c r="AJ29" s="423">
        <v>25569.041666666668</v>
      </c>
      <c r="AK29" s="422">
        <v>0</v>
      </c>
      <c r="AL29" s="414">
        <v>0</v>
      </c>
      <c r="AM29" s="414">
        <v>1</v>
      </c>
      <c r="AN29" s="421">
        <v>0</v>
      </c>
      <c r="AO29" s="421">
        <v>0</v>
      </c>
      <c r="AP29" s="421">
        <v>0</v>
      </c>
      <c r="AQ29" s="421">
        <v>0</v>
      </c>
      <c r="AR29" s="421">
        <v>0</v>
      </c>
      <c r="AS29" s="421">
        <v>0</v>
      </c>
      <c r="AT29" s="421">
        <v>0</v>
      </c>
      <c r="AU29" s="421">
        <v>0</v>
      </c>
      <c r="AV29" s="421">
        <v>0</v>
      </c>
      <c r="AW29" s="421">
        <v>0</v>
      </c>
      <c r="AX29" s="421">
        <v>0</v>
      </c>
      <c r="AY29" s="421">
        <v>0</v>
      </c>
      <c r="AZ29" s="414">
        <v>51.25105561908</v>
      </c>
      <c r="BA29" s="421">
        <v>-0.6351902971554964</v>
      </c>
      <c r="BB29" s="421">
        <v>9.770380594310993</v>
      </c>
      <c r="BC29" s="421">
        <v>0.00123998595</v>
      </c>
      <c r="BD29" s="414">
        <v>0.1573661387493929</v>
      </c>
      <c r="BE29" s="414">
        <v>0.1494392698769531</v>
      </c>
      <c r="BF29" s="421">
        <v>0.0000031215</v>
      </c>
      <c r="BG29" s="421">
        <v>9.038e-7</v>
      </c>
      <c r="BH29" s="421" t="s">
        <v>199</v>
      </c>
      <c r="BI29" s="421" t="s">
        <v>220</v>
      </c>
      <c r="BJ29" s="421">
        <v>2.114677812661055</v>
      </c>
      <c r="BK29" s="421">
        <v>-2.120263786208456</v>
      </c>
      <c r="BL29" s="421">
        <v>0.00087586</v>
      </c>
      <c r="BM29" s="414">
        <v>-16.39147459732965</v>
      </c>
      <c r="BN29" s="414">
        <v>-12.75079947608597</v>
      </c>
      <c r="BO29" s="421">
        <v>2.906574394463668e-9</v>
      </c>
      <c r="BP29" s="421">
        <v>-25.51271070534934</v>
      </c>
      <c r="BQ29" s="414">
        <v>-25.66094811130408</v>
      </c>
      <c r="BR29" s="424">
        <v>-27.63102111592855</v>
      </c>
    </row>
    <row x14ac:dyDescent="0.25" r="30" customHeight="1" ht="17.25">
      <c r="A30" s="425" t="s">
        <v>290</v>
      </c>
      <c r="B30" s="424">
        <v>8.8</v>
      </c>
      <c r="C30" s="424">
        <v>0.12</v>
      </c>
      <c r="D30" s="424">
        <v>537.91</v>
      </c>
      <c r="E30" s="423">
        <v>25569.041666666668</v>
      </c>
      <c r="F30" s="422">
        <v>2.453e-7</v>
      </c>
      <c r="G30" s="414">
        <v>6.12e-8</v>
      </c>
      <c r="H30" s="414">
        <v>1.483e-7</v>
      </c>
      <c r="I30" s="421">
        <v>3.045e-7</v>
      </c>
      <c r="J30" s="421">
        <v>5.44e-8</v>
      </c>
      <c r="K30" s="414">
        <v>8e-9</v>
      </c>
      <c r="L30" s="421">
        <v>0.0018487103</v>
      </c>
      <c r="M30" s="421">
        <v>0.0000680342</v>
      </c>
      <c r="N30" s="421">
        <v>0.0001563464</v>
      </c>
      <c r="O30" s="421">
        <v>0.0000681172</v>
      </c>
      <c r="P30" s="421">
        <v>0.0000024281</v>
      </c>
      <c r="Q30" s="421">
        <v>8.335e-7</v>
      </c>
      <c r="R30" s="421">
        <v>0.0008219333</v>
      </c>
      <c r="S30" s="421">
        <v>0.0000113471</v>
      </c>
      <c r="T30" s="414">
        <v>0.0000032258</v>
      </c>
      <c r="U30" s="421">
        <v>0.0005588625</v>
      </c>
      <c r="V30" s="421">
        <v>5.312e-7</v>
      </c>
      <c r="W30" s="421">
        <v>0.000080818</v>
      </c>
      <c r="X30" s="421">
        <v>0</v>
      </c>
      <c r="Y30" s="414">
        <v>39.62</v>
      </c>
      <c r="Z30" s="414">
        <v>1</v>
      </c>
      <c r="AA30" s="421">
        <v>0</v>
      </c>
      <c r="AB30" s="421">
        <v>0</v>
      </c>
      <c r="AC30" s="421">
        <v>1</v>
      </c>
      <c r="AD30" s="421">
        <v>2</v>
      </c>
      <c r="AE30" s="421" t="s">
        <v>228</v>
      </c>
      <c r="AF30" s="421">
        <v>219.31</v>
      </c>
      <c r="AG30" s="414">
        <v>0.00226692</v>
      </c>
      <c r="AH30" s="414">
        <v>1</v>
      </c>
      <c r="AI30" s="414">
        <v>0</v>
      </c>
      <c r="AJ30" s="421">
        <v>0</v>
      </c>
      <c r="AK30" s="421">
        <v>0</v>
      </c>
      <c r="AL30" s="414">
        <v>0</v>
      </c>
      <c r="AM30" s="422">
        <v>1</v>
      </c>
      <c r="AN30" s="422">
        <v>0</v>
      </c>
      <c r="AO30" s="422">
        <v>0</v>
      </c>
      <c r="AP30" s="422">
        <v>0</v>
      </c>
      <c r="AQ30" s="422">
        <v>0</v>
      </c>
      <c r="AR30" s="423">
        <v>25569.041666666668</v>
      </c>
      <c r="AS30" s="422">
        <v>0</v>
      </c>
      <c r="AT30" s="414">
        <v>0</v>
      </c>
      <c r="AU30" s="414">
        <v>0</v>
      </c>
      <c r="AV30" s="421">
        <v>0</v>
      </c>
      <c r="AW30" s="421">
        <v>0</v>
      </c>
      <c r="AX30" s="421">
        <v>0</v>
      </c>
      <c r="AY30" s="421">
        <v>0</v>
      </c>
      <c r="AZ30" s="421">
        <v>123.86519329112</v>
      </c>
      <c r="BA30" s="421">
        <v>-0.3275661370008258</v>
      </c>
      <c r="BB30" s="414">
        <v>9.455132274001652</v>
      </c>
      <c r="BC30" s="421">
        <v>0.0022921778</v>
      </c>
      <c r="BD30" s="421">
        <v>1.491029367688832</v>
      </c>
      <c r="BE30" s="421">
        <v>1.441458193618627</v>
      </c>
      <c r="BF30" s="414">
        <v>0.000003765</v>
      </c>
      <c r="BG30" s="414">
        <v>3.609e-7</v>
      </c>
      <c r="BH30" s="421" t="s">
        <v>199</v>
      </c>
      <c r="BI30" s="421" t="s">
        <v>220</v>
      </c>
      <c r="BJ30" s="421">
        <v>2.608357218652195</v>
      </c>
      <c r="BK30" s="421">
        <v>-2.120259119534845</v>
      </c>
      <c r="BL30" s="414">
        <v>0.00191674</v>
      </c>
      <c r="BM30" s="414">
        <v>-15.76411821223209</v>
      </c>
      <c r="BN30" s="421">
        <v>-12.64302807835111</v>
      </c>
      <c r="BO30" s="421">
        <v>1.071797520661157e-8</v>
      </c>
      <c r="BP30" s="421">
        <v>-25.43832348158811</v>
      </c>
      <c r="BQ30" s="421">
        <v>-27.51769243062154</v>
      </c>
      <c r="BR30" s="421">
        <v>-27.49491803293621</v>
      </c>
    </row>
    <row x14ac:dyDescent="0.25" r="31" customHeight="1" ht="17.25">
      <c r="A31" s="421" t="s">
        <v>291</v>
      </c>
      <c r="B31" s="421">
        <v>9.6</v>
      </c>
      <c r="C31" s="414">
        <v>-0.23</v>
      </c>
      <c r="D31" s="414">
        <v>484.95</v>
      </c>
      <c r="E31" s="421">
        <v>0.0000068045</v>
      </c>
      <c r="F31" s="421">
        <v>6.325e-7</v>
      </c>
      <c r="G31" s="414">
        <v>6.12e-8</v>
      </c>
      <c r="H31" s="424">
        <v>0.0000096368</v>
      </c>
      <c r="I31" s="424">
        <v>0.0000012742</v>
      </c>
      <c r="J31" s="424">
        <v>2.65e-8</v>
      </c>
      <c r="K31" s="424">
        <v>6.1e-9</v>
      </c>
      <c r="L31" s="424">
        <v>0.003349428</v>
      </c>
      <c r="M31" s="423">
        <v>25569.041666666668</v>
      </c>
      <c r="N31" s="424">
        <v>0.0002880066</v>
      </c>
      <c r="O31" s="414">
        <v>0.0000898248</v>
      </c>
      <c r="P31" s="414">
        <v>0.0001097514</v>
      </c>
      <c r="Q31" s="421">
        <v>0.0000677229</v>
      </c>
      <c r="R31" s="421">
        <v>0.0008278566</v>
      </c>
      <c r="S31" s="421">
        <v>0.0002058089</v>
      </c>
      <c r="T31" s="421">
        <v>0.0000085484</v>
      </c>
      <c r="U31" s="421">
        <v>0.0004015288</v>
      </c>
      <c r="V31" s="421">
        <v>8.438e-7</v>
      </c>
      <c r="W31" s="421">
        <v>0.000056939</v>
      </c>
      <c r="X31" s="421">
        <v>0</v>
      </c>
      <c r="Y31" s="421">
        <v>11.06</v>
      </c>
      <c r="Z31" s="421">
        <v>1</v>
      </c>
      <c r="AA31" s="421">
        <v>0</v>
      </c>
      <c r="AB31" s="421">
        <v>0</v>
      </c>
      <c r="AC31" s="421">
        <v>2</v>
      </c>
      <c r="AD31" s="421">
        <v>0</v>
      </c>
      <c r="AE31" s="421" t="s">
        <v>228</v>
      </c>
      <c r="AF31" s="421">
        <v>328.65</v>
      </c>
      <c r="AG31" s="414">
        <v>0.00434409</v>
      </c>
      <c r="AH31" s="414">
        <v>1</v>
      </c>
      <c r="AI31" s="421">
        <v>0</v>
      </c>
      <c r="AJ31" s="421">
        <v>0</v>
      </c>
      <c r="AK31" s="421">
        <v>0</v>
      </c>
      <c r="AL31" s="421">
        <v>0</v>
      </c>
      <c r="AM31" s="421">
        <v>1</v>
      </c>
      <c r="AN31" s="421">
        <v>0</v>
      </c>
      <c r="AO31" s="421">
        <v>0</v>
      </c>
      <c r="AP31" s="414">
        <v>0</v>
      </c>
      <c r="AQ31" s="414">
        <v>0</v>
      </c>
      <c r="AR31" s="421">
        <v>0</v>
      </c>
      <c r="AS31" s="421">
        <v>0</v>
      </c>
      <c r="AT31" s="414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3">
        <v>25569.041668912036</v>
      </c>
      <c r="BA31" s="424">
        <v>-0.1161336495883436</v>
      </c>
      <c r="BB31" s="414">
        <v>9.832267299176687</v>
      </c>
      <c r="BC31" s="414">
        <v>0.004023118300000001</v>
      </c>
      <c r="BD31" s="421">
        <v>2.574324681068954</v>
      </c>
      <c r="BE31" s="421">
        <v>1.363091077665687</v>
      </c>
      <c r="BF31" s="414">
        <v>0.0000162028</v>
      </c>
      <c r="BG31" s="421">
        <v>0.0000075247</v>
      </c>
      <c r="BH31" s="421" t="s">
        <v>199</v>
      </c>
      <c r="BI31" s="421" t="s">
        <v>220</v>
      </c>
      <c r="BJ31" s="421">
        <v>3.780710796745386</v>
      </c>
      <c r="BK31" s="421">
        <v>-1.469679622243872</v>
      </c>
      <c r="BL31" s="421">
        <v>0.00341414</v>
      </c>
      <c r="BM31" s="414">
        <v>-16.73886969342936</v>
      </c>
      <c r="BN31" s="414">
        <v>-11.66957505674474</v>
      </c>
      <c r="BO31" s="414">
        <v>7.348090277777778e-7</v>
      </c>
      <c r="BP31" s="421">
        <v>-20.81288519417149</v>
      </c>
      <c r="BQ31" s="421">
        <v>-24.98890418595341</v>
      </c>
      <c r="BR31" s="421">
        <v>-25.94647573100764</v>
      </c>
    </row>
    <row x14ac:dyDescent="0.25" r="32" customHeight="1" ht="17.25">
      <c r="A32" s="421" t="s">
        <v>292</v>
      </c>
      <c r="B32" s="414">
        <v>8.4</v>
      </c>
      <c r="C32" s="414">
        <v>-0.33</v>
      </c>
      <c r="D32" s="421">
        <v>2399</v>
      </c>
      <c r="E32" s="421">
        <v>0.0003463157</v>
      </c>
      <c r="F32" s="421">
        <v>3.734e-7</v>
      </c>
      <c r="G32" s="421">
        <v>6.12e-8</v>
      </c>
      <c r="H32" s="421">
        <v>1.483e-7</v>
      </c>
      <c r="I32" s="421">
        <v>0.0000033256</v>
      </c>
      <c r="J32" s="414">
        <v>1.368e-7</v>
      </c>
      <c r="K32" s="414">
        <v>2.498e-7</v>
      </c>
      <c r="L32" s="421">
        <v>0.0021575536</v>
      </c>
      <c r="M32" s="414">
        <v>0.004406875</v>
      </c>
      <c r="N32" s="421">
        <v>0.000195433</v>
      </c>
      <c r="O32" s="414">
        <v>0.0003418334</v>
      </c>
      <c r="P32" s="422">
        <v>0.0000500194</v>
      </c>
      <c r="Q32" s="424">
        <v>0.0000583459</v>
      </c>
      <c r="R32" s="424">
        <v>0.0007460582</v>
      </c>
      <c r="S32" s="422">
        <v>0.0000042682</v>
      </c>
      <c r="T32" s="422">
        <v>0.0000359677</v>
      </c>
      <c r="U32" s="423">
        <v>25569.041666666668</v>
      </c>
      <c r="V32" s="424">
        <v>2.5e-7</v>
      </c>
      <c r="W32" s="414">
        <v>0</v>
      </c>
      <c r="X32" s="414">
        <v>0.0095747</v>
      </c>
      <c r="Y32" s="414">
        <v>52.96</v>
      </c>
      <c r="Z32" s="421">
        <v>1</v>
      </c>
      <c r="AA32" s="414">
        <v>0</v>
      </c>
      <c r="AB32" s="421">
        <v>0</v>
      </c>
      <c r="AC32" s="421">
        <v>3</v>
      </c>
      <c r="AD32" s="421">
        <v>2</v>
      </c>
      <c r="AE32" s="421" t="s">
        <v>228</v>
      </c>
      <c r="AF32" s="421">
        <v>979.81</v>
      </c>
      <c r="AG32" s="421">
        <v>0.0159996</v>
      </c>
      <c r="AH32" s="421">
        <v>1</v>
      </c>
      <c r="AI32" s="421">
        <v>0</v>
      </c>
      <c r="AJ32" s="414">
        <v>0</v>
      </c>
      <c r="AK32" s="421">
        <v>0</v>
      </c>
      <c r="AL32" s="421">
        <v>0</v>
      </c>
      <c r="AM32" s="421">
        <v>1</v>
      </c>
      <c r="AN32" s="421">
        <v>0</v>
      </c>
      <c r="AO32" s="414">
        <v>0</v>
      </c>
      <c r="AP32" s="414">
        <v>0</v>
      </c>
      <c r="AQ32" s="421">
        <v>0</v>
      </c>
      <c r="AR32" s="421">
        <v>0</v>
      </c>
      <c r="AS32" s="421">
        <v>0</v>
      </c>
      <c r="AT32" s="421">
        <v>0</v>
      </c>
      <c r="AU32" s="421">
        <v>0</v>
      </c>
      <c r="AV32" s="421">
        <v>0</v>
      </c>
      <c r="AW32" s="414">
        <v>0</v>
      </c>
      <c r="AX32" s="414">
        <v>0</v>
      </c>
      <c r="AY32" s="414">
        <v>0</v>
      </c>
      <c r="AZ32" s="421">
        <v>338.43997442623</v>
      </c>
      <c r="BA32" s="421">
        <v>0.188451020689671</v>
      </c>
      <c r="BB32" s="414">
        <v>8.023097958620658</v>
      </c>
      <c r="BC32" s="424">
        <v>0.01075533125</v>
      </c>
      <c r="BD32" s="424">
        <v>1.278841130842337</v>
      </c>
      <c r="BE32" s="424">
        <v>1.262383122340594</v>
      </c>
      <c r="BF32" s="424">
        <v>0.0003827832</v>
      </c>
      <c r="BG32" s="424">
        <v>0.0003468871</v>
      </c>
      <c r="BH32" s="423" t="s">
        <v>199</v>
      </c>
      <c r="BI32" s="29" t="s">
        <v>220</v>
      </c>
      <c r="BJ32" s="414">
        <v>3.813270351210964</v>
      </c>
      <c r="BK32" s="414">
        <v>-1.108663382100686</v>
      </c>
      <c r="BL32" s="421">
        <v>0.00656443</v>
      </c>
      <c r="BM32" s="421">
        <v>-14.31435211921536</v>
      </c>
      <c r="BN32" s="414">
        <v>-10.23282527207762</v>
      </c>
      <c r="BO32" s="421">
        <v>8.269557823129252e-7</v>
      </c>
      <c r="BP32" s="421">
        <v>-12.61569669983419</v>
      </c>
      <c r="BQ32" s="421">
        <v>-26.62613359782375</v>
      </c>
      <c r="BR32" s="421">
        <v>-24.61021581434644</v>
      </c>
    </row>
    <row x14ac:dyDescent="0.25" r="33" customHeight="1" ht="17.25">
      <c r="A33" s="421" t="s">
        <v>293</v>
      </c>
      <c r="B33" s="421">
        <v>9.6</v>
      </c>
      <c r="C33" s="421">
        <v>-0.16</v>
      </c>
      <c r="D33" s="414">
        <v>440</v>
      </c>
      <c r="E33" s="414">
        <v>0.0000010744</v>
      </c>
      <c r="F33" s="421">
        <v>3.35e-8</v>
      </c>
      <c r="G33" s="421">
        <v>6.12e-8</v>
      </c>
      <c r="H33" s="421">
        <v>0.0000126019</v>
      </c>
      <c r="I33" s="421">
        <v>1.738e-7</v>
      </c>
      <c r="J33" s="421">
        <v>1.93e-8</v>
      </c>
      <c r="K33" s="414">
        <v>6.8e-9</v>
      </c>
      <c r="L33" s="421">
        <v>0.0019574579</v>
      </c>
      <c r="M33" s="421">
        <v>0.0010844544</v>
      </c>
      <c r="N33" s="421">
        <v>0.0002003703</v>
      </c>
      <c r="O33" s="421">
        <v>0.0000533959</v>
      </c>
      <c r="P33" s="421">
        <v>0.0001398601</v>
      </c>
      <c r="Q33" s="421">
        <v>0.0000712654</v>
      </c>
      <c r="R33" s="414">
        <v>0.0008222153</v>
      </c>
      <c r="S33" s="414">
        <v>0.0000021861</v>
      </c>
      <c r="T33" s="414">
        <v>0.0000212903</v>
      </c>
      <c r="U33" s="421">
        <v>0.0006211404</v>
      </c>
      <c r="V33" s="421">
        <v>0.0000010937</v>
      </c>
      <c r="W33" s="414">
        <v>0.000012761</v>
      </c>
      <c r="X33" s="422">
        <v>0</v>
      </c>
      <c r="Y33" s="424">
        <v>8.42</v>
      </c>
      <c r="Z33" s="422">
        <v>1</v>
      </c>
      <c r="AA33" s="422">
        <v>0</v>
      </c>
      <c r="AB33" s="422">
        <v>0</v>
      </c>
      <c r="AC33" s="423">
        <v>25569.041666689816</v>
      </c>
      <c r="AD33" s="422">
        <v>0</v>
      </c>
      <c r="AE33" s="414" t="s">
        <v>228</v>
      </c>
      <c r="AF33" s="414">
        <v>343.25</v>
      </c>
      <c r="AG33" s="421">
        <v>0.00381999</v>
      </c>
      <c r="AH33" s="421">
        <v>1</v>
      </c>
      <c r="AI33" s="414">
        <v>0</v>
      </c>
      <c r="AJ33" s="421">
        <v>0</v>
      </c>
      <c r="AK33" s="421">
        <v>0</v>
      </c>
      <c r="AL33" s="421">
        <v>0</v>
      </c>
      <c r="AM33" s="421">
        <v>1</v>
      </c>
      <c r="AN33" s="421">
        <v>0</v>
      </c>
      <c r="AO33" s="421">
        <v>0</v>
      </c>
      <c r="AP33" s="421">
        <v>0</v>
      </c>
      <c r="AQ33" s="414">
        <v>0</v>
      </c>
      <c r="AR33" s="414">
        <v>0</v>
      </c>
      <c r="AS33" s="421">
        <v>0</v>
      </c>
      <c r="AT33" s="421">
        <v>0</v>
      </c>
      <c r="AU33" s="421">
        <v>0</v>
      </c>
      <c r="AV33" s="421">
        <v>0</v>
      </c>
      <c r="AW33" s="414">
        <v>0</v>
      </c>
      <c r="AX33" s="414">
        <v>0</v>
      </c>
      <c r="AY33" s="421">
        <v>0</v>
      </c>
      <c r="AZ33" s="421">
        <v>193.77162363577</v>
      </c>
      <c r="BA33" s="421">
        <v>-0.2056441604184318</v>
      </c>
      <c r="BB33" s="421">
        <v>10.01128832083686</v>
      </c>
      <c r="BC33" s="421">
        <v>0.0032724033</v>
      </c>
      <c r="BD33" s="421">
        <v>1.327238415018569</v>
      </c>
      <c r="BE33" s="414">
        <v>1.319076439073263</v>
      </c>
      <c r="BF33" s="414">
        <v>0.0000234652</v>
      </c>
      <c r="BG33" s="414">
        <v>0.0000011884</v>
      </c>
      <c r="BH33" s="421" t="s">
        <v>199</v>
      </c>
      <c r="BI33" s="421" t="s">
        <v>220</v>
      </c>
      <c r="BJ33" s="414">
        <v>3.956164898658091</v>
      </c>
      <c r="BK33" s="424">
        <v>-1.832588276277765</v>
      </c>
      <c r="BL33" s="424">
        <v>0.00304191</v>
      </c>
      <c r="BM33" s="424">
        <v>-16.04286644770022</v>
      </c>
      <c r="BN33" s="424">
        <v>-10.75727303190325</v>
      </c>
      <c r="BO33" s="424">
        <v>7.733289930555556e-7</v>
      </c>
      <c r="BP33" s="423">
        <v>25569.04166638889</v>
      </c>
      <c r="BQ33" s="424">
        <v>-26.48453972205625</v>
      </c>
      <c r="BR33" s="414">
        <v>-25.98317050900803</v>
      </c>
    </row>
    <row x14ac:dyDescent="0.25" r="34" customHeight="1" ht="17.25">
      <c r="A34" s="414" t="s">
        <v>294</v>
      </c>
      <c r="B34" s="414">
        <v>8.59</v>
      </c>
      <c r="C34" s="421">
        <v>-0.18</v>
      </c>
      <c r="D34" s="421">
        <v>2381.5</v>
      </c>
      <c r="E34" s="421">
        <v>0.0000012535</v>
      </c>
      <c r="F34" s="421">
        <v>0</v>
      </c>
      <c r="G34" s="421">
        <v>0</v>
      </c>
      <c r="H34" s="421">
        <v>0.0000701631</v>
      </c>
      <c r="I34" s="421">
        <v>1.103e-7</v>
      </c>
      <c r="J34" s="421">
        <v>2.48e-8</v>
      </c>
      <c r="K34" s="421">
        <v>5.8e-9</v>
      </c>
      <c r="L34" s="421">
        <v>0.006651877</v>
      </c>
      <c r="M34" s="421">
        <v>0.0000956571</v>
      </c>
      <c r="N34" s="421">
        <v>0.0000152232</v>
      </c>
      <c r="O34" s="421">
        <v>0.0000546434</v>
      </c>
      <c r="P34" s="421">
        <v>0</v>
      </c>
      <c r="Q34" s="421">
        <v>0</v>
      </c>
      <c r="R34" s="414">
        <v>0.002741658</v>
      </c>
      <c r="S34" s="421">
        <v>0.0000041641</v>
      </c>
      <c r="T34" s="421">
        <v>0.0000080645</v>
      </c>
      <c r="U34" s="421">
        <v>0.0009040133</v>
      </c>
      <c r="V34" s="421">
        <v>7.422e-7</v>
      </c>
      <c r="W34" s="421">
        <v>0.000012761</v>
      </c>
      <c r="X34" s="421">
        <v>0</v>
      </c>
      <c r="Y34" s="421">
        <v>50.39</v>
      </c>
      <c r="Z34" s="414">
        <v>0</v>
      </c>
      <c r="AA34" s="414">
        <v>0</v>
      </c>
      <c r="AB34" s="414">
        <v>1</v>
      </c>
      <c r="AC34" s="421">
        <v>3</v>
      </c>
      <c r="AD34" s="421">
        <v>2</v>
      </c>
      <c r="AE34" s="414" t="s">
        <v>227</v>
      </c>
      <c r="AF34" s="424">
        <v>349.23</v>
      </c>
      <c r="AG34" s="424">
        <v>0.00784259</v>
      </c>
      <c r="AH34" s="422">
        <v>0</v>
      </c>
      <c r="AI34" s="422">
        <v>1</v>
      </c>
      <c r="AJ34" s="422">
        <v>0</v>
      </c>
      <c r="AK34" s="423">
        <v>25569.041666666668</v>
      </c>
      <c r="AL34" s="422">
        <v>0</v>
      </c>
      <c r="AM34" s="414">
        <v>0</v>
      </c>
      <c r="AN34" s="414">
        <v>1</v>
      </c>
      <c r="AO34" s="421">
        <v>0</v>
      </c>
      <c r="AP34" s="421">
        <v>0</v>
      </c>
      <c r="AQ34" s="421">
        <v>0</v>
      </c>
      <c r="AR34" s="421">
        <v>0</v>
      </c>
      <c r="AS34" s="421">
        <v>0</v>
      </c>
      <c r="AT34" s="414">
        <v>0</v>
      </c>
      <c r="AU34" s="421">
        <v>0</v>
      </c>
      <c r="AV34" s="414">
        <v>0</v>
      </c>
      <c r="AW34" s="414">
        <v>0</v>
      </c>
      <c r="AX34" s="421">
        <v>0</v>
      </c>
      <c r="AY34" s="421">
        <v>0</v>
      </c>
      <c r="AZ34" s="421">
        <v>315.6051655276501</v>
      </c>
      <c r="BA34" s="421">
        <v>-0.2721329111522941</v>
      </c>
      <c r="BB34" s="421">
        <v>9.134265822304588</v>
      </c>
      <c r="BC34" s="421">
        <v>0.0056927411</v>
      </c>
      <c r="BD34" s="421">
        <v>3.037369140476142</v>
      </c>
      <c r="BE34" s="414">
        <v>3.018857328975595</v>
      </c>
      <c r="BF34" s="421">
        <v>0.000010066</v>
      </c>
      <c r="BG34" s="421">
        <v>0.0000012783</v>
      </c>
      <c r="BH34" s="421" t="s">
        <v>234</v>
      </c>
      <c r="BI34" s="414" t="s">
        <v>222</v>
      </c>
      <c r="BJ34" s="421">
        <v>3.855693077548429</v>
      </c>
      <c r="BK34" s="421">
        <v>-1.714802539217044</v>
      </c>
      <c r="BL34" s="421">
        <v>0.00674754</v>
      </c>
      <c r="BM34" s="421">
        <v>-12.71703697499332</v>
      </c>
      <c r="BN34" s="414">
        <v>-11.72859687148966</v>
      </c>
      <c r="BO34" s="421">
        <v>0</v>
      </c>
      <c r="BP34" s="414">
        <v>-20.22433986869783</v>
      </c>
      <c r="BQ34" s="421">
        <v>-25.46567714524801</v>
      </c>
      <c r="BR34" s="414">
        <v>-27.63102111592855</v>
      </c>
    </row>
    <row x14ac:dyDescent="0.25" r="35" customHeight="1" ht="17.25">
      <c r="A35" s="425" t="s">
        <v>295</v>
      </c>
      <c r="B35" s="424">
        <v>8.91</v>
      </c>
      <c r="C35" s="424">
        <v>-0.19</v>
      </c>
      <c r="D35" s="424">
        <v>463.69</v>
      </c>
      <c r="E35" s="422">
        <v>0.0000175486</v>
      </c>
      <c r="F35" s="423">
        <v>25569.041666666668</v>
      </c>
      <c r="G35" s="422">
        <v>0</v>
      </c>
      <c r="H35" s="414">
        <v>3.706e-7</v>
      </c>
      <c r="I35" s="414">
        <v>7.022e-7</v>
      </c>
      <c r="J35" s="421">
        <v>6.04e-8</v>
      </c>
      <c r="K35" s="421">
        <v>1.2e-8</v>
      </c>
      <c r="L35" s="421">
        <v>0.0026925921</v>
      </c>
      <c r="M35" s="421">
        <v>0.0001393933</v>
      </c>
      <c r="N35" s="421">
        <v>0.0002699033</v>
      </c>
      <c r="O35" s="421">
        <v>0.0003360946</v>
      </c>
      <c r="P35" s="421">
        <v>0</v>
      </c>
      <c r="Q35" s="421">
        <v>3.126e-7</v>
      </c>
      <c r="R35" s="421">
        <v>0.0001410318</v>
      </c>
      <c r="S35" s="421">
        <v>0.0000510098</v>
      </c>
      <c r="T35" s="421">
        <v>0.0000064516</v>
      </c>
      <c r="U35" s="421">
        <v>0.0005682042</v>
      </c>
      <c r="V35" s="421">
        <v>0.0000015672</v>
      </c>
      <c r="W35" s="421">
        <v>0</v>
      </c>
      <c r="X35" s="421">
        <v>0.000084448</v>
      </c>
      <c r="Y35" s="421">
        <v>7.96</v>
      </c>
      <c r="Z35" s="414">
        <v>0</v>
      </c>
      <c r="AA35" s="414">
        <v>0</v>
      </c>
      <c r="AB35" s="421">
        <v>1</v>
      </c>
      <c r="AC35" s="421">
        <v>2</v>
      </c>
      <c r="AD35" s="421">
        <v>0</v>
      </c>
      <c r="AE35" s="421" t="s">
        <v>227</v>
      </c>
      <c r="AF35" s="421">
        <v>233.47</v>
      </c>
      <c r="AG35" s="421">
        <v>0.00443498</v>
      </c>
      <c r="AH35" s="421">
        <v>0</v>
      </c>
      <c r="AI35" s="414">
        <v>1</v>
      </c>
      <c r="AJ35" s="414">
        <v>0</v>
      </c>
      <c r="AK35" s="421">
        <v>0</v>
      </c>
      <c r="AL35" s="421">
        <v>0</v>
      </c>
      <c r="AM35" s="414">
        <v>0</v>
      </c>
      <c r="AN35" s="422">
        <v>1</v>
      </c>
      <c r="AO35" s="422">
        <v>0</v>
      </c>
      <c r="AP35" s="422">
        <v>0</v>
      </c>
      <c r="AQ35" s="422">
        <v>0</v>
      </c>
      <c r="AR35" s="422">
        <v>0</v>
      </c>
      <c r="AS35" s="423">
        <v>25569.041666666668</v>
      </c>
      <c r="AT35" s="422">
        <v>0</v>
      </c>
      <c r="AU35" s="414">
        <v>0</v>
      </c>
      <c r="AV35" s="414">
        <v>0</v>
      </c>
      <c r="AW35" s="421">
        <v>0</v>
      </c>
      <c r="AX35" s="421">
        <v>0</v>
      </c>
      <c r="AY35" s="421">
        <v>0</v>
      </c>
      <c r="AZ35" s="421">
        <v>133.46934218934</v>
      </c>
      <c r="BA35" s="421">
        <v>-0.1285013328627098</v>
      </c>
      <c r="BB35" s="421">
        <v>9.16700266572542</v>
      </c>
      <c r="BC35" s="414">
        <v>0.0031691044</v>
      </c>
      <c r="BD35" s="414">
        <v>0.3379799022956887</v>
      </c>
      <c r="BE35" s="414">
        <v>0.2277593852852164</v>
      </c>
      <c r="BF35" s="421">
        <v>0.0000255794</v>
      </c>
      <c r="BG35" s="421">
        <v>0.0000176536</v>
      </c>
      <c r="BH35" s="421" t="s">
        <v>234</v>
      </c>
      <c r="BI35" s="421" t="s">
        <v>222</v>
      </c>
      <c r="BJ35" s="421">
        <v>4.064787225641141</v>
      </c>
      <c r="BK35" s="421">
        <v>-1.660739470018949</v>
      </c>
      <c r="BL35" s="421">
        <v>0.00283198</v>
      </c>
      <c r="BM35" s="414">
        <v>-14.71757293861796</v>
      </c>
      <c r="BN35" s="421">
        <v>-11.95143021522438</v>
      </c>
      <c r="BO35" s="421">
        <v>3.904867354175248e-9</v>
      </c>
      <c r="BP35" s="421">
        <v>-20.72532411207154</v>
      </c>
      <c r="BQ35" s="421">
        <v>-27.37870718731456</v>
      </c>
      <c r="BR35" s="421">
        <v>-27.63102111592855</v>
      </c>
    </row>
    <row x14ac:dyDescent="0.25" r="36" customHeight="1" ht="17.25">
      <c r="A36" s="421" t="s">
        <v>296</v>
      </c>
      <c r="B36" s="421">
        <v>6.34</v>
      </c>
      <c r="C36" s="421">
        <v>-0.35</v>
      </c>
      <c r="D36" s="414">
        <v>2342.12</v>
      </c>
      <c r="E36" s="414">
        <v>0.0034651267</v>
      </c>
      <c r="F36" s="421">
        <v>0.0000015737</v>
      </c>
      <c r="G36" s="421">
        <v>0</v>
      </c>
      <c r="H36" s="414">
        <v>0</v>
      </c>
      <c r="I36" s="424">
        <v>0.0001201354</v>
      </c>
      <c r="J36" s="424">
        <v>2.31e-8</v>
      </c>
      <c r="K36" s="424">
        <v>4.7e-9</v>
      </c>
      <c r="L36" s="424">
        <v>0.0002901388</v>
      </c>
      <c r="M36" s="424">
        <v>0.0000281344</v>
      </c>
      <c r="N36" s="423">
        <v>25569.041666666668</v>
      </c>
      <c r="O36" s="424">
        <v>0.0000648735</v>
      </c>
      <c r="P36" s="414">
        <v>0</v>
      </c>
      <c r="Q36" s="414">
        <v>0.0000166703</v>
      </c>
      <c r="R36" s="421">
        <v>0.0008461907</v>
      </c>
      <c r="S36" s="421">
        <v>0.000003123</v>
      </c>
      <c r="T36" s="421">
        <v>0.0000080645</v>
      </c>
      <c r="U36" s="421">
        <v>0.0000139748</v>
      </c>
      <c r="V36" s="421">
        <v>2.059e-7</v>
      </c>
      <c r="W36" s="421">
        <v>0</v>
      </c>
      <c r="X36" s="421">
        <v>0.000084448</v>
      </c>
      <c r="Y36" s="414">
        <v>63.69</v>
      </c>
      <c r="Z36" s="414">
        <v>0</v>
      </c>
      <c r="AA36" s="421">
        <v>0</v>
      </c>
      <c r="AB36" s="421">
        <v>1</v>
      </c>
      <c r="AC36" s="421">
        <v>3</v>
      </c>
      <c r="AD36" s="421">
        <v>2</v>
      </c>
      <c r="AE36" s="421" t="s">
        <v>225</v>
      </c>
      <c r="AF36" s="421">
        <v>237.53</v>
      </c>
      <c r="AG36" s="421">
        <v>0.00781564</v>
      </c>
      <c r="AH36" s="414">
        <v>0</v>
      </c>
      <c r="AI36" s="414">
        <v>1</v>
      </c>
      <c r="AJ36" s="421">
        <v>0</v>
      </c>
      <c r="AK36" s="421">
        <v>0</v>
      </c>
      <c r="AL36" s="421">
        <v>0</v>
      </c>
      <c r="AM36" s="421">
        <v>0</v>
      </c>
      <c r="AN36" s="421">
        <v>0</v>
      </c>
      <c r="AO36" s="421">
        <v>0</v>
      </c>
      <c r="AP36" s="421">
        <v>0</v>
      </c>
      <c r="AQ36" s="414">
        <v>1</v>
      </c>
      <c r="AR36" s="414">
        <v>0</v>
      </c>
      <c r="AS36" s="421">
        <v>0</v>
      </c>
      <c r="AT36" s="421">
        <v>0</v>
      </c>
      <c r="AU36" s="414">
        <v>0</v>
      </c>
      <c r="AV36" s="422">
        <v>0</v>
      </c>
      <c r="AW36" s="422">
        <v>0</v>
      </c>
      <c r="AX36" s="422">
        <v>0</v>
      </c>
      <c r="AY36" s="422">
        <v>0</v>
      </c>
      <c r="AZ36" s="424">
        <v>245.41151402885</v>
      </c>
      <c r="BA36" s="423">
        <v>25569.04166662037</v>
      </c>
      <c r="BB36" s="424">
        <v>14.37592861745226</v>
      </c>
      <c r="BC36" s="414">
        <v>0.008107728</v>
      </c>
      <c r="BD36" s="414">
        <v>60.77465867132266</v>
      </c>
      <c r="BE36" s="421">
        <v>49.49120354665513</v>
      </c>
      <c r="BF36" s="421">
        <v>0.0034734018</v>
      </c>
      <c r="BG36" s="421">
        <v>0.0034667235</v>
      </c>
      <c r="BH36" s="421" t="s">
        <v>237</v>
      </c>
      <c r="BI36" s="421" t="s">
        <v>222</v>
      </c>
      <c r="BJ36" s="414">
        <v>3.60478421671968</v>
      </c>
      <c r="BK36" s="421">
        <v>-1.049822724501715</v>
      </c>
      <c r="BL36" s="421">
        <v>0.00031827</v>
      </c>
      <c r="BM36" s="421">
        <v>-17.97114436553932</v>
      </c>
      <c r="BN36" s="421">
        <v>-11.72859687635429</v>
      </c>
      <c r="BO36" s="421">
        <v>4.147220093741604e-7</v>
      </c>
      <c r="BP36" s="421">
        <v>-12.91664446423202</v>
      </c>
      <c r="BQ36" s="421">
        <v>-22.38600010118035</v>
      </c>
      <c r="BR36" s="421">
        <v>-27.63102111592855</v>
      </c>
    </row>
    <row x14ac:dyDescent="0.25" r="37" customHeight="1" ht="17.25">
      <c r="A37" s="421" t="s">
        <v>297</v>
      </c>
      <c r="B37" s="421">
        <v>8.1</v>
      </c>
      <c r="C37" s="414">
        <v>-0.59</v>
      </c>
      <c r="D37" s="414">
        <v>430.06</v>
      </c>
      <c r="E37" s="421">
        <v>0.0004425468</v>
      </c>
      <c r="F37" s="421">
        <v>3.481e-7</v>
      </c>
      <c r="G37" s="414">
        <v>4.174e-7</v>
      </c>
      <c r="H37" s="421">
        <v>0.0000042505</v>
      </c>
      <c r="I37" s="421">
        <v>0.0000124494</v>
      </c>
      <c r="J37" s="421">
        <v>0.00000124</v>
      </c>
      <c r="K37" s="421">
        <v>1.45e-7</v>
      </c>
      <c r="L37" s="414">
        <v>0.0005346499</v>
      </c>
      <c r="M37" s="421">
        <v>0.0000996623</v>
      </c>
      <c r="N37" s="414">
        <v>0.0000389276</v>
      </c>
      <c r="O37" s="421">
        <v>0.0000817918</v>
      </c>
      <c r="P37" s="414">
        <v>0</v>
      </c>
      <c r="Q37" s="424">
        <v>0</v>
      </c>
      <c r="R37" s="424">
        <v>0.0014103179</v>
      </c>
      <c r="S37" s="422">
        <v>2.082e-7</v>
      </c>
      <c r="T37" s="422">
        <v>0</v>
      </c>
      <c r="U37" s="424">
        <v>0.0000065556</v>
      </c>
      <c r="V37" s="423">
        <v>25569.041666666668</v>
      </c>
      <c r="W37" s="424">
        <v>0.0000038807</v>
      </c>
      <c r="X37" s="414">
        <v>0.000063471</v>
      </c>
      <c r="Y37" s="414">
        <v>68.31</v>
      </c>
      <c r="Z37" s="421">
        <v>0</v>
      </c>
      <c r="AA37" s="421">
        <v>0</v>
      </c>
      <c r="AB37" s="421">
        <v>1</v>
      </c>
      <c r="AC37" s="421">
        <v>2</v>
      </c>
      <c r="AD37" s="421">
        <v>2</v>
      </c>
      <c r="AE37" s="421" t="s">
        <v>225</v>
      </c>
      <c r="AF37" s="414">
        <v>205.81</v>
      </c>
      <c r="AG37" s="414">
        <v>0.00190502</v>
      </c>
      <c r="AH37" s="421">
        <v>0</v>
      </c>
      <c r="AI37" s="421">
        <v>1</v>
      </c>
      <c r="AJ37" s="421">
        <v>0</v>
      </c>
      <c r="AK37" s="421">
        <v>0</v>
      </c>
      <c r="AL37" s="421">
        <v>0</v>
      </c>
      <c r="AM37" s="421">
        <v>0</v>
      </c>
      <c r="AN37" s="421">
        <v>0</v>
      </c>
      <c r="AO37" s="421">
        <v>0</v>
      </c>
      <c r="AP37" s="414">
        <v>0</v>
      </c>
      <c r="AQ37" s="414">
        <v>1</v>
      </c>
      <c r="AR37" s="421">
        <v>0</v>
      </c>
      <c r="AS37" s="414">
        <v>0</v>
      </c>
      <c r="AT37" s="414">
        <v>0</v>
      </c>
      <c r="AU37" s="421">
        <v>0</v>
      </c>
      <c r="AV37" s="421">
        <v>0</v>
      </c>
      <c r="AW37" s="414">
        <v>0</v>
      </c>
      <c r="AX37" s="421">
        <v>0</v>
      </c>
      <c r="AY37" s="414">
        <v>0</v>
      </c>
      <c r="AZ37" s="421">
        <v>96.8785397328</v>
      </c>
      <c r="BA37" s="414">
        <v>-2.098494344327708</v>
      </c>
      <c r="BB37" s="421">
        <v>12.29698868865542</v>
      </c>
      <c r="BC37" s="414">
        <v>0.0022403656</v>
      </c>
      <c r="BD37" s="424">
        <v>215.1635395692232</v>
      </c>
      <c r="BE37" s="424">
        <v>208.5096986900855</v>
      </c>
      <c r="BF37" s="424">
        <v>0.0004443452</v>
      </c>
      <c r="BG37" s="424">
        <v>0.0004445523</v>
      </c>
      <c r="BH37" s="29" t="s">
        <v>237</v>
      </c>
      <c r="BI37" s="423" t="s">
        <v>222</v>
      </c>
      <c r="BJ37" s="424">
        <v>1.839868565093643</v>
      </c>
      <c r="BK37" s="414">
        <v>-0.5276355386981468</v>
      </c>
      <c r="BL37" s="414">
        <v>0.00063431</v>
      </c>
      <c r="BM37" s="421">
        <v>-17.47376220684136</v>
      </c>
      <c r="BN37" s="421">
        <v>-27.63095892275058</v>
      </c>
      <c r="BO37" s="421">
        <v>0</v>
      </c>
      <c r="BP37" s="421">
        <v>-17.49973685319715</v>
      </c>
      <c r="BQ37" s="421">
        <v>-23.56593373477357</v>
      </c>
      <c r="BR37" s="414">
        <v>-27.63102111592855</v>
      </c>
    </row>
    <row x14ac:dyDescent="0.25" r="38" customHeight="1" ht="17.25">
      <c r="A38" s="414" t="s">
        <v>298</v>
      </c>
      <c r="B38" s="414">
        <v>10.2</v>
      </c>
      <c r="C38" s="421">
        <v>-0.12</v>
      </c>
      <c r="D38" s="421">
        <v>263.04</v>
      </c>
      <c r="E38" s="421">
        <v>3.581e-7</v>
      </c>
      <c r="F38" s="421">
        <v>0.0000443773</v>
      </c>
      <c r="G38" s="421">
        <v>0.0000013766</v>
      </c>
      <c r="H38" s="421">
        <v>3.706e-7</v>
      </c>
      <c r="I38" s="421">
        <v>6.06e-7</v>
      </c>
      <c r="J38" s="421">
        <v>1.076e-7</v>
      </c>
      <c r="K38" s="414">
        <v>1.05e-8</v>
      </c>
      <c r="L38" s="421">
        <v>0.0008203596</v>
      </c>
      <c r="M38" s="421">
        <v>0.0001227684</v>
      </c>
      <c r="N38" s="414">
        <v>0.000129603</v>
      </c>
      <c r="O38" s="414">
        <v>0.0002402815</v>
      </c>
      <c r="P38" s="421">
        <v>0</v>
      </c>
      <c r="Q38" s="421">
        <v>0</v>
      </c>
      <c r="R38" s="421">
        <v>0.0009110654</v>
      </c>
      <c r="S38" s="421">
        <v>0</v>
      </c>
      <c r="T38" s="414">
        <v>0</v>
      </c>
      <c r="U38" s="421">
        <v>0.0001441734</v>
      </c>
      <c r="V38" s="414">
        <v>0.0000011147</v>
      </c>
      <c r="W38" s="421">
        <v>0.00002617</v>
      </c>
      <c r="X38" s="422">
        <v>0</v>
      </c>
      <c r="Y38" s="424">
        <v>14.47</v>
      </c>
      <c r="Z38" s="422">
        <v>0</v>
      </c>
      <c r="AA38" s="422">
        <v>0</v>
      </c>
      <c r="AB38" s="422">
        <v>1</v>
      </c>
      <c r="AC38" s="422">
        <v>2</v>
      </c>
      <c r="AD38" s="422">
        <v>0</v>
      </c>
      <c r="AE38" s="29" t="s">
        <v>225</v>
      </c>
      <c r="AF38" s="424">
        <v>173.41</v>
      </c>
      <c r="AG38" s="424">
        <v>0.00186451</v>
      </c>
      <c r="AH38" s="422">
        <v>0</v>
      </c>
      <c r="AI38" s="422">
        <v>1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1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4">
        <v>82.85705201549999</v>
      </c>
      <c r="BA38" s="424">
        <v>0.5712927346387708</v>
      </c>
      <c r="BB38" s="424">
        <v>9.057414530722458</v>
      </c>
      <c r="BC38" s="424">
        <v>0.0018866323</v>
      </c>
      <c r="BD38" s="424">
        <v>6.319233645041319</v>
      </c>
      <c r="BE38" s="424">
        <v>6.319233645041319</v>
      </c>
      <c r="BF38" s="424">
        <v>0.0000014833</v>
      </c>
      <c r="BG38" s="424">
        <v>0.0000462196</v>
      </c>
      <c r="BH38" s="29" t="s">
        <v>237</v>
      </c>
      <c r="BI38" s="29" t="s">
        <v>222</v>
      </c>
      <c r="BJ38" s="424">
        <v>2.900228571224478</v>
      </c>
      <c r="BK38" s="424">
        <v>-2.120272786251206</v>
      </c>
      <c r="BL38" s="424">
        <v>0.00094313</v>
      </c>
      <c r="BM38" s="424">
        <v>-16.88916815631976</v>
      </c>
      <c r="BN38" s="424">
        <v>-27.63102111592855</v>
      </c>
      <c r="BO38" s="424">
        <v>0</v>
      </c>
      <c r="BP38" s="424">
        <v>-23.53547470169426</v>
      </c>
      <c r="BQ38" s="424">
        <v>-24.28824765440411</v>
      </c>
      <c r="BR38" s="424">
        <v>-27.63102111592855</v>
      </c>
    </row>
    <row x14ac:dyDescent="0.25" r="39" customHeight="1" ht="17.25">
      <c r="A39" s="425" t="s">
        <v>299</v>
      </c>
      <c r="B39" s="424">
        <v>9.19</v>
      </c>
      <c r="C39" s="424">
        <v>0.1</v>
      </c>
      <c r="D39" s="424">
        <v>297.72</v>
      </c>
      <c r="E39" s="422">
        <v>3.581e-7</v>
      </c>
      <c r="F39" s="422">
        <v>6.295e-7</v>
      </c>
      <c r="G39" s="422">
        <v>0</v>
      </c>
      <c r="H39" s="424">
        <v>0.0000014826</v>
      </c>
      <c r="I39" s="424">
        <v>7.55e-8</v>
      </c>
      <c r="J39" s="424">
        <v>3.49e-8</v>
      </c>
      <c r="K39" s="424">
        <v>7.2e-9</v>
      </c>
      <c r="L39" s="424">
        <v>0.0011087912</v>
      </c>
      <c r="M39" s="424">
        <v>0.0000977032</v>
      </c>
      <c r="N39" s="424">
        <v>0.000155935</v>
      </c>
      <c r="O39" s="424">
        <v>0.0001983632</v>
      </c>
      <c r="P39" s="422">
        <v>0</v>
      </c>
      <c r="Q39" s="424">
        <v>0</v>
      </c>
      <c r="R39" s="424">
        <v>0.0012731222</v>
      </c>
      <c r="S39" s="422">
        <v>0.0000989798</v>
      </c>
      <c r="T39" s="422">
        <v>0</v>
      </c>
      <c r="U39" s="424">
        <v>0.0003163063</v>
      </c>
      <c r="V39" s="424">
        <v>0.0000010819</v>
      </c>
      <c r="W39" s="424">
        <v>0.000031563</v>
      </c>
      <c r="X39" s="422">
        <v>0</v>
      </c>
      <c r="Y39" s="424">
        <v>18.28</v>
      </c>
      <c r="Z39" s="422">
        <v>0</v>
      </c>
      <c r="AA39" s="422">
        <v>0</v>
      </c>
      <c r="AB39" s="422">
        <v>1</v>
      </c>
      <c r="AC39" s="422">
        <v>1</v>
      </c>
      <c r="AD39" s="422">
        <v>2</v>
      </c>
      <c r="AE39" s="29" t="s">
        <v>226</v>
      </c>
      <c r="AF39" s="424">
        <v>207.72</v>
      </c>
      <c r="AG39" s="424">
        <v>0.00233977</v>
      </c>
      <c r="AH39" s="422">
        <v>0</v>
      </c>
      <c r="AI39" s="422">
        <v>1</v>
      </c>
      <c r="AJ39" s="422">
        <v>0</v>
      </c>
      <c r="AK39" s="422">
        <v>0</v>
      </c>
      <c r="AL39" s="422">
        <v>0</v>
      </c>
      <c r="AM39" s="422">
        <v>0</v>
      </c>
      <c r="AN39" s="422">
        <v>0</v>
      </c>
      <c r="AO39" s="422">
        <v>0</v>
      </c>
      <c r="AP39" s="422">
        <v>0</v>
      </c>
      <c r="AQ39" s="422">
        <v>0</v>
      </c>
      <c r="AR39" s="422">
        <v>1</v>
      </c>
      <c r="AS39" s="422">
        <v>0</v>
      </c>
      <c r="AT39" s="422">
        <v>0</v>
      </c>
      <c r="AU39" s="422">
        <v>0</v>
      </c>
      <c r="AV39" s="422">
        <v>0</v>
      </c>
      <c r="AW39" s="422">
        <v>0</v>
      </c>
      <c r="AX39" s="422">
        <v>0</v>
      </c>
      <c r="AY39" s="422">
        <v>0</v>
      </c>
      <c r="AZ39" s="424">
        <v>117.9149720743</v>
      </c>
      <c r="BA39" s="424">
        <v>-0.1210846524508771</v>
      </c>
      <c r="BB39" s="424">
        <v>9.432169304901754</v>
      </c>
      <c r="BC39" s="424">
        <v>0.00237652555</v>
      </c>
      <c r="BD39" s="424">
        <v>4.337890203261838</v>
      </c>
      <c r="BE39" s="424">
        <v>3.065650885016378</v>
      </c>
      <c r="BF39" s="424">
        <v>0.0000014472</v>
      </c>
      <c r="BG39" s="424">
        <v>0.0000010225</v>
      </c>
      <c r="BH39" s="29" t="s">
        <v>238</v>
      </c>
      <c r="BI39" s="29" t="s">
        <v>222</v>
      </c>
      <c r="BJ39" s="424">
        <v>2.790345881465767</v>
      </c>
      <c r="BK39" s="424">
        <v>-2.302574293042365</v>
      </c>
      <c r="BL39" s="424">
        <v>0.00120649</v>
      </c>
      <c r="BM39" s="424">
        <v>-15.82774041919311</v>
      </c>
      <c r="BN39" s="424">
        <v>-25.03034767848394</v>
      </c>
      <c r="BO39" s="424">
        <v>0</v>
      </c>
      <c r="BP39" s="424">
        <v>-24.32731107912348</v>
      </c>
      <c r="BQ39" s="424">
        <v>-27.4750435344742</v>
      </c>
      <c r="BR39" s="424">
        <v>-27.63102111592855</v>
      </c>
    </row>
    <row x14ac:dyDescent="0.25" r="40" customHeight="1" ht="17.25">
      <c r="A40" s="425" t="s">
        <v>300</v>
      </c>
      <c r="B40" s="424">
        <v>9.24</v>
      </c>
      <c r="C40" s="424">
        <v>-0.08</v>
      </c>
      <c r="D40" s="424">
        <v>32.2</v>
      </c>
      <c r="E40" s="422">
        <v>0.0000032232</v>
      </c>
      <c r="F40" s="422">
        <v>0</v>
      </c>
      <c r="G40" s="422">
        <v>0</v>
      </c>
      <c r="H40" s="424">
        <v>0</v>
      </c>
      <c r="I40" s="424">
        <v>0</v>
      </c>
      <c r="J40" s="424">
        <v>0</v>
      </c>
      <c r="K40" s="424">
        <v>0</v>
      </c>
      <c r="L40" s="424">
        <v>0.0004349906</v>
      </c>
      <c r="M40" s="424">
        <v>0.0002557676</v>
      </c>
      <c r="N40" s="424">
        <v>0.0000094631</v>
      </c>
      <c r="O40" s="424">
        <v>0.0000948151</v>
      </c>
      <c r="P40" s="422">
        <v>0</v>
      </c>
      <c r="Q40" s="424">
        <v>0</v>
      </c>
      <c r="R40" s="424">
        <v>0.0004120949</v>
      </c>
      <c r="S40" s="422">
        <v>1.041e-7</v>
      </c>
      <c r="T40" s="422">
        <v>1.613e-7</v>
      </c>
      <c r="U40" s="424">
        <v>0.0001638893</v>
      </c>
      <c r="V40" s="424">
        <v>3.12e-8</v>
      </c>
      <c r="W40" s="424">
        <v>0.0000089561</v>
      </c>
      <c r="X40" s="422">
        <v>0</v>
      </c>
      <c r="Y40" s="424">
        <v>26.8</v>
      </c>
      <c r="Z40" s="422">
        <v>0</v>
      </c>
      <c r="AA40" s="422">
        <v>0</v>
      </c>
      <c r="AB40" s="422">
        <v>1</v>
      </c>
      <c r="AC40" s="422">
        <v>1</v>
      </c>
      <c r="AD40" s="422">
        <v>2</v>
      </c>
      <c r="AE40" s="29" t="s">
        <v>226</v>
      </c>
      <c r="AF40" s="424">
        <v>94.256</v>
      </c>
      <c r="AG40" s="424">
        <v>0.000883905</v>
      </c>
      <c r="AH40" s="422">
        <v>0</v>
      </c>
      <c r="AI40" s="422">
        <v>1</v>
      </c>
      <c r="AJ40" s="422">
        <v>0</v>
      </c>
      <c r="AK40" s="422">
        <v>0</v>
      </c>
      <c r="AL40" s="422">
        <v>0</v>
      </c>
      <c r="AM40" s="422">
        <v>0</v>
      </c>
      <c r="AN40" s="422">
        <v>0</v>
      </c>
      <c r="AO40" s="422">
        <v>0</v>
      </c>
      <c r="AP40" s="422">
        <v>0</v>
      </c>
      <c r="AQ40" s="422">
        <v>0</v>
      </c>
      <c r="AR40" s="422">
        <v>1</v>
      </c>
      <c r="AS40" s="422">
        <v>0</v>
      </c>
      <c r="AT40" s="422">
        <v>0</v>
      </c>
      <c r="AU40" s="422">
        <v>0</v>
      </c>
      <c r="AV40" s="422">
        <v>0</v>
      </c>
      <c r="AW40" s="422">
        <v>0</v>
      </c>
      <c r="AX40" s="422">
        <v>0</v>
      </c>
      <c r="AY40" s="422">
        <v>0</v>
      </c>
      <c r="AZ40" s="424">
        <v>49.62977585617</v>
      </c>
      <c r="BA40" s="424">
        <v>-0.4754511457698776</v>
      </c>
      <c r="BB40" s="424">
        <v>10.19090229153976</v>
      </c>
      <c r="BC40" s="424">
        <v>0.00086657505</v>
      </c>
      <c r="BD40" s="424">
        <v>2.515106233292838</v>
      </c>
      <c r="BE40" s="424">
        <v>2.512874908380459</v>
      </c>
      <c r="BF40" s="424">
        <v>0.0000034157</v>
      </c>
      <c r="BG40" s="424">
        <v>0.0000032232</v>
      </c>
      <c r="BH40" s="29" t="s">
        <v>238</v>
      </c>
      <c r="BI40" s="29" t="s">
        <v>222</v>
      </c>
      <c r="BJ40" s="424">
        <v>0.183564565034384</v>
      </c>
      <c r="BK40" s="424">
        <v>-2.525729019320826</v>
      </c>
      <c r="BL40" s="424">
        <v>0.00069076</v>
      </c>
      <c r="BM40" s="424">
        <v>-14.79652069081797</v>
      </c>
      <c r="BN40" s="424">
        <v>-15.64808577170636</v>
      </c>
      <c r="BO40" s="424">
        <v>0</v>
      </c>
      <c r="BP40" s="424">
        <v>-24.1068774750863</v>
      </c>
      <c r="BQ40" s="424">
        <v>-27.63102111592855</v>
      </c>
      <c r="BR40" s="424">
        <v>-27.63102111592855</v>
      </c>
    </row>
    <row x14ac:dyDescent="0.25" r="41" customHeight="1" ht="17.25">
      <c r="A41" s="425" t="s">
        <v>301</v>
      </c>
      <c r="B41" s="424">
        <v>10.35</v>
      </c>
      <c r="C41" s="424">
        <v>-0.14</v>
      </c>
      <c r="D41" s="424">
        <v>251.97</v>
      </c>
      <c r="E41" s="422">
        <v>3.581e-7</v>
      </c>
      <c r="F41" s="422">
        <v>5.514e-7</v>
      </c>
      <c r="G41" s="422">
        <v>0</v>
      </c>
      <c r="H41" s="424">
        <v>3.71e-8</v>
      </c>
      <c r="I41" s="424">
        <v>2.714e-7</v>
      </c>
      <c r="J41" s="424">
        <v>1.55e-8</v>
      </c>
      <c r="K41" s="424">
        <v>9e-10</v>
      </c>
      <c r="L41" s="424">
        <v>0.0016051155</v>
      </c>
      <c r="M41" s="424">
        <v>0.0000299248</v>
      </c>
      <c r="N41" s="424">
        <v>0.0000822876</v>
      </c>
      <c r="O41" s="424">
        <v>0.0000980588</v>
      </c>
      <c r="P41" s="422">
        <v>0</v>
      </c>
      <c r="Q41" s="424">
        <v>0</v>
      </c>
      <c r="R41" s="424">
        <v>0.0004120949</v>
      </c>
      <c r="S41" s="422">
        <v>0.0002590048</v>
      </c>
      <c r="T41" s="422">
        <v>0</v>
      </c>
      <c r="U41" s="424">
        <v>0.0003205675</v>
      </c>
      <c r="V41" s="424">
        <v>0.0000013125</v>
      </c>
      <c r="W41" s="424">
        <v>0.000077217</v>
      </c>
      <c r="X41" s="422">
        <v>0</v>
      </c>
      <c r="Y41" s="424">
        <v>9.04</v>
      </c>
      <c r="Z41" s="422">
        <v>0</v>
      </c>
      <c r="AA41" s="422">
        <v>0</v>
      </c>
      <c r="AB41" s="422">
        <v>1</v>
      </c>
      <c r="AC41" s="422">
        <v>1</v>
      </c>
      <c r="AD41" s="422">
        <v>0</v>
      </c>
      <c r="AE41" s="29" t="s">
        <v>226</v>
      </c>
      <c r="AF41" s="424">
        <v>156.06</v>
      </c>
      <c r="AG41" s="424">
        <v>0.00237644</v>
      </c>
      <c r="AH41" s="422">
        <v>0</v>
      </c>
      <c r="AI41" s="422">
        <v>1</v>
      </c>
      <c r="AJ41" s="422">
        <v>0</v>
      </c>
      <c r="AK41" s="422">
        <v>0</v>
      </c>
      <c r="AL41" s="422">
        <v>0</v>
      </c>
      <c r="AM41" s="422">
        <v>0</v>
      </c>
      <c r="AN41" s="422">
        <v>0</v>
      </c>
      <c r="AO41" s="422">
        <v>0</v>
      </c>
      <c r="AP41" s="422">
        <v>0</v>
      </c>
      <c r="AQ41" s="422">
        <v>0</v>
      </c>
      <c r="AR41" s="422">
        <v>0</v>
      </c>
      <c r="AS41" s="422">
        <v>0</v>
      </c>
      <c r="AT41" s="422">
        <v>0</v>
      </c>
      <c r="AU41" s="422">
        <v>0</v>
      </c>
      <c r="AV41" s="422">
        <v>0</v>
      </c>
      <c r="AW41" s="422">
        <v>1</v>
      </c>
      <c r="AX41" s="422">
        <v>0</v>
      </c>
      <c r="AY41" s="422">
        <v>0</v>
      </c>
      <c r="AZ41" s="424">
        <v>109.9622004338</v>
      </c>
      <c r="BA41" s="424">
        <v>0.5582016231927813</v>
      </c>
      <c r="BB41" s="424">
        <v>9.233596753614437</v>
      </c>
      <c r="BC41" s="424">
        <v>0.0022195493</v>
      </c>
      <c r="BD41" s="424">
        <v>2.0934739173497</v>
      </c>
      <c r="BE41" s="424">
        <v>0.7110327736505004</v>
      </c>
      <c r="BF41" s="424">
        <v>0.0000016715</v>
      </c>
      <c r="BG41" s="424">
        <v>9.25e-7</v>
      </c>
      <c r="BH41" s="29" t="s">
        <v>196</v>
      </c>
      <c r="BI41" s="29" t="s">
        <v>222</v>
      </c>
      <c r="BJ41" s="424">
        <v>3.327650858401596</v>
      </c>
      <c r="BK41" s="424">
        <v>-1.966122213566611</v>
      </c>
      <c r="BL41" s="424">
        <v>0.00163504</v>
      </c>
      <c r="BM41" s="424">
        <v>-15.82087590293696</v>
      </c>
      <c r="BN41" s="424">
        <v>-24.27609774146543</v>
      </c>
      <c r="BO41" s="424">
        <v>0</v>
      </c>
      <c r="BP41" s="424">
        <v>-23.65785712274117</v>
      </c>
      <c r="BQ41" s="424">
        <v>-27.48320474123433</v>
      </c>
      <c r="BR41" s="424">
        <v>-27.63102111592855</v>
      </c>
    </row>
    <row x14ac:dyDescent="0.25" r="42" customHeight="1" ht="17.25">
      <c r="A42" s="425" t="s">
        <v>302</v>
      </c>
      <c r="B42" s="424">
        <v>9.29</v>
      </c>
      <c r="C42" s="424">
        <v>-0.03</v>
      </c>
      <c r="D42" s="424">
        <v>391.57</v>
      </c>
      <c r="E42" s="422">
        <v>0</v>
      </c>
      <c r="F42" s="422">
        <v>5.645e-7</v>
      </c>
      <c r="G42" s="422">
        <v>0</v>
      </c>
      <c r="H42" s="424">
        <v>3.71e-8</v>
      </c>
      <c r="I42" s="424">
        <v>2.474e-7</v>
      </c>
      <c r="J42" s="424">
        <v>1.45e-8</v>
      </c>
      <c r="K42" s="424">
        <v>1.5e-9</v>
      </c>
      <c r="L42" s="424">
        <v>0.0013180217</v>
      </c>
      <c r="M42" s="424">
        <v>0.0000493631</v>
      </c>
      <c r="N42" s="424">
        <v>0.0002756634</v>
      </c>
      <c r="O42" s="424">
        <v>0.0002021059</v>
      </c>
      <c r="P42" s="422">
        <v>0</v>
      </c>
      <c r="Q42" s="424">
        <v>5.209e-7</v>
      </c>
      <c r="R42" s="424">
        <v>0.0006177192</v>
      </c>
      <c r="S42" s="422">
        <v>0.0000291484</v>
      </c>
      <c r="T42" s="422">
        <v>0.0000156452</v>
      </c>
      <c r="U42" s="424">
        <v>0.0005069096</v>
      </c>
      <c r="V42" s="424">
        <v>0.0000019688</v>
      </c>
      <c r="W42" s="424">
        <v>0.001086</v>
      </c>
      <c r="X42" s="422">
        <v>0</v>
      </c>
      <c r="Y42" s="424">
        <v>26.12</v>
      </c>
      <c r="Z42" s="422">
        <v>0</v>
      </c>
      <c r="AA42" s="422">
        <v>0</v>
      </c>
      <c r="AB42" s="422">
        <v>1</v>
      </c>
      <c r="AC42" s="422">
        <v>2</v>
      </c>
      <c r="AD42" s="422">
        <v>2</v>
      </c>
      <c r="AE42" s="29" t="s">
        <v>226</v>
      </c>
      <c r="AF42" s="424">
        <v>316.46</v>
      </c>
      <c r="AG42" s="424">
        <v>0.0039382</v>
      </c>
      <c r="AH42" s="422">
        <v>0</v>
      </c>
      <c r="AI42" s="422">
        <v>1</v>
      </c>
      <c r="AJ42" s="422">
        <v>0</v>
      </c>
      <c r="AK42" s="422">
        <v>0</v>
      </c>
      <c r="AL42" s="422">
        <v>0</v>
      </c>
      <c r="AM42" s="422">
        <v>0</v>
      </c>
      <c r="AN42" s="422">
        <v>0</v>
      </c>
      <c r="AO42" s="422">
        <v>0</v>
      </c>
      <c r="AP42" s="422">
        <v>0</v>
      </c>
      <c r="AQ42" s="422">
        <v>0</v>
      </c>
      <c r="AR42" s="422">
        <v>0</v>
      </c>
      <c r="AS42" s="422">
        <v>0</v>
      </c>
      <c r="AT42" s="422">
        <v>0</v>
      </c>
      <c r="AU42" s="422">
        <v>0</v>
      </c>
      <c r="AV42" s="422">
        <v>0</v>
      </c>
      <c r="AW42" s="422">
        <v>1</v>
      </c>
      <c r="AX42" s="422">
        <v>0</v>
      </c>
      <c r="AY42" s="422">
        <v>0</v>
      </c>
      <c r="AZ42" s="424">
        <v>199.38461331028</v>
      </c>
      <c r="BA42" s="424">
        <v>0.320303165662553</v>
      </c>
      <c r="BB42" s="424">
        <v>8.649393668674893</v>
      </c>
      <c r="BC42" s="424">
        <v>0.00444252935</v>
      </c>
      <c r="BD42" s="424">
        <v>1.276100511807233</v>
      </c>
      <c r="BE42" s="424">
        <v>1.152336500901022</v>
      </c>
      <c r="BF42" s="424">
        <v>0.0000176155</v>
      </c>
      <c r="BG42" s="424">
        <v>5.79e-7</v>
      </c>
      <c r="BH42" s="29" t="s">
        <v>196</v>
      </c>
      <c r="BI42" s="29" t="s">
        <v>222</v>
      </c>
      <c r="BJ42" s="424">
        <v>2.707462994529115</v>
      </c>
      <c r="BK42" s="424">
        <v>-3.506623566176134</v>
      </c>
      <c r="BL42" s="424">
        <v>0.00136738</v>
      </c>
      <c r="BM42" s="424">
        <v>-15.46563802118809</v>
      </c>
      <c r="BN42" s="424">
        <v>-11.06503954354102</v>
      </c>
      <c r="BO42" s="424">
        <v>6.025206218476296e-9</v>
      </c>
      <c r="BP42" s="424">
        <v>-27.63102111592855</v>
      </c>
      <c r="BQ42" s="424">
        <v>-27.49125917355339</v>
      </c>
      <c r="BR42" s="424">
        <v>-27.63102111592855</v>
      </c>
    </row>
    <row x14ac:dyDescent="0.25" r="43" customHeight="1" ht="17.25">
      <c r="A43" s="425" t="s">
        <v>303</v>
      </c>
      <c r="B43" s="424">
        <v>8.51</v>
      </c>
      <c r="C43" s="424">
        <v>-0.39</v>
      </c>
      <c r="D43" s="424">
        <v>476.7</v>
      </c>
      <c r="E43" s="422">
        <v>0.0001137076</v>
      </c>
      <c r="F43" s="422">
        <v>6.295e-7</v>
      </c>
      <c r="G43" s="422">
        <v>3.212e-7</v>
      </c>
      <c r="H43" s="424">
        <v>7.042e-7</v>
      </c>
      <c r="I43" s="424">
        <v>1.5e-8</v>
      </c>
      <c r="J43" s="424">
        <v>6.815e-7</v>
      </c>
      <c r="K43" s="424">
        <v>5.15e-8</v>
      </c>
      <c r="L43" s="424">
        <v>0.0000418896</v>
      </c>
      <c r="M43" s="424">
        <v>0.0003734206</v>
      </c>
      <c r="N43" s="424">
        <v>0.0000078585</v>
      </c>
      <c r="O43" s="424">
        <v>0.0000571386</v>
      </c>
      <c r="P43" s="422">
        <v>0</v>
      </c>
      <c r="Q43" s="424">
        <v>0</v>
      </c>
      <c r="R43" s="424">
        <v>0.0002820636</v>
      </c>
      <c r="S43" s="422">
        <v>1.041e-7</v>
      </c>
      <c r="T43" s="422">
        <v>1.613e-7</v>
      </c>
      <c r="U43" s="424">
        <v>0.0000278612</v>
      </c>
      <c r="V43" s="424">
        <v>0.0000071562</v>
      </c>
      <c r="W43" s="424">
        <v>0</v>
      </c>
      <c r="X43" s="422">
        <v>0.0014293</v>
      </c>
      <c r="Y43" s="424">
        <v>18.73</v>
      </c>
      <c r="Z43" s="422">
        <v>0</v>
      </c>
      <c r="AA43" s="422">
        <v>0</v>
      </c>
      <c r="AB43" s="422">
        <v>1</v>
      </c>
      <c r="AC43" s="422">
        <v>2</v>
      </c>
      <c r="AD43" s="422">
        <v>2</v>
      </c>
      <c r="AE43" s="29" t="s">
        <v>229</v>
      </c>
      <c r="AF43" s="424">
        <v>124.77</v>
      </c>
      <c r="AG43" s="424">
        <v>0.00225762</v>
      </c>
      <c r="AH43" s="422">
        <v>0</v>
      </c>
      <c r="AI43" s="422">
        <v>1</v>
      </c>
      <c r="AJ43" s="422">
        <v>0</v>
      </c>
      <c r="AK43" s="422">
        <v>0</v>
      </c>
      <c r="AL43" s="422">
        <v>0</v>
      </c>
      <c r="AM43" s="422">
        <v>0</v>
      </c>
      <c r="AN43" s="422">
        <v>0</v>
      </c>
      <c r="AO43" s="422">
        <v>0</v>
      </c>
      <c r="AP43" s="422">
        <v>0</v>
      </c>
      <c r="AQ43" s="422">
        <v>0</v>
      </c>
      <c r="AR43" s="422">
        <v>0</v>
      </c>
      <c r="AS43" s="422">
        <v>0</v>
      </c>
      <c r="AT43" s="422">
        <v>0</v>
      </c>
      <c r="AU43" s="422">
        <v>0</v>
      </c>
      <c r="AV43" s="422">
        <v>0</v>
      </c>
      <c r="AW43" s="422">
        <v>0</v>
      </c>
      <c r="AX43" s="422">
        <v>1</v>
      </c>
      <c r="AY43" s="422">
        <v>0</v>
      </c>
      <c r="AZ43" s="424">
        <v>36.46985072257</v>
      </c>
      <c r="BA43" s="424">
        <v>-2.336969224119864</v>
      </c>
      <c r="BB43" s="424">
        <v>13.18393844823973</v>
      </c>
      <c r="BC43" s="424">
        <v>0.00144153205</v>
      </c>
      <c r="BD43" s="424">
        <v>10.12762192583234</v>
      </c>
      <c r="BE43" s="424">
        <v>10.0861996831788</v>
      </c>
      <c r="BF43" s="424">
        <v>0.0001210766</v>
      </c>
      <c r="BG43" s="424">
        <v>0.0001153398</v>
      </c>
      <c r="BH43" s="29" t="s">
        <v>197</v>
      </c>
      <c r="BI43" s="29" t="s">
        <v>222</v>
      </c>
      <c r="BJ43" s="424">
        <v>3.236760845754822</v>
      </c>
      <c r="BK43" s="424">
        <v>-0.9416268990038961</v>
      </c>
      <c r="BL43" s="424">
        <v>0.00041531</v>
      </c>
      <c r="BM43" s="424">
        <v>-15.83390174528852</v>
      </c>
      <c r="BN43" s="424">
        <v>-15.64808577171449</v>
      </c>
      <c r="BO43" s="424">
        <v>0</v>
      </c>
      <c r="BP43" s="424">
        <v>-15.63507424246778</v>
      </c>
      <c r="BQ43" s="424">
        <v>-27.61780878445641</v>
      </c>
      <c r="BR43" s="424">
        <v>-27.63102111592855</v>
      </c>
    </row>
    <row x14ac:dyDescent="0.25" r="44" customHeight="1" ht="17.25">
      <c r="A44" s="425" t="s">
        <v>304</v>
      </c>
      <c r="B44" s="424">
        <v>8.9</v>
      </c>
      <c r="C44" s="424">
        <v>-0.49</v>
      </c>
      <c r="D44" s="424">
        <v>368.76</v>
      </c>
      <c r="E44" s="422">
        <v>0.0000605784</v>
      </c>
      <c r="F44" s="422">
        <v>0</v>
      </c>
      <c r="G44" s="422">
        <v>6.883e-7</v>
      </c>
      <c r="H44" s="424">
        <v>1.112e-7</v>
      </c>
      <c r="I44" s="424">
        <v>8e-9</v>
      </c>
      <c r="J44" s="424">
        <v>0.0000010223</v>
      </c>
      <c r="K44" s="424">
        <v>5.15e-8</v>
      </c>
      <c r="L44" s="424">
        <v>0.0001071382</v>
      </c>
      <c r="M44" s="424">
        <v>0.0002557676</v>
      </c>
      <c r="N44" s="424">
        <v>0.0000175273</v>
      </c>
      <c r="O44" s="424">
        <v>0.0001156744</v>
      </c>
      <c r="P44" s="422">
        <v>0</v>
      </c>
      <c r="Q44" s="424">
        <v>0</v>
      </c>
      <c r="R44" s="424">
        <v>0.0002820636</v>
      </c>
      <c r="S44" s="422">
        <v>1.041e-7</v>
      </c>
      <c r="T44" s="422">
        <v>1.613e-7</v>
      </c>
      <c r="U44" s="424">
        <v>0.0002392784</v>
      </c>
      <c r="V44" s="424">
        <v>5.94e-8</v>
      </c>
      <c r="W44" s="424">
        <v>0</v>
      </c>
      <c r="X44" s="422">
        <v>0.00048234</v>
      </c>
      <c r="Y44" s="424">
        <v>20.38</v>
      </c>
      <c r="Z44" s="422">
        <v>0</v>
      </c>
      <c r="AA44" s="422">
        <v>0</v>
      </c>
      <c r="AB44" s="422">
        <v>1</v>
      </c>
      <c r="AC44" s="422">
        <v>2</v>
      </c>
      <c r="AD44" s="422">
        <v>2</v>
      </c>
      <c r="AE44" s="29" t="s">
        <v>229</v>
      </c>
      <c r="AF44" s="424">
        <v>93.703</v>
      </c>
      <c r="AG44" s="424">
        <v>0.00134106</v>
      </c>
      <c r="AH44" s="422">
        <v>0</v>
      </c>
      <c r="AI44" s="422">
        <v>1</v>
      </c>
      <c r="AJ44" s="422">
        <v>0</v>
      </c>
      <c r="AK44" s="422">
        <v>0</v>
      </c>
      <c r="AL44" s="422">
        <v>0</v>
      </c>
      <c r="AM44" s="422">
        <v>0</v>
      </c>
      <c r="AN44" s="422">
        <v>0</v>
      </c>
      <c r="AO44" s="422">
        <v>0</v>
      </c>
      <c r="AP44" s="422">
        <v>0</v>
      </c>
      <c r="AQ44" s="422">
        <v>0</v>
      </c>
      <c r="AR44" s="422">
        <v>0</v>
      </c>
      <c r="AS44" s="422">
        <v>0</v>
      </c>
      <c r="AT44" s="422">
        <v>0</v>
      </c>
      <c r="AU44" s="422">
        <v>0</v>
      </c>
      <c r="AV44" s="422">
        <v>0</v>
      </c>
      <c r="AW44" s="422">
        <v>0</v>
      </c>
      <c r="AX44" s="422">
        <v>1</v>
      </c>
      <c r="AY44" s="422">
        <v>0</v>
      </c>
      <c r="AZ44" s="424">
        <v>45.64447901077001</v>
      </c>
      <c r="BA44" s="424">
        <v>-0.6843834927356802</v>
      </c>
      <c r="BB44" s="424">
        <v>10.26876698547136</v>
      </c>
      <c r="BC44" s="424">
        <v>0.00107518355</v>
      </c>
      <c r="BD44" s="424">
        <v>1.179244344662953</v>
      </c>
      <c r="BE44" s="424">
        <v>1.178296659112508</v>
      </c>
      <c r="BF44" s="424">
        <v>0.0000608506</v>
      </c>
      <c r="BG44" s="424">
        <v>0.000062289</v>
      </c>
      <c r="BH44" s="29" t="s">
        <v>197</v>
      </c>
      <c r="BI44" s="29" t="s">
        <v>222</v>
      </c>
      <c r="BJ44" s="424">
        <v>2.89559199813587</v>
      </c>
      <c r="BK44" s="424">
        <v>-0.7133500103284927</v>
      </c>
      <c r="BL44" s="424">
        <v>0.00036291</v>
      </c>
      <c r="BM44" s="424">
        <v>-14.64829677083011</v>
      </c>
      <c r="BN44" s="424">
        <v>-15.64808577171449</v>
      </c>
      <c r="BO44" s="424">
        <v>0</v>
      </c>
      <c r="BP44" s="424">
        <v>-17.35903279455557</v>
      </c>
      <c r="BQ44" s="424">
        <v>-27.62992172048525</v>
      </c>
      <c r="BR44" s="424">
        <v>-27.63102111592855</v>
      </c>
    </row>
    <row x14ac:dyDescent="0.25" r="45" customHeight="1" ht="17.25">
      <c r="A45" s="425" t="s">
        <v>305</v>
      </c>
      <c r="B45" s="424">
        <v>9.41</v>
      </c>
      <c r="C45" s="424">
        <v>-0.51</v>
      </c>
      <c r="D45" s="424">
        <v>149.99</v>
      </c>
      <c r="E45" s="422">
        <v>0.0000260364</v>
      </c>
      <c r="F45" s="422">
        <v>0.0000010544</v>
      </c>
      <c r="G45" s="422">
        <v>0.0000012542</v>
      </c>
      <c r="H45" s="424">
        <v>0.0000023325</v>
      </c>
      <c r="I45" s="424">
        <v>0.0000047326</v>
      </c>
      <c r="J45" s="424">
        <v>0.000001363</v>
      </c>
      <c r="K45" s="424">
        <v>1.091e-7</v>
      </c>
      <c r="L45" s="424">
        <v>0.0000142301</v>
      </c>
      <c r="M45" s="424">
        <v>0.0005798054</v>
      </c>
      <c r="N45" s="424">
        <v>0.0000073204</v>
      </c>
      <c r="O45" s="424">
        <v>0.0000907957</v>
      </c>
      <c r="P45" s="422">
        <v>0</v>
      </c>
      <c r="Q45" s="424">
        <v>7.41e-8</v>
      </c>
      <c r="R45" s="424">
        <v>0.0002820636</v>
      </c>
      <c r="S45" s="422">
        <v>1.041e-7</v>
      </c>
      <c r="T45" s="422">
        <v>1.613e-7</v>
      </c>
      <c r="U45" s="424">
        <v>0.0000207976</v>
      </c>
      <c r="V45" s="424">
        <v>4.357e-7</v>
      </c>
      <c r="W45" s="424">
        <v>0.00030972</v>
      </c>
      <c r="X45" s="422">
        <v>0.00017523</v>
      </c>
      <c r="Y45" s="424">
        <v>18.91</v>
      </c>
      <c r="Z45" s="422">
        <v>0</v>
      </c>
      <c r="AA45" s="422">
        <v>0</v>
      </c>
      <c r="AB45" s="422">
        <v>1</v>
      </c>
      <c r="AC45" s="422">
        <v>2</v>
      </c>
      <c r="AD45" s="422">
        <v>2</v>
      </c>
      <c r="AE45" s="29" t="s">
        <v>229</v>
      </c>
      <c r="AF45" s="424">
        <v>130.24</v>
      </c>
      <c r="AG45" s="424">
        <v>0.00158869</v>
      </c>
      <c r="AH45" s="422">
        <v>0</v>
      </c>
      <c r="AI45" s="422">
        <v>1</v>
      </c>
      <c r="AJ45" s="422">
        <v>0</v>
      </c>
      <c r="AK45" s="422">
        <v>0</v>
      </c>
      <c r="AL45" s="422">
        <v>0</v>
      </c>
      <c r="AM45" s="422">
        <v>0</v>
      </c>
      <c r="AN45" s="422">
        <v>0</v>
      </c>
      <c r="AO45" s="422">
        <v>0</v>
      </c>
      <c r="AP45" s="422">
        <v>0</v>
      </c>
      <c r="AQ45" s="422">
        <v>0</v>
      </c>
      <c r="AR45" s="422">
        <v>0</v>
      </c>
      <c r="AS45" s="422">
        <v>0</v>
      </c>
      <c r="AT45" s="422">
        <v>0</v>
      </c>
      <c r="AU45" s="422">
        <v>0</v>
      </c>
      <c r="AV45" s="422">
        <v>0</v>
      </c>
      <c r="AW45" s="422">
        <v>0</v>
      </c>
      <c r="AX45" s="422">
        <v>1</v>
      </c>
      <c r="AY45" s="422">
        <v>0</v>
      </c>
      <c r="AZ45" s="424">
        <v>67.40311675427</v>
      </c>
      <c r="BA45" s="424">
        <v>-1.385981942060967</v>
      </c>
      <c r="BB45" s="424">
        <v>12.18196388412193</v>
      </c>
      <c r="BC45" s="424">
        <v>0.00143176825</v>
      </c>
      <c r="BD45" s="424">
        <v>13.5673202677232</v>
      </c>
      <c r="BE45" s="424">
        <v>13.49476836812317</v>
      </c>
      <c r="BF45" s="424">
        <v>0.0000267425</v>
      </c>
      <c r="BG45" s="424">
        <v>0.000029708</v>
      </c>
      <c r="BH45" s="29" t="s">
        <v>197</v>
      </c>
      <c r="BI45" s="29" t="s">
        <v>222</v>
      </c>
      <c r="BJ45" s="424">
        <v>2.070877742537028</v>
      </c>
      <c r="BK45" s="424">
        <v>-0.6733454160111965</v>
      </c>
      <c r="BL45" s="424">
        <v>0.00059404</v>
      </c>
      <c r="BM45" s="424">
        <v>-15.76758928514706</v>
      </c>
      <c r="BN45" s="424">
        <v>-15.64808577171449</v>
      </c>
      <c r="BO45" s="424">
        <v>7.905307962564979e-10</v>
      </c>
      <c r="BP45" s="424">
        <v>-17.86794382648503</v>
      </c>
      <c r="BQ45" s="424">
        <v>-24.79854922315</v>
      </c>
      <c r="BR45" s="424">
        <v>-27.63102111592855</v>
      </c>
    </row>
    <row x14ac:dyDescent="0.25" r="46" customHeight="1" ht="17.25">
      <c r="A46" s="425" t="s">
        <v>306</v>
      </c>
      <c r="B46" s="424">
        <v>8.8</v>
      </c>
      <c r="C46" s="424">
        <v>-0.35</v>
      </c>
      <c r="D46" s="424">
        <v>174.57</v>
      </c>
      <c r="E46" s="422">
        <v>0.0001185424</v>
      </c>
      <c r="F46" s="422">
        <v>6.295e-7</v>
      </c>
      <c r="G46" s="422">
        <v>0.0000059651</v>
      </c>
      <c r="H46" s="424">
        <v>0.0000037064</v>
      </c>
      <c r="I46" s="424">
        <v>0.0000111034</v>
      </c>
      <c r="J46" s="424">
        <v>0.0000011926</v>
      </c>
      <c r="K46" s="424">
        <v>0</v>
      </c>
      <c r="L46" s="424">
        <v>0.0000761234</v>
      </c>
      <c r="M46" s="424">
        <v>0.0000393882</v>
      </c>
      <c r="N46" s="424">
        <v>0.0000189261</v>
      </c>
      <c r="O46" s="424">
        <v>0.0001075403</v>
      </c>
      <c r="P46" s="422">
        <v>0</v>
      </c>
      <c r="Q46" s="424">
        <v>0</v>
      </c>
      <c r="R46" s="424">
        <v>0.0005641272</v>
      </c>
      <c r="S46" s="422">
        <v>1.041e-7</v>
      </c>
      <c r="T46" s="422">
        <v>1.613e-7</v>
      </c>
      <c r="U46" s="424">
        <v>0.0001638893</v>
      </c>
      <c r="V46" s="424">
        <v>3.12e-8</v>
      </c>
      <c r="W46" s="424">
        <v>0</v>
      </c>
      <c r="X46" s="422">
        <v>0.00050776</v>
      </c>
      <c r="Y46" s="424">
        <v>19</v>
      </c>
      <c r="Z46" s="422">
        <v>0</v>
      </c>
      <c r="AA46" s="422">
        <v>0</v>
      </c>
      <c r="AB46" s="422">
        <v>1</v>
      </c>
      <c r="AC46" s="422">
        <v>2</v>
      </c>
      <c r="AD46" s="422">
        <v>2</v>
      </c>
      <c r="AE46" s="29" t="s">
        <v>229</v>
      </c>
      <c r="AF46" s="424">
        <v>99.143</v>
      </c>
      <c r="AG46" s="424">
        <v>0.0011766</v>
      </c>
      <c r="AH46" s="422">
        <v>0</v>
      </c>
      <c r="AI46" s="422">
        <v>1</v>
      </c>
      <c r="AJ46" s="422">
        <v>0</v>
      </c>
      <c r="AK46" s="422">
        <v>0</v>
      </c>
      <c r="AL46" s="422">
        <v>0</v>
      </c>
      <c r="AM46" s="422">
        <v>0</v>
      </c>
      <c r="AN46" s="422">
        <v>0</v>
      </c>
      <c r="AO46" s="422">
        <v>0</v>
      </c>
      <c r="AP46" s="422">
        <v>0</v>
      </c>
      <c r="AQ46" s="422">
        <v>0</v>
      </c>
      <c r="AR46" s="422">
        <v>0</v>
      </c>
      <c r="AS46" s="422">
        <v>0</v>
      </c>
      <c r="AT46" s="422">
        <v>0</v>
      </c>
      <c r="AU46" s="422">
        <v>0</v>
      </c>
      <c r="AV46" s="422">
        <v>0</v>
      </c>
      <c r="AW46" s="422">
        <v>0</v>
      </c>
      <c r="AX46" s="422">
        <v>1</v>
      </c>
      <c r="AY46" s="422">
        <v>0</v>
      </c>
      <c r="AZ46" s="424">
        <v>45.91111320837</v>
      </c>
      <c r="BA46" s="424">
        <v>-1.007506800698367</v>
      </c>
      <c r="BB46" s="424">
        <v>10.81501360139674</v>
      </c>
      <c r="BC46" s="424">
        <v>0.0012204105</v>
      </c>
      <c r="BD46" s="424">
        <v>3.442758618164822</v>
      </c>
      <c r="BE46" s="424">
        <v>3.439938436546836</v>
      </c>
      <c r="BF46" s="424">
        <v>0.0001187349</v>
      </c>
      <c r="BG46" s="424">
        <v>0.0001263296</v>
      </c>
      <c r="BH46" s="29" t="s">
        <v>197</v>
      </c>
      <c r="BI46" s="29" t="s">
        <v>222</v>
      </c>
      <c r="BJ46" s="424">
        <v>2.217886828170357</v>
      </c>
      <c r="BK46" s="424">
        <v>-1.049822210215824</v>
      </c>
      <c r="BL46" s="424">
        <v>0.00011551</v>
      </c>
      <c r="BM46" s="424">
        <v>-15.39823069979149</v>
      </c>
      <c r="BN46" s="424">
        <v>-15.64808577169686</v>
      </c>
      <c r="BO46" s="424">
        <v>0</v>
      </c>
      <c r="BP46" s="424">
        <v>-16.67669090290721</v>
      </c>
      <c r="BQ46" s="424">
        <v>-23.73565608739655</v>
      </c>
      <c r="BR46" s="424">
        <v>-27.63102111592855</v>
      </c>
    </row>
    <row x14ac:dyDescent="0.25" r="47" customHeight="1" ht="17.25">
      <c r="A47" s="425" t="s">
        <v>307</v>
      </c>
      <c r="B47" s="424">
        <v>8.6</v>
      </c>
      <c r="C47" s="424">
        <v>-0.29</v>
      </c>
      <c r="D47" s="424">
        <v>236.63</v>
      </c>
      <c r="E47" s="422">
        <v>0.0004584117</v>
      </c>
      <c r="F47" s="422">
        <v>5.193e-7</v>
      </c>
      <c r="G47" s="422">
        <v>7.954e-7</v>
      </c>
      <c r="H47" s="424">
        <v>0.0000010007</v>
      </c>
      <c r="I47" s="424">
        <v>2.4e-9</v>
      </c>
      <c r="J47" s="424">
        <v>1.704e-7</v>
      </c>
      <c r="K47" s="424">
        <v>0</v>
      </c>
      <c r="L47" s="424">
        <v>0.0000900431</v>
      </c>
      <c r="M47" s="424">
        <v>0.0003222671</v>
      </c>
      <c r="N47" s="424">
        <v>0.000014318</v>
      </c>
      <c r="O47" s="424">
        <v>0.000111782</v>
      </c>
      <c r="P47" s="422">
        <v>0</v>
      </c>
      <c r="Q47" s="424">
        <v>0.0000021567</v>
      </c>
      <c r="R47" s="424">
        <v>0.0002820636</v>
      </c>
      <c r="S47" s="422">
        <v>1.041e-7</v>
      </c>
      <c r="T47" s="422">
        <v>1.613e-7</v>
      </c>
      <c r="U47" s="424">
        <v>0.0001622504</v>
      </c>
      <c r="V47" s="424">
        <v>0</v>
      </c>
      <c r="W47" s="424">
        <v>0</v>
      </c>
      <c r="X47" s="422">
        <v>0.0015014</v>
      </c>
      <c r="Y47" s="424">
        <v>19</v>
      </c>
      <c r="Z47" s="422">
        <v>0</v>
      </c>
      <c r="AA47" s="422">
        <v>0</v>
      </c>
      <c r="AB47" s="422">
        <v>1</v>
      </c>
      <c r="AC47" s="422">
        <v>2</v>
      </c>
      <c r="AD47" s="422">
        <v>2</v>
      </c>
      <c r="AE47" s="29" t="s">
        <v>229</v>
      </c>
      <c r="AF47" s="424">
        <v>165.31</v>
      </c>
      <c r="AG47" s="424">
        <v>0.00192248</v>
      </c>
      <c r="AH47" s="422">
        <v>0</v>
      </c>
      <c r="AI47" s="422">
        <v>1</v>
      </c>
      <c r="AJ47" s="422">
        <v>0</v>
      </c>
      <c r="AK47" s="422">
        <v>1</v>
      </c>
      <c r="AL47" s="422">
        <v>0</v>
      </c>
      <c r="AM47" s="422">
        <v>0</v>
      </c>
      <c r="AN47" s="422">
        <v>0</v>
      </c>
      <c r="AO47" s="422">
        <v>0</v>
      </c>
      <c r="AP47" s="422">
        <v>0</v>
      </c>
      <c r="AQ47" s="422">
        <v>0</v>
      </c>
      <c r="AR47" s="422">
        <v>0</v>
      </c>
      <c r="AS47" s="422">
        <v>0</v>
      </c>
      <c r="AT47" s="422">
        <v>0</v>
      </c>
      <c r="AU47" s="422">
        <v>0</v>
      </c>
      <c r="AV47" s="422">
        <v>0</v>
      </c>
      <c r="AW47" s="422">
        <v>0</v>
      </c>
      <c r="AX47" s="422">
        <v>0</v>
      </c>
      <c r="AY47" s="422">
        <v>0</v>
      </c>
      <c r="AZ47" s="424">
        <v>65.34725864617</v>
      </c>
      <c r="BA47" s="424">
        <v>-1.210401947794027</v>
      </c>
      <c r="BB47" s="424">
        <v>11.02080389558805</v>
      </c>
      <c r="BC47" s="424">
        <v>0.0023601159</v>
      </c>
      <c r="BD47" s="424">
        <v>1.739087854328864</v>
      </c>
      <c r="BE47" s="424">
        <v>1.737331579968526</v>
      </c>
      <c r="BF47" s="424">
        <v>0.000458573</v>
      </c>
      <c r="BG47" s="424">
        <v>0.0004598968</v>
      </c>
      <c r="BH47" s="29" t="s">
        <v>198</v>
      </c>
      <c r="BI47" s="29" t="s">
        <v>222</v>
      </c>
      <c r="BJ47" s="424">
        <v>2.5220587606206</v>
      </c>
      <c r="BK47" s="424">
        <v>-1.237874356005066</v>
      </c>
      <c r="BL47" s="424">
        <v>0.00041231</v>
      </c>
      <c r="BM47" s="424">
        <v>-15.10532345725888</v>
      </c>
      <c r="BN47" s="424">
        <v>-15.64808577171449</v>
      </c>
      <c r="BO47" s="424">
        <v>2.920497566252028e-8</v>
      </c>
      <c r="BP47" s="424">
        <v>-14.58953918643426</v>
      </c>
      <c r="BQ47" s="424">
        <v>-27.63102111592855</v>
      </c>
      <c r="BR47" s="424">
        <v>-27.63102111592855</v>
      </c>
    </row>
    <row x14ac:dyDescent="0.25" r="48" customHeight="1" ht="17.25">
      <c r="A48" s="425" t="s">
        <v>308</v>
      </c>
      <c r="B48" s="424">
        <v>8.12</v>
      </c>
      <c r="C48" s="424">
        <v>-0.3</v>
      </c>
      <c r="D48" s="424">
        <v>309.45</v>
      </c>
      <c r="E48" s="422">
        <v>0.0001772943</v>
      </c>
      <c r="F48" s="422">
        <v>0.0000016838</v>
      </c>
      <c r="G48" s="422">
        <v>0.0000069134</v>
      </c>
      <c r="H48" s="424">
        <v>3.706e-7</v>
      </c>
      <c r="I48" s="424">
        <v>5.6e-9</v>
      </c>
      <c r="J48" s="424">
        <v>1.704e-7</v>
      </c>
      <c r="K48" s="424">
        <v>0</v>
      </c>
      <c r="L48" s="424">
        <v>0.0000434991</v>
      </c>
      <c r="M48" s="424">
        <v>0.0002557676</v>
      </c>
      <c r="N48" s="424">
        <v>0.0000049373</v>
      </c>
      <c r="O48" s="424">
        <v>0.0000249513</v>
      </c>
      <c r="P48" s="422">
        <v>0</v>
      </c>
      <c r="Q48" s="424">
        <v>2.08e-8</v>
      </c>
      <c r="R48" s="424">
        <v>0.0005641272</v>
      </c>
      <c r="S48" s="422">
        <v>1.041e-7</v>
      </c>
      <c r="T48" s="422">
        <v>1.613e-7</v>
      </c>
      <c r="U48" s="424">
        <v>0.0001327503</v>
      </c>
      <c r="V48" s="424">
        <v>0.0000012332</v>
      </c>
      <c r="W48" s="424">
        <v>0</v>
      </c>
      <c r="X48" s="422">
        <v>0.00093319</v>
      </c>
      <c r="Y48" s="424">
        <v>21.98</v>
      </c>
      <c r="Z48" s="422">
        <v>0</v>
      </c>
      <c r="AA48" s="422">
        <v>0</v>
      </c>
      <c r="AB48" s="422">
        <v>1</v>
      </c>
      <c r="AC48" s="422">
        <v>2</v>
      </c>
      <c r="AD48" s="422">
        <v>2</v>
      </c>
      <c r="AE48" s="29" t="s">
        <v>229</v>
      </c>
      <c r="AF48" s="424">
        <v>126.03</v>
      </c>
      <c r="AG48" s="424">
        <v>0.0015627</v>
      </c>
      <c r="AH48" s="422">
        <v>0</v>
      </c>
      <c r="AI48" s="422">
        <v>1</v>
      </c>
      <c r="AJ48" s="422">
        <v>0</v>
      </c>
      <c r="AK48" s="422">
        <v>1</v>
      </c>
      <c r="AL48" s="422">
        <v>0</v>
      </c>
      <c r="AM48" s="422">
        <v>0</v>
      </c>
      <c r="AN48" s="422">
        <v>0</v>
      </c>
      <c r="AO48" s="422">
        <v>0</v>
      </c>
      <c r="AP48" s="422">
        <v>0</v>
      </c>
      <c r="AQ48" s="422">
        <v>0</v>
      </c>
      <c r="AR48" s="422">
        <v>0</v>
      </c>
      <c r="AS48" s="422">
        <v>0</v>
      </c>
      <c r="AT48" s="422">
        <v>0</v>
      </c>
      <c r="AU48" s="422">
        <v>0</v>
      </c>
      <c r="AV48" s="422">
        <v>0</v>
      </c>
      <c r="AW48" s="422">
        <v>0</v>
      </c>
      <c r="AX48" s="422">
        <v>0</v>
      </c>
      <c r="AY48" s="422">
        <v>0</v>
      </c>
      <c r="AZ48" s="424">
        <v>50.76183738747</v>
      </c>
      <c r="BA48" s="424">
        <v>-2.360035937088867</v>
      </c>
      <c r="BB48" s="424">
        <v>12.84007187417773</v>
      </c>
      <c r="BC48" s="424">
        <v>0.00139857745</v>
      </c>
      <c r="BD48" s="424">
        <v>4.250320338259122</v>
      </c>
      <c r="BE48" s="424">
        <v>4.246206373292868</v>
      </c>
      <c r="BF48" s="424">
        <v>0.0001786888</v>
      </c>
      <c r="BG48" s="424">
        <v>0.0001860619</v>
      </c>
      <c r="BH48" s="29" t="s">
        <v>198</v>
      </c>
      <c r="BI48" s="29" t="s">
        <v>222</v>
      </c>
      <c r="BJ48" s="424">
        <v>2.644663579209966</v>
      </c>
      <c r="BK48" s="424">
        <v>-1.203976904337674</v>
      </c>
      <c r="BL48" s="424">
        <v>0.00029927</v>
      </c>
      <c r="BM48" s="424">
        <v>-15.04845318671129</v>
      </c>
      <c r="BN48" s="424">
        <v>-15.64808577169686</v>
      </c>
      <c r="BO48" s="424">
        <v>3.033317964522314e-10</v>
      </c>
      <c r="BP48" s="424">
        <v>-15.65429377556389</v>
      </c>
      <c r="BQ48" s="424">
        <v>-27.61072841266079</v>
      </c>
      <c r="BR48" s="424">
        <v>-27.63102111592855</v>
      </c>
    </row>
    <row x14ac:dyDescent="0.25" r="49" customHeight="1" ht="17.25">
      <c r="A49" s="425" t="s">
        <v>309</v>
      </c>
      <c r="B49" s="424">
        <v>8.95</v>
      </c>
      <c r="C49" s="424">
        <v>-0.36</v>
      </c>
      <c r="D49" s="424">
        <v>124.66</v>
      </c>
      <c r="E49" s="422">
        <v>0.0000129824</v>
      </c>
      <c r="F49" s="422">
        <v>0.0000012589</v>
      </c>
      <c r="G49" s="422">
        <v>0.0000017742</v>
      </c>
      <c r="H49" s="424">
        <v>0.0000022367</v>
      </c>
      <c r="I49" s="424">
        <v>0.0000013652</v>
      </c>
      <c r="J49" s="424">
        <v>4.941e-7</v>
      </c>
      <c r="K49" s="424">
        <v>1.052e-7</v>
      </c>
      <c r="L49" s="424">
        <v>0.0000061195</v>
      </c>
      <c r="M49" s="424">
        <v>0.0004873287</v>
      </c>
      <c r="N49" s="424">
        <v>0.000005927</v>
      </c>
      <c r="O49" s="424">
        <v>0.0000418374</v>
      </c>
      <c r="P49" s="422">
        <v>0</v>
      </c>
      <c r="Q49" s="424">
        <v>6.52e-8</v>
      </c>
      <c r="R49" s="424">
        <v>0.0005641272</v>
      </c>
      <c r="S49" s="422">
        <v>0</v>
      </c>
      <c r="T49" s="422">
        <v>0</v>
      </c>
      <c r="U49" s="424">
        <v>0.0000153613</v>
      </c>
      <c r="V49" s="424">
        <v>0.0000018938</v>
      </c>
      <c r="W49" s="424">
        <v>0</v>
      </c>
      <c r="X49" s="422">
        <v>0.00063028</v>
      </c>
      <c r="Y49" s="424">
        <v>18.69</v>
      </c>
      <c r="Z49" s="422">
        <v>0</v>
      </c>
      <c r="AA49" s="422">
        <v>0</v>
      </c>
      <c r="AB49" s="422">
        <v>1</v>
      </c>
      <c r="AC49" s="422">
        <v>2</v>
      </c>
      <c r="AD49" s="422">
        <v>2</v>
      </c>
      <c r="AE49" s="29" t="s">
        <v>229</v>
      </c>
      <c r="AF49" s="424">
        <v>111.02</v>
      </c>
      <c r="AG49" s="424">
        <v>0.00141025</v>
      </c>
      <c r="AH49" s="422">
        <v>0</v>
      </c>
      <c r="AI49" s="422">
        <v>1</v>
      </c>
      <c r="AJ49" s="422">
        <v>0</v>
      </c>
      <c r="AK49" s="422">
        <v>1</v>
      </c>
      <c r="AL49" s="422">
        <v>0</v>
      </c>
      <c r="AM49" s="422">
        <v>0</v>
      </c>
      <c r="AN49" s="422">
        <v>0</v>
      </c>
      <c r="AO49" s="422">
        <v>0</v>
      </c>
      <c r="AP49" s="422">
        <v>0</v>
      </c>
      <c r="AQ49" s="422">
        <v>0</v>
      </c>
      <c r="AR49" s="422">
        <v>0</v>
      </c>
      <c r="AS49" s="422">
        <v>0</v>
      </c>
      <c r="AT49" s="422">
        <v>0</v>
      </c>
      <c r="AU49" s="422">
        <v>0</v>
      </c>
      <c r="AV49" s="422">
        <v>0</v>
      </c>
      <c r="AW49" s="422">
        <v>0</v>
      </c>
      <c r="AX49" s="422">
        <v>0</v>
      </c>
      <c r="AY49" s="422">
        <v>0</v>
      </c>
      <c r="AZ49" s="424">
        <v>43.116794156</v>
      </c>
      <c r="BA49" s="424">
        <v>-2.298958141289178</v>
      </c>
      <c r="BB49" s="424">
        <v>13.54791628257836</v>
      </c>
      <c r="BC49" s="424">
        <v>0.0009932927</v>
      </c>
      <c r="BD49" s="424">
        <v>36.72392310546633</v>
      </c>
      <c r="BE49" s="424">
        <v>36.72392310546633</v>
      </c>
      <c r="BF49" s="424">
        <v>0.0000149814</v>
      </c>
      <c r="BG49" s="424">
        <v>0.0000165096</v>
      </c>
      <c r="BH49" s="29" t="s">
        <v>198</v>
      </c>
      <c r="BI49" s="29" t="s">
        <v>222</v>
      </c>
      <c r="BJ49" s="424">
        <v>1.897601409913383</v>
      </c>
      <c r="BK49" s="424">
        <v>-1.02165649754854</v>
      </c>
      <c r="BL49" s="424">
        <v>0.00049345</v>
      </c>
      <c r="BM49" s="424">
        <v>-15.5857120480986</v>
      </c>
      <c r="BN49" s="424">
        <v>-27.63102111592855</v>
      </c>
      <c r="BO49" s="424">
        <v>8.73880340813333e-10</v>
      </c>
      <c r="BP49" s="424">
        <v>-19.0555906072386</v>
      </c>
      <c r="BQ49" s="424">
        <v>-25.87402563913683</v>
      </c>
      <c r="BR49" s="424">
        <v>-27.63102111592855</v>
      </c>
    </row>
    <row x14ac:dyDescent="0.25" r="50" customHeight="1" ht="17.25">
      <c r="A50" s="425" t="s">
        <v>310</v>
      </c>
      <c r="B50" s="424">
        <v>8.5</v>
      </c>
      <c r="C50" s="424">
        <v>-0.29</v>
      </c>
      <c r="D50" s="424">
        <v>220.25</v>
      </c>
      <c r="E50" s="422">
        <v>0.0000741729</v>
      </c>
      <c r="F50" s="422">
        <v>0.0000015737</v>
      </c>
      <c r="G50" s="422">
        <v>0.0000015295</v>
      </c>
      <c r="H50" s="424">
        <v>0.0000036008</v>
      </c>
      <c r="I50" s="424">
        <v>0.0000023257</v>
      </c>
      <c r="J50" s="424">
        <v>0</v>
      </c>
      <c r="K50" s="424">
        <v>0</v>
      </c>
      <c r="L50" s="424">
        <v>0.0000836475</v>
      </c>
      <c r="M50" s="424">
        <v>0.0006457188</v>
      </c>
      <c r="N50" s="424">
        <v>0.0000229246</v>
      </c>
      <c r="O50" s="424">
        <v>0.0000889629</v>
      </c>
      <c r="P50" s="422">
        <v>0</v>
      </c>
      <c r="Q50" s="424">
        <v>2.133e-7</v>
      </c>
      <c r="R50" s="424">
        <v>0.0005641272</v>
      </c>
      <c r="S50" s="422">
        <v>1.041e-7</v>
      </c>
      <c r="T50" s="422">
        <v>1.613e-7</v>
      </c>
      <c r="U50" s="424">
        <v>0.0000819446</v>
      </c>
      <c r="V50" s="424">
        <v>3.125e-7</v>
      </c>
      <c r="W50" s="424">
        <v>0</v>
      </c>
      <c r="X50" s="422">
        <v>0.00050784</v>
      </c>
      <c r="Y50" s="424">
        <v>18.7</v>
      </c>
      <c r="Z50" s="422">
        <v>0</v>
      </c>
      <c r="AA50" s="422">
        <v>0</v>
      </c>
      <c r="AB50" s="422">
        <v>1</v>
      </c>
      <c r="AC50" s="422">
        <v>2</v>
      </c>
      <c r="AD50" s="422">
        <v>2</v>
      </c>
      <c r="AE50" s="29" t="s">
        <v>229</v>
      </c>
      <c r="AF50" s="424">
        <v>135.47</v>
      </c>
      <c r="AG50" s="424">
        <v>0.00142769</v>
      </c>
      <c r="AH50" s="422">
        <v>0</v>
      </c>
      <c r="AI50" s="422">
        <v>1</v>
      </c>
      <c r="AJ50" s="422">
        <v>0</v>
      </c>
      <c r="AK50" s="422">
        <v>1</v>
      </c>
      <c r="AL50" s="422">
        <v>0</v>
      </c>
      <c r="AM50" s="422">
        <v>0</v>
      </c>
      <c r="AN50" s="422">
        <v>0</v>
      </c>
      <c r="AO50" s="422">
        <v>0</v>
      </c>
      <c r="AP50" s="422">
        <v>0</v>
      </c>
      <c r="AQ50" s="422">
        <v>0</v>
      </c>
      <c r="AR50" s="422">
        <v>0</v>
      </c>
      <c r="AS50" s="422">
        <v>0</v>
      </c>
      <c r="AT50" s="422">
        <v>0</v>
      </c>
      <c r="AU50" s="422">
        <v>0</v>
      </c>
      <c r="AV50" s="422">
        <v>0</v>
      </c>
      <c r="AW50" s="422">
        <v>0</v>
      </c>
      <c r="AX50" s="422">
        <v>0</v>
      </c>
      <c r="AY50" s="422">
        <v>0</v>
      </c>
      <c r="AZ50" s="424">
        <v>60.90960875637</v>
      </c>
      <c r="BA50" s="424">
        <v>-1.7090302243148</v>
      </c>
      <c r="BB50" s="424">
        <v>11.9180604486296</v>
      </c>
      <c r="BC50" s="424">
        <v>0.0013415367</v>
      </c>
      <c r="BD50" s="424">
        <v>6.88552143765422</v>
      </c>
      <c r="BE50" s="424">
        <v>6.875516613913443</v>
      </c>
      <c r="BF50" s="424">
        <v>0.0000746467</v>
      </c>
      <c r="BG50" s="424">
        <v>0.0000772761</v>
      </c>
      <c r="BH50" s="29" t="s">
        <v>198</v>
      </c>
      <c r="BI50" s="29" t="s">
        <v>222</v>
      </c>
      <c r="BJ50" s="424">
        <v>2.466239740955833</v>
      </c>
      <c r="BK50" s="424">
        <v>-1.237875424971154</v>
      </c>
      <c r="BL50" s="424">
        <v>0.00072937</v>
      </c>
      <c r="BM50" s="424">
        <v>-16.47921080193787</v>
      </c>
      <c r="BN50" s="424">
        <v>-15.64808577169686</v>
      </c>
      <c r="BO50" s="424">
        <v>2.906574394463668e-9</v>
      </c>
      <c r="BP50" s="424">
        <v>-17.11474080913942</v>
      </c>
      <c r="BQ50" s="424">
        <v>-25.06253187739929</v>
      </c>
      <c r="BR50" s="424">
        <v>-27.63102111592855</v>
      </c>
    </row>
    <row x14ac:dyDescent="0.25" r="51" customHeight="1" ht="17.25">
      <c r="A51" s="425" t="s">
        <v>311</v>
      </c>
      <c r="B51" s="424">
        <v>8.41</v>
      </c>
      <c r="C51" s="424">
        <v>-0.43</v>
      </c>
      <c r="D51" s="424">
        <v>408.04</v>
      </c>
      <c r="E51" s="422">
        <v>0.0000939744</v>
      </c>
      <c r="F51" s="422">
        <v>0</v>
      </c>
      <c r="G51" s="422">
        <v>0.0000014683</v>
      </c>
      <c r="H51" s="424">
        <v>7.41e-8</v>
      </c>
      <c r="I51" s="424">
        <v>2.7e-9</v>
      </c>
      <c r="J51" s="424">
        <v>8.52e-8</v>
      </c>
      <c r="K51" s="424">
        <v>2.57e-8</v>
      </c>
      <c r="L51" s="424">
        <v>0.0000413676</v>
      </c>
      <c r="M51" s="424">
        <v>0.0001278838</v>
      </c>
      <c r="N51" s="424">
        <v>0.0000055544</v>
      </c>
      <c r="O51" s="424">
        <v>0.0000942412</v>
      </c>
      <c r="P51" s="422">
        <v>0</v>
      </c>
      <c r="Q51" s="424">
        <v>0</v>
      </c>
      <c r="R51" s="424">
        <v>0.0002820636</v>
      </c>
      <c r="S51" s="422">
        <v>1.041e-7</v>
      </c>
      <c r="T51" s="422">
        <v>1.613e-7</v>
      </c>
      <c r="U51" s="424">
        <v>0.0000688335</v>
      </c>
      <c r="V51" s="424">
        <v>0.0000014758</v>
      </c>
      <c r="W51" s="424">
        <v>0</v>
      </c>
      <c r="X51" s="422">
        <v>0.003176</v>
      </c>
      <c r="Y51" s="424">
        <v>22.91</v>
      </c>
      <c r="Z51" s="422">
        <v>0</v>
      </c>
      <c r="AA51" s="422">
        <v>0</v>
      </c>
      <c r="AB51" s="422">
        <v>1</v>
      </c>
      <c r="AC51" s="422">
        <v>2</v>
      </c>
      <c r="AD51" s="422">
        <v>2</v>
      </c>
      <c r="AE51" s="29" t="s">
        <v>229</v>
      </c>
      <c r="AF51" s="424">
        <v>182.36</v>
      </c>
      <c r="AG51" s="424">
        <v>0.00444514</v>
      </c>
      <c r="AH51" s="422">
        <v>0</v>
      </c>
      <c r="AI51" s="422">
        <v>1</v>
      </c>
      <c r="AJ51" s="422">
        <v>0</v>
      </c>
      <c r="AK51" s="422">
        <v>0</v>
      </c>
      <c r="AL51" s="422">
        <v>1</v>
      </c>
      <c r="AM51" s="422">
        <v>0</v>
      </c>
      <c r="AN51" s="422">
        <v>0</v>
      </c>
      <c r="AO51" s="422">
        <v>0</v>
      </c>
      <c r="AP51" s="422">
        <v>0</v>
      </c>
      <c r="AQ51" s="422">
        <v>0</v>
      </c>
      <c r="AR51" s="422">
        <v>0</v>
      </c>
      <c r="AS51" s="422">
        <v>0</v>
      </c>
      <c r="AT51" s="422">
        <v>0</v>
      </c>
      <c r="AU51" s="422">
        <v>0</v>
      </c>
      <c r="AV51" s="422">
        <v>0</v>
      </c>
      <c r="AW51" s="422">
        <v>0</v>
      </c>
      <c r="AX51" s="422">
        <v>0</v>
      </c>
      <c r="AY51" s="422">
        <v>0</v>
      </c>
      <c r="AZ51" s="424">
        <v>29.48440912307</v>
      </c>
      <c r="BA51" s="424">
        <v>-1.736602609573563</v>
      </c>
      <c r="BB51" s="424">
        <v>11.88320521914713</v>
      </c>
      <c r="BC51" s="424">
        <v>0.00223940035</v>
      </c>
      <c r="BD51" s="424">
        <v>4.099278694240449</v>
      </c>
      <c r="BE51" s="424">
        <v>4.091578470965046</v>
      </c>
      <c r="BF51" s="424">
        <v>0.0000956372</v>
      </c>
      <c r="BG51" s="424">
        <v>0.0000955279</v>
      </c>
      <c r="BH51" s="29" t="s">
        <v>203</v>
      </c>
      <c r="BI51" s="29" t="s">
        <v>222</v>
      </c>
      <c r="BJ51" s="424">
        <v>2.87979171234897</v>
      </c>
      <c r="BK51" s="424">
        <v>-0.8439735121632428</v>
      </c>
      <c r="BL51" s="424">
        <v>0.00016925</v>
      </c>
      <c r="BM51" s="424">
        <v>-15.16018360215358</v>
      </c>
      <c r="BN51" s="424">
        <v>-15.64808577171449</v>
      </c>
      <c r="BO51" s="424">
        <v>0</v>
      </c>
      <c r="BP51" s="424">
        <v>-15.03995693386036</v>
      </c>
      <c r="BQ51" s="424">
        <v>-27.63102111592855</v>
      </c>
      <c r="BR51" s="424">
        <v>-27.63102111592855</v>
      </c>
    </row>
    <row x14ac:dyDescent="0.25" r="52" customHeight="1" ht="17.25">
      <c r="A52" s="425" t="s">
        <v>312</v>
      </c>
      <c r="B52" s="424">
        <v>8.33</v>
      </c>
      <c r="C52" s="424">
        <v>-0.43</v>
      </c>
      <c r="D52" s="424">
        <v>89.05</v>
      </c>
      <c r="E52" s="422">
        <v>0.0000898379</v>
      </c>
      <c r="F52" s="422">
        <v>0.0000015422</v>
      </c>
      <c r="G52" s="422">
        <v>0.0000023861</v>
      </c>
      <c r="H52" s="424">
        <v>0.0000044038</v>
      </c>
      <c r="I52" s="424">
        <v>0.000005042</v>
      </c>
      <c r="J52" s="424">
        <v>0.0000015675</v>
      </c>
      <c r="K52" s="424">
        <v>1.212e-7</v>
      </c>
      <c r="L52" s="424">
        <v>0</v>
      </c>
      <c r="M52" s="424">
        <v>0.0003420281</v>
      </c>
      <c r="N52" s="424">
        <v>4.83e-7</v>
      </c>
      <c r="O52" s="424">
        <v>0.0000098895</v>
      </c>
      <c r="P52" s="422">
        <v>0</v>
      </c>
      <c r="Q52" s="424">
        <v>0</v>
      </c>
      <c r="R52" s="424">
        <v>0.0005641272</v>
      </c>
      <c r="S52" s="422">
        <v>1.041e-7</v>
      </c>
      <c r="T52" s="422">
        <v>1.613e-7</v>
      </c>
      <c r="U52" s="424">
        <v>0.0000391368</v>
      </c>
      <c r="V52" s="424">
        <v>0.000001745</v>
      </c>
      <c r="W52" s="424">
        <v>0</v>
      </c>
      <c r="X52" s="422">
        <v>0.00060902</v>
      </c>
      <c r="Y52" s="424">
        <v>19.33</v>
      </c>
      <c r="Z52" s="422">
        <v>0</v>
      </c>
      <c r="AA52" s="422">
        <v>0</v>
      </c>
      <c r="AB52" s="422">
        <v>1</v>
      </c>
      <c r="AC52" s="422">
        <v>2</v>
      </c>
      <c r="AD52" s="422">
        <v>2</v>
      </c>
      <c r="AE52" s="29" t="s">
        <v>229</v>
      </c>
      <c r="AF52" s="424">
        <v>102.82</v>
      </c>
      <c r="AG52" s="424">
        <v>0.00121758</v>
      </c>
      <c r="AH52" s="422">
        <v>0</v>
      </c>
      <c r="AI52" s="422">
        <v>1</v>
      </c>
      <c r="AJ52" s="422">
        <v>0</v>
      </c>
      <c r="AK52" s="422">
        <v>0</v>
      </c>
      <c r="AL52" s="422">
        <v>1</v>
      </c>
      <c r="AM52" s="422">
        <v>0</v>
      </c>
      <c r="AN52" s="422">
        <v>0</v>
      </c>
      <c r="AO52" s="422">
        <v>0</v>
      </c>
      <c r="AP52" s="422">
        <v>0</v>
      </c>
      <c r="AQ52" s="422">
        <v>0</v>
      </c>
      <c r="AR52" s="422">
        <v>0</v>
      </c>
      <c r="AS52" s="422">
        <v>0</v>
      </c>
      <c r="AT52" s="422">
        <v>0</v>
      </c>
      <c r="AU52" s="422">
        <v>0</v>
      </c>
      <c r="AV52" s="422">
        <v>0</v>
      </c>
      <c r="AW52" s="422">
        <v>0</v>
      </c>
      <c r="AX52" s="422">
        <v>0</v>
      </c>
      <c r="AY52" s="422">
        <v>0</v>
      </c>
      <c r="AZ52" s="424">
        <v>42.01744092316999</v>
      </c>
      <c r="BA52" s="424">
        <v>-3.120761990931234</v>
      </c>
      <c r="BB52" s="424">
        <v>14.57152398186247</v>
      </c>
      <c r="BC52" s="424">
        <v>0.0010190008</v>
      </c>
      <c r="BD52" s="424">
        <v>14.41689918439934</v>
      </c>
      <c r="BE52" s="424">
        <v>14.37600055044609</v>
      </c>
      <c r="BF52" s="424">
        <v>0.00009186539999999999</v>
      </c>
      <c r="BG52" s="424">
        <v>0.0000953337</v>
      </c>
      <c r="BH52" s="29" t="s">
        <v>203</v>
      </c>
      <c r="BI52" s="29" t="s">
        <v>222</v>
      </c>
      <c r="BJ52" s="424">
        <v>1.527539716515648</v>
      </c>
      <c r="BK52" s="424">
        <v>-0.843974140072578</v>
      </c>
      <c r="BL52" s="424">
        <v>0.00034203</v>
      </c>
      <c r="BM52" s="424">
        <v>-13.06650621191799</v>
      </c>
      <c r="BN52" s="424">
        <v>-15.64808577169686</v>
      </c>
      <c r="BO52" s="424">
        <v>0</v>
      </c>
      <c r="BP52" s="424">
        <v>-17.14759425456951</v>
      </c>
      <c r="BQ52" s="424">
        <v>-24.19904884328163</v>
      </c>
      <c r="BR52" s="424">
        <v>-27.63102111592855</v>
      </c>
    </row>
    <row x14ac:dyDescent="0.25" r="53" customHeight="1" ht="17.25">
      <c r="A53" s="425" t="s">
        <v>313</v>
      </c>
      <c r="B53" s="424">
        <v>8.4</v>
      </c>
      <c r="C53" s="424">
        <v>-0.29</v>
      </c>
      <c r="D53" s="424">
        <v>174.09</v>
      </c>
      <c r="E53" s="422">
        <v>0.0001107768</v>
      </c>
      <c r="F53" s="422">
        <v>4.976e-7</v>
      </c>
      <c r="G53" s="422">
        <v>9.416e-7</v>
      </c>
      <c r="H53" s="424">
        <v>0.0000034873</v>
      </c>
      <c r="I53" s="424">
        <v>0.0000034815</v>
      </c>
      <c r="J53" s="424">
        <v>0.0000076118</v>
      </c>
      <c r="K53" s="424">
        <v>0</v>
      </c>
      <c r="L53" s="424">
        <v>0.0000078005</v>
      </c>
      <c r="M53" s="424">
        <v>0.0004027472</v>
      </c>
      <c r="N53" s="424">
        <v>0.0000043865</v>
      </c>
      <c r="O53" s="424">
        <v>0.0000164886</v>
      </c>
      <c r="P53" s="422">
        <v>0</v>
      </c>
      <c r="Q53" s="424">
        <v>0</v>
      </c>
      <c r="R53" s="424">
        <v>0.0005641272</v>
      </c>
      <c r="S53" s="422">
        <v>1.041e-7</v>
      </c>
      <c r="T53" s="422">
        <v>1.613e-7</v>
      </c>
      <c r="U53" s="424">
        <v>0.0000819446</v>
      </c>
      <c r="V53" s="424">
        <v>3.125e-7</v>
      </c>
      <c r="W53" s="424">
        <v>0</v>
      </c>
      <c r="X53" s="422">
        <v>0.00025407</v>
      </c>
      <c r="Y53" s="424">
        <v>19.3</v>
      </c>
      <c r="Z53" s="422">
        <v>0</v>
      </c>
      <c r="AA53" s="422">
        <v>0</v>
      </c>
      <c r="AB53" s="422">
        <v>1</v>
      </c>
      <c r="AC53" s="422">
        <v>2</v>
      </c>
      <c r="AD53" s="422">
        <v>2</v>
      </c>
      <c r="AE53" s="29" t="s">
        <v>229</v>
      </c>
      <c r="AF53" s="424">
        <v>98.582</v>
      </c>
      <c r="AG53" s="424">
        <v>0.000892577</v>
      </c>
      <c r="AH53" s="422">
        <v>0</v>
      </c>
      <c r="AI53" s="422">
        <v>1</v>
      </c>
      <c r="AJ53" s="422">
        <v>0</v>
      </c>
      <c r="AK53" s="422">
        <v>0</v>
      </c>
      <c r="AL53" s="422">
        <v>1</v>
      </c>
      <c r="AM53" s="422">
        <v>0</v>
      </c>
      <c r="AN53" s="422">
        <v>0</v>
      </c>
      <c r="AO53" s="422">
        <v>0</v>
      </c>
      <c r="AP53" s="422">
        <v>0</v>
      </c>
      <c r="AQ53" s="422">
        <v>0</v>
      </c>
      <c r="AR53" s="422">
        <v>0</v>
      </c>
      <c r="AS53" s="422">
        <v>0</v>
      </c>
      <c r="AT53" s="422">
        <v>0</v>
      </c>
      <c r="AU53" s="422">
        <v>0</v>
      </c>
      <c r="AV53" s="422">
        <v>0</v>
      </c>
      <c r="AW53" s="422">
        <v>0</v>
      </c>
      <c r="AX53" s="422">
        <v>0</v>
      </c>
      <c r="AY53" s="422">
        <v>0</v>
      </c>
      <c r="AZ53" s="424">
        <v>48.73503707666999</v>
      </c>
      <c r="BA53" s="424">
        <v>-2.519668826383713</v>
      </c>
      <c r="BB53" s="424">
        <v>13.43933765276743</v>
      </c>
      <c r="BC53" s="424">
        <v>0.0009596952499999999</v>
      </c>
      <c r="BD53" s="424">
        <v>6.88552143765422</v>
      </c>
      <c r="BE53" s="424">
        <v>6.875516613913443</v>
      </c>
      <c r="BF53" s="424">
        <v>0.0001112506</v>
      </c>
      <c r="BG53" s="424">
        <v>0.0001198278</v>
      </c>
      <c r="BH53" s="29" t="s">
        <v>203</v>
      </c>
      <c r="BI53" s="29" t="s">
        <v>222</v>
      </c>
      <c r="BJ53" s="424">
        <v>2.199467310959898</v>
      </c>
      <c r="BK53" s="424">
        <v>-1.237875424971154</v>
      </c>
      <c r="BL53" s="424">
        <v>0.00041055</v>
      </c>
      <c r="BM53" s="424">
        <v>-15.18983465825856</v>
      </c>
      <c r="BN53" s="424">
        <v>-15.64808577169686</v>
      </c>
      <c r="BO53" s="424">
        <v>0</v>
      </c>
      <c r="BP53" s="424">
        <v>-17.39437022137844</v>
      </c>
      <c r="BQ53" s="424">
        <v>-24.93065368520576</v>
      </c>
      <c r="BR53" s="424">
        <v>-27.63102111592855</v>
      </c>
    </row>
    <row x14ac:dyDescent="0.25" r="54" customHeight="1" ht="17.25">
      <c r="A54" s="425" t="s">
        <v>314</v>
      </c>
      <c r="B54" s="424">
        <v>8.72</v>
      </c>
      <c r="C54" s="424">
        <v>-0.49</v>
      </c>
      <c r="D54" s="424">
        <v>290.28</v>
      </c>
      <c r="E54" s="422">
        <v>0.000001719</v>
      </c>
      <c r="F54" s="422">
        <v>0</v>
      </c>
      <c r="G54" s="422">
        <v>6.883e-7</v>
      </c>
      <c r="H54" s="424">
        <v>1.112e-7</v>
      </c>
      <c r="I54" s="424">
        <v>8e-9</v>
      </c>
      <c r="J54" s="424">
        <v>0</v>
      </c>
      <c r="K54" s="424">
        <v>0</v>
      </c>
      <c r="L54" s="424">
        <v>0.000023707</v>
      </c>
      <c r="M54" s="424">
        <v>0.0001278838</v>
      </c>
      <c r="N54" s="424">
        <v>0.0000034149</v>
      </c>
      <c r="O54" s="424">
        <v>0.0000347323</v>
      </c>
      <c r="P54" s="422">
        <v>0</v>
      </c>
      <c r="Q54" s="424">
        <v>0</v>
      </c>
      <c r="R54" s="424">
        <v>0.0005641272</v>
      </c>
      <c r="S54" s="422">
        <v>1.041e-7</v>
      </c>
      <c r="T54" s="422">
        <v>1.613e-7</v>
      </c>
      <c r="U54" s="424">
        <v>0.000045889</v>
      </c>
      <c r="V54" s="424">
        <v>0.0000011375</v>
      </c>
      <c r="W54" s="424">
        <v>0</v>
      </c>
      <c r="X54" s="422">
        <v>0.0025734</v>
      </c>
      <c r="Y54" s="424">
        <v>24.76</v>
      </c>
      <c r="Z54" s="422">
        <v>0</v>
      </c>
      <c r="AA54" s="422">
        <v>0</v>
      </c>
      <c r="AB54" s="422">
        <v>1</v>
      </c>
      <c r="AC54" s="422">
        <v>2</v>
      </c>
      <c r="AD54" s="422">
        <v>2</v>
      </c>
      <c r="AE54" s="29" t="s">
        <v>228</v>
      </c>
      <c r="AF54" s="424">
        <v>163.89</v>
      </c>
      <c r="AG54" s="424">
        <v>0.00388072</v>
      </c>
      <c r="AH54" s="422">
        <v>0</v>
      </c>
      <c r="AI54" s="422">
        <v>1</v>
      </c>
      <c r="AJ54" s="422">
        <v>0</v>
      </c>
      <c r="AK54" s="422">
        <v>0</v>
      </c>
      <c r="AL54" s="422">
        <v>0</v>
      </c>
      <c r="AM54" s="422">
        <v>1</v>
      </c>
      <c r="AN54" s="422">
        <v>0</v>
      </c>
      <c r="AO54" s="422">
        <v>0</v>
      </c>
      <c r="AP54" s="422">
        <v>0</v>
      </c>
      <c r="AQ54" s="422">
        <v>0</v>
      </c>
      <c r="AR54" s="422">
        <v>0</v>
      </c>
      <c r="AS54" s="422">
        <v>0</v>
      </c>
      <c r="AT54" s="422">
        <v>0</v>
      </c>
      <c r="AU54" s="422">
        <v>0</v>
      </c>
      <c r="AV54" s="422">
        <v>0</v>
      </c>
      <c r="AW54" s="422">
        <v>0</v>
      </c>
      <c r="AX54" s="422">
        <v>0</v>
      </c>
      <c r="AY54" s="422">
        <v>0</v>
      </c>
      <c r="AZ54" s="424">
        <v>30.02087548867</v>
      </c>
      <c r="BA54" s="424">
        <v>-2.001490076268157</v>
      </c>
      <c r="BB54" s="424">
        <v>12.72298015253631</v>
      </c>
      <c r="BC54" s="424">
        <v>0.00174941775</v>
      </c>
      <c r="BD54" s="424">
        <v>12.29556756521171</v>
      </c>
      <c r="BE54" s="424">
        <v>12.26547460379926</v>
      </c>
      <c r="BF54" s="424">
        <v>0.0000030178</v>
      </c>
      <c r="BG54" s="424">
        <v>0.0000024073</v>
      </c>
      <c r="BH54" s="29" t="s">
        <v>199</v>
      </c>
      <c r="BI54" s="29" t="s">
        <v>222</v>
      </c>
      <c r="BJ54" s="424">
        <v>2.461616526593626</v>
      </c>
      <c r="BK54" s="424">
        <v>-0.7133522144128241</v>
      </c>
      <c r="BL54" s="424">
        <v>0.00015159</v>
      </c>
      <c r="BM54" s="424">
        <v>-14.97163641809572</v>
      </c>
      <c r="BN54" s="424">
        <v>-15.64808577169686</v>
      </c>
      <c r="BO54" s="424">
        <v>0</v>
      </c>
      <c r="BP54" s="424">
        <v>-20.43496957727283</v>
      </c>
      <c r="BQ54" s="424">
        <v>-27.62992172048525</v>
      </c>
      <c r="BR54" s="424">
        <v>-27.63102111592855</v>
      </c>
    </row>
    <row x14ac:dyDescent="0.25" r="55" customHeight="1" ht="17.25">
      <c r="A55" s="425" t="s">
        <v>315</v>
      </c>
      <c r="B55" s="424">
        <v>8.22</v>
      </c>
      <c r="C55" s="424">
        <v>-0.45</v>
      </c>
      <c r="D55" s="424">
        <v>63.51</v>
      </c>
      <c r="E55" s="422">
        <v>0.0000392336</v>
      </c>
      <c r="F55" s="422">
        <v>0.0000011488</v>
      </c>
      <c r="G55" s="422">
        <v>0.0000075558</v>
      </c>
      <c r="H55" s="424">
        <v>0.0000043268</v>
      </c>
      <c r="I55" s="424">
        <v>0.0000073719</v>
      </c>
      <c r="J55" s="424">
        <v>0.0000034928</v>
      </c>
      <c r="K55" s="424">
        <v>1.225e-7</v>
      </c>
      <c r="L55" s="424">
        <v>0.0000030687</v>
      </c>
      <c r="M55" s="424">
        <v>0.0002143762</v>
      </c>
      <c r="N55" s="424">
        <v>0.0000019467</v>
      </c>
      <c r="O55" s="424">
        <v>0.0000108801</v>
      </c>
      <c r="P55" s="422">
        <v>0</v>
      </c>
      <c r="Q55" s="424">
        <v>0</v>
      </c>
      <c r="R55" s="424">
        <v>0.0005641272</v>
      </c>
      <c r="S55" s="422">
        <v>1.041e-7</v>
      </c>
      <c r="T55" s="422">
        <v>1.613e-7</v>
      </c>
      <c r="U55" s="424">
        <v>0.0000245178</v>
      </c>
      <c r="V55" s="424">
        <v>0.0000022319</v>
      </c>
      <c r="W55" s="424">
        <v>0</v>
      </c>
      <c r="X55" s="422">
        <v>0.00045785</v>
      </c>
      <c r="Y55" s="424">
        <v>21.17</v>
      </c>
      <c r="Z55" s="422">
        <v>0</v>
      </c>
      <c r="AA55" s="422">
        <v>0</v>
      </c>
      <c r="AB55" s="422">
        <v>1</v>
      </c>
      <c r="AC55" s="422">
        <v>2</v>
      </c>
      <c r="AD55" s="422">
        <v>2</v>
      </c>
      <c r="AE55" s="29" t="s">
        <v>228</v>
      </c>
      <c r="AF55" s="424">
        <v>84.059</v>
      </c>
      <c r="AG55" s="424">
        <v>0.00101598</v>
      </c>
      <c r="AH55" s="422">
        <v>0</v>
      </c>
      <c r="AI55" s="422">
        <v>1</v>
      </c>
      <c r="AJ55" s="422">
        <v>0</v>
      </c>
      <c r="AK55" s="422">
        <v>0</v>
      </c>
      <c r="AL55" s="422">
        <v>0</v>
      </c>
      <c r="AM55" s="422">
        <v>1</v>
      </c>
      <c r="AN55" s="422">
        <v>0</v>
      </c>
      <c r="AO55" s="422">
        <v>0</v>
      </c>
      <c r="AP55" s="422">
        <v>0</v>
      </c>
      <c r="AQ55" s="422">
        <v>0</v>
      </c>
      <c r="AR55" s="422">
        <v>0</v>
      </c>
      <c r="AS55" s="422">
        <v>0</v>
      </c>
      <c r="AT55" s="422">
        <v>0</v>
      </c>
      <c r="AU55" s="422">
        <v>0</v>
      </c>
      <c r="AV55" s="422">
        <v>0</v>
      </c>
      <c r="AW55" s="422">
        <v>0</v>
      </c>
      <c r="AX55" s="422">
        <v>0</v>
      </c>
      <c r="AY55" s="422">
        <v>0</v>
      </c>
      <c r="AZ55" s="424">
        <v>34.02197984347</v>
      </c>
      <c r="BA55" s="424">
        <v>-3.352332275175302</v>
      </c>
      <c r="BB55" s="424">
        <v>14.9246645503506</v>
      </c>
      <c r="BC55" s="424">
        <v>0.0007952338000000001</v>
      </c>
      <c r="BD55" s="424">
        <v>23.01312923671781</v>
      </c>
      <c r="BE55" s="424">
        <v>22.91160308505842</v>
      </c>
      <c r="BF55" s="424">
        <v>0.0000417493</v>
      </c>
      <c r="BG55" s="424">
        <v>0.000051431</v>
      </c>
      <c r="BH55" s="29" t="s">
        <v>199</v>
      </c>
      <c r="BI55" s="29" t="s">
        <v>222</v>
      </c>
      <c r="BJ55" s="424">
        <v>1.098612288668443</v>
      </c>
      <c r="BK55" s="424">
        <v>-0.7985126517878282</v>
      </c>
      <c r="BL55" s="424">
        <v>0.00021745</v>
      </c>
      <c r="BM55" s="424">
        <v>-14.47682035863257</v>
      </c>
      <c r="BN55" s="424">
        <v>-15.64808577169686</v>
      </c>
      <c r="BO55" s="424">
        <v>0</v>
      </c>
      <c r="BP55" s="424">
        <v>-18.44839850053949</v>
      </c>
      <c r="BQ55" s="424">
        <v>-23.90803979686964</v>
      </c>
      <c r="BR55" s="424">
        <v>-27.63102111592855</v>
      </c>
    </row>
    <row x14ac:dyDescent="0.25" r="56" customHeight="1" ht="17.25">
      <c r="A56" s="425" t="s">
        <v>316</v>
      </c>
      <c r="B56" s="424">
        <v>8.6</v>
      </c>
      <c r="C56" s="424">
        <v>-0.29</v>
      </c>
      <c r="D56" s="424">
        <v>226.51</v>
      </c>
      <c r="E56" s="422">
        <v>0.0001482675</v>
      </c>
      <c r="F56" s="422">
        <v>0.0000014163</v>
      </c>
      <c r="G56" s="422">
        <v>0.0000015295</v>
      </c>
      <c r="H56" s="424">
        <v>7.413e-7</v>
      </c>
      <c r="I56" s="424">
        <v>0</v>
      </c>
      <c r="J56" s="424">
        <v>0</v>
      </c>
      <c r="K56" s="424">
        <v>0</v>
      </c>
      <c r="L56" s="424">
        <v>0.0000235373</v>
      </c>
      <c r="M56" s="424">
        <v>0.0008440329</v>
      </c>
      <c r="N56" s="424">
        <v>0.0000149517</v>
      </c>
      <c r="O56" s="424">
        <v>0.0000339338</v>
      </c>
      <c r="P56" s="422">
        <v>0</v>
      </c>
      <c r="Q56" s="424">
        <v>0</v>
      </c>
      <c r="R56" s="424">
        <v>0.0005641272</v>
      </c>
      <c r="S56" s="422">
        <v>1.041e-7</v>
      </c>
      <c r="T56" s="422">
        <v>1.613e-7</v>
      </c>
      <c r="U56" s="424">
        <v>0.0000819446</v>
      </c>
      <c r="V56" s="424">
        <v>3.125e-7</v>
      </c>
      <c r="W56" s="424">
        <v>0.000099237</v>
      </c>
      <c r="X56" s="422">
        <v>0</v>
      </c>
      <c r="Y56" s="424">
        <v>20.8</v>
      </c>
      <c r="Z56" s="422">
        <v>0</v>
      </c>
      <c r="AA56" s="422">
        <v>0</v>
      </c>
      <c r="AB56" s="422">
        <v>1</v>
      </c>
      <c r="AC56" s="422">
        <v>2</v>
      </c>
      <c r="AD56" s="422">
        <v>2</v>
      </c>
      <c r="AE56" s="29" t="s">
        <v>228</v>
      </c>
      <c r="AF56" s="424">
        <v>135.3</v>
      </c>
      <c r="AG56" s="424">
        <v>0.00119426</v>
      </c>
      <c r="AH56" s="422">
        <v>0</v>
      </c>
      <c r="AI56" s="422">
        <v>1</v>
      </c>
      <c r="AJ56" s="422">
        <v>0</v>
      </c>
      <c r="AK56" s="422">
        <v>0</v>
      </c>
      <c r="AL56" s="422">
        <v>0</v>
      </c>
      <c r="AM56" s="422">
        <v>1</v>
      </c>
      <c r="AN56" s="422">
        <v>0</v>
      </c>
      <c r="AO56" s="422">
        <v>0</v>
      </c>
      <c r="AP56" s="422">
        <v>0</v>
      </c>
      <c r="AQ56" s="422">
        <v>0</v>
      </c>
      <c r="AR56" s="422">
        <v>0</v>
      </c>
      <c r="AS56" s="422">
        <v>0</v>
      </c>
      <c r="AT56" s="422">
        <v>0</v>
      </c>
      <c r="AU56" s="422">
        <v>0</v>
      </c>
      <c r="AV56" s="422">
        <v>0</v>
      </c>
      <c r="AW56" s="422">
        <v>0</v>
      </c>
      <c r="AX56" s="422">
        <v>0</v>
      </c>
      <c r="AY56" s="422">
        <v>0</v>
      </c>
      <c r="AZ56" s="424">
        <v>77.51927797917</v>
      </c>
      <c r="BA56" s="424">
        <v>-1.997226429458536</v>
      </c>
      <c r="BB56" s="424">
        <v>12.59445285891707</v>
      </c>
      <c r="BC56" s="424">
        <v>0.0013591173</v>
      </c>
      <c r="BD56" s="424">
        <v>6.88552143765422</v>
      </c>
      <c r="BE56" s="424">
        <v>6.875516613913443</v>
      </c>
      <c r="BF56" s="424">
        <v>0.0001487413</v>
      </c>
      <c r="BG56" s="424">
        <v>0.0001512133</v>
      </c>
      <c r="BH56" s="29" t="s">
        <v>199</v>
      </c>
      <c r="BI56" s="29" t="s">
        <v>222</v>
      </c>
      <c r="BJ56" s="424">
        <v>2.387836107351696</v>
      </c>
      <c r="BK56" s="424">
        <v>-1.237875424971154</v>
      </c>
      <c r="BL56" s="424">
        <v>0.0008675699999999999</v>
      </c>
      <c r="BM56" s="424">
        <v>-16.31498855059278</v>
      </c>
      <c r="BN56" s="424">
        <v>-15.64808577169686</v>
      </c>
      <c r="BO56" s="424">
        <v>0</v>
      </c>
      <c r="BP56" s="424">
        <v>-17.50406603497994</v>
      </c>
      <c r="BQ56" s="424">
        <v>-27.63102111592855</v>
      </c>
      <c r="BR56" s="424">
        <v>-27.63102111592855</v>
      </c>
    </row>
    <row x14ac:dyDescent="0.25" r="57" customHeight="1" ht="17.25">
      <c r="A57" s="425" t="s">
        <v>317</v>
      </c>
      <c r="B57" s="424">
        <v>8.5</v>
      </c>
      <c r="C57" s="424">
        <v>-0.29</v>
      </c>
      <c r="D57" s="424">
        <v>166.42</v>
      </c>
      <c r="E57" s="422">
        <v>0.0001482032</v>
      </c>
      <c r="F57" s="422">
        <v>3.982e-7</v>
      </c>
      <c r="G57" s="422">
        <v>0.0000029296</v>
      </c>
      <c r="H57" s="424">
        <v>0.0000034327</v>
      </c>
      <c r="I57" s="424">
        <v>0.0000064874</v>
      </c>
      <c r="J57" s="424">
        <v>0.0000085524</v>
      </c>
      <c r="K57" s="424">
        <v>0</v>
      </c>
      <c r="L57" s="424">
        <v>0.0000069519</v>
      </c>
      <c r="M57" s="424">
        <v>0.0002557676</v>
      </c>
      <c r="N57" s="424">
        <v>0.0000057015</v>
      </c>
      <c r="O57" s="424">
        <v>0.0000214433</v>
      </c>
      <c r="P57" s="422">
        <v>0</v>
      </c>
      <c r="Q57" s="424">
        <v>0</v>
      </c>
      <c r="R57" s="424">
        <v>0.0005641272</v>
      </c>
      <c r="S57" s="422">
        <v>1.041e-7</v>
      </c>
      <c r="T57" s="422">
        <v>1.613e-7</v>
      </c>
      <c r="U57" s="424">
        <v>0.0000819446</v>
      </c>
      <c r="V57" s="424">
        <v>3.125e-7</v>
      </c>
      <c r="W57" s="424">
        <v>0</v>
      </c>
      <c r="X57" s="422">
        <v>0.00025407</v>
      </c>
      <c r="Y57" s="424">
        <v>20</v>
      </c>
      <c r="Z57" s="422">
        <v>0</v>
      </c>
      <c r="AA57" s="422">
        <v>0</v>
      </c>
      <c r="AB57" s="422">
        <v>1</v>
      </c>
      <c r="AC57" s="422">
        <v>2</v>
      </c>
      <c r="AD57" s="422">
        <v>2</v>
      </c>
      <c r="AE57" s="29" t="s">
        <v>225</v>
      </c>
      <c r="AF57" s="424">
        <v>91.662</v>
      </c>
      <c r="AG57" s="424">
        <v>0.000939502</v>
      </c>
      <c r="AH57" s="422">
        <v>0</v>
      </c>
      <c r="AI57" s="422">
        <v>1</v>
      </c>
      <c r="AJ57" s="422">
        <v>0</v>
      </c>
      <c r="AK57" s="422">
        <v>0</v>
      </c>
      <c r="AL57" s="422">
        <v>0</v>
      </c>
      <c r="AM57" s="422">
        <v>0</v>
      </c>
      <c r="AN57" s="422">
        <v>0</v>
      </c>
      <c r="AO57" s="422">
        <v>0</v>
      </c>
      <c r="AP57" s="422">
        <v>0</v>
      </c>
      <c r="AQ57" s="422">
        <v>0</v>
      </c>
      <c r="AR57" s="422">
        <v>0</v>
      </c>
      <c r="AS57" s="422">
        <v>0</v>
      </c>
      <c r="AT57" s="422">
        <v>0</v>
      </c>
      <c r="AU57" s="422">
        <v>0</v>
      </c>
      <c r="AV57" s="422">
        <v>0</v>
      </c>
      <c r="AW57" s="422">
        <v>0</v>
      </c>
      <c r="AX57" s="422">
        <v>0</v>
      </c>
      <c r="AY57" s="422">
        <v>1</v>
      </c>
      <c r="AZ57" s="424">
        <v>45.63206273187</v>
      </c>
      <c r="BA57" s="424">
        <v>-2.289081727901083</v>
      </c>
      <c r="BB57" s="424">
        <v>13.07816345580217</v>
      </c>
      <c r="BC57" s="424">
        <v>0.0009845978499999999</v>
      </c>
      <c r="BD57" s="424">
        <v>6.88552143765422</v>
      </c>
      <c r="BE57" s="424">
        <v>6.875516613913443</v>
      </c>
      <c r="BF57" s="424">
        <v>0.000148677</v>
      </c>
      <c r="BG57" s="424">
        <v>0.0001600834</v>
      </c>
      <c r="BH57" s="29" t="s">
        <v>204</v>
      </c>
      <c r="BI57" s="29" t="s">
        <v>222</v>
      </c>
      <c r="BJ57" s="424">
        <v>2.118782439918413</v>
      </c>
      <c r="BK57" s="424">
        <v>-1.237875424971154</v>
      </c>
      <c r="BL57" s="424">
        <v>0.00026272</v>
      </c>
      <c r="BM57" s="424">
        <v>-15.42148826479364</v>
      </c>
      <c r="BN57" s="424">
        <v>-15.64808577169686</v>
      </c>
      <c r="BO57" s="424">
        <v>0</v>
      </c>
      <c r="BP57" s="424">
        <v>-17.51413386374864</v>
      </c>
      <c r="BQ57" s="424">
        <v>-24.37845136093653</v>
      </c>
      <c r="BR57" s="424">
        <v>-27.63102111592855</v>
      </c>
    </row>
    <row x14ac:dyDescent="0.25" r="58" customHeight="1" ht="17.25">
      <c r="A58" s="425" t="s">
        <v>318</v>
      </c>
      <c r="B58" s="424">
        <v>8.9</v>
      </c>
      <c r="C58" s="424">
        <v>-0.29</v>
      </c>
      <c r="D58" s="424">
        <v>168.54</v>
      </c>
      <c r="E58" s="422">
        <v>1.792e-7</v>
      </c>
      <c r="F58" s="422">
        <v>3.107e-7</v>
      </c>
      <c r="G58" s="422">
        <v>0.0000411368</v>
      </c>
      <c r="H58" s="424">
        <v>0.0000035762</v>
      </c>
      <c r="I58" s="424">
        <v>1.274e-7</v>
      </c>
      <c r="J58" s="424">
        <v>0</v>
      </c>
      <c r="K58" s="424">
        <v>0</v>
      </c>
      <c r="L58" s="424">
        <v>0.0000343445</v>
      </c>
      <c r="M58" s="424">
        <v>0.0002557676</v>
      </c>
      <c r="N58" s="424">
        <v>0.0000090125</v>
      </c>
      <c r="O58" s="424">
        <v>0.0000457892</v>
      </c>
      <c r="P58" s="422">
        <v>4.86e-8</v>
      </c>
      <c r="Q58" s="424">
        <v>0</v>
      </c>
      <c r="R58" s="424">
        <v>0.0005641272</v>
      </c>
      <c r="S58" s="422">
        <v>1.041e-7</v>
      </c>
      <c r="T58" s="422">
        <v>1.613e-7</v>
      </c>
      <c r="U58" s="424">
        <v>0.0000819446</v>
      </c>
      <c r="V58" s="424">
        <v>3.125e-7</v>
      </c>
      <c r="W58" s="424">
        <v>0</v>
      </c>
      <c r="X58" s="422">
        <v>0.00025406</v>
      </c>
      <c r="Y58" s="424">
        <v>20.5</v>
      </c>
      <c r="Z58" s="422">
        <v>0</v>
      </c>
      <c r="AA58" s="422">
        <v>0</v>
      </c>
      <c r="AB58" s="422">
        <v>1</v>
      </c>
      <c r="AC58" s="422">
        <v>2</v>
      </c>
      <c r="AD58" s="422">
        <v>2</v>
      </c>
      <c r="AE58" s="29" t="s">
        <v>225</v>
      </c>
      <c r="AF58" s="424">
        <v>87.342</v>
      </c>
      <c r="AG58" s="424">
        <v>0.00096987</v>
      </c>
      <c r="AH58" s="422">
        <v>0</v>
      </c>
      <c r="AI58" s="422">
        <v>1</v>
      </c>
      <c r="AJ58" s="422">
        <v>0</v>
      </c>
      <c r="AK58" s="422">
        <v>0</v>
      </c>
      <c r="AL58" s="422">
        <v>0</v>
      </c>
      <c r="AM58" s="422">
        <v>0</v>
      </c>
      <c r="AN58" s="422">
        <v>0</v>
      </c>
      <c r="AO58" s="422">
        <v>0</v>
      </c>
      <c r="AP58" s="422">
        <v>0</v>
      </c>
      <c r="AQ58" s="422">
        <v>0</v>
      </c>
      <c r="AR58" s="422">
        <v>0</v>
      </c>
      <c r="AS58" s="422">
        <v>0</v>
      </c>
      <c r="AT58" s="422">
        <v>1</v>
      </c>
      <c r="AU58" s="422">
        <v>0</v>
      </c>
      <c r="AV58" s="422">
        <v>0</v>
      </c>
      <c r="AW58" s="422">
        <v>0</v>
      </c>
      <c r="AX58" s="422">
        <v>0</v>
      </c>
      <c r="AY58" s="422">
        <v>0</v>
      </c>
      <c r="AZ58" s="424">
        <v>40.70432498587</v>
      </c>
      <c r="BA58" s="424">
        <v>-1.544937139867722</v>
      </c>
      <c r="BB58" s="424">
        <v>11.98987427973544</v>
      </c>
      <c r="BC58" s="424">
        <v>0.0008047124999999999</v>
      </c>
      <c r="BD58" s="424">
        <v>6.88552143765422</v>
      </c>
      <c r="BE58" s="424">
        <v>6.875516613913443</v>
      </c>
      <c r="BF58" s="424">
        <v>6.53e-7</v>
      </c>
      <c r="BG58" s="424">
        <v>0.0000416267</v>
      </c>
      <c r="BH58" s="29" t="s">
        <v>240</v>
      </c>
      <c r="BI58" s="29" t="s">
        <v>222</v>
      </c>
      <c r="BJ58" s="424">
        <v>2.106748224199966</v>
      </c>
      <c r="BK58" s="424">
        <v>-1.237875424971154</v>
      </c>
      <c r="BL58" s="424">
        <v>0.00029011</v>
      </c>
      <c r="BM58" s="424">
        <v>-15.74577352729601</v>
      </c>
      <c r="BN58" s="424">
        <v>-15.64808577169686</v>
      </c>
      <c r="BO58" s="424">
        <v>0</v>
      </c>
      <c r="BP58" s="424">
        <v>-18.38093093377246</v>
      </c>
      <c r="BQ58" s="424">
        <v>-27.22176320958169</v>
      </c>
      <c r="BR58" s="424">
        <v>-27.63102111592855</v>
      </c>
    </row>
    <row x14ac:dyDescent="0.25" r="59" customHeight="1" ht="17.25">
      <c r="A59" s="425" t="s">
        <v>319</v>
      </c>
      <c r="B59" s="424">
        <v>8.7</v>
      </c>
      <c r="C59" s="424">
        <v>-0.29</v>
      </c>
      <c r="D59" s="424">
        <v>193.24</v>
      </c>
      <c r="E59" s="422">
        <v>1.155e-7</v>
      </c>
      <c r="F59" s="422">
        <v>5.736e-7</v>
      </c>
      <c r="G59" s="422">
        <v>0.0002438897</v>
      </c>
      <c r="H59" s="424">
        <v>0.0000036447</v>
      </c>
      <c r="I59" s="424">
        <v>1.772e-7</v>
      </c>
      <c r="J59" s="424">
        <v>0</v>
      </c>
      <c r="K59" s="424">
        <v>0</v>
      </c>
      <c r="L59" s="424">
        <v>0.0000490275</v>
      </c>
      <c r="M59" s="424">
        <v>0.0002557676</v>
      </c>
      <c r="N59" s="424">
        <v>0.0000130416</v>
      </c>
      <c r="O59" s="424">
        <v>0.0000411661</v>
      </c>
      <c r="P59" s="422">
        <v>0</v>
      </c>
      <c r="Q59" s="424">
        <v>0</v>
      </c>
      <c r="R59" s="424">
        <v>0.0005641272</v>
      </c>
      <c r="S59" s="422">
        <v>1.041e-7</v>
      </c>
      <c r="T59" s="422">
        <v>1.613e-7</v>
      </c>
      <c r="U59" s="424">
        <v>0.0000819446</v>
      </c>
      <c r="V59" s="424">
        <v>3.125e-7</v>
      </c>
      <c r="W59" s="424">
        <v>0</v>
      </c>
      <c r="X59" s="422">
        <v>0.00025407</v>
      </c>
      <c r="Y59" s="424">
        <v>20.6</v>
      </c>
      <c r="Z59" s="422">
        <v>0</v>
      </c>
      <c r="AA59" s="422">
        <v>0</v>
      </c>
      <c r="AB59" s="422">
        <v>1</v>
      </c>
      <c r="AC59" s="422">
        <v>3</v>
      </c>
      <c r="AD59" s="422">
        <v>2</v>
      </c>
      <c r="AE59" s="29" t="s">
        <v>225</v>
      </c>
      <c r="AF59" s="424">
        <v>106.47</v>
      </c>
      <c r="AG59" s="424">
        <v>0.00137863</v>
      </c>
      <c r="AH59" s="422">
        <v>0</v>
      </c>
      <c r="AI59" s="422">
        <v>1</v>
      </c>
      <c r="AJ59" s="422">
        <v>0</v>
      </c>
      <c r="AK59" s="422">
        <v>0</v>
      </c>
      <c r="AL59" s="422">
        <v>0</v>
      </c>
      <c r="AM59" s="422">
        <v>0</v>
      </c>
      <c r="AN59" s="422">
        <v>0</v>
      </c>
      <c r="AO59" s="422">
        <v>0</v>
      </c>
      <c r="AP59" s="422">
        <v>0</v>
      </c>
      <c r="AQ59" s="422">
        <v>0</v>
      </c>
      <c r="AR59" s="422">
        <v>0</v>
      </c>
      <c r="AS59" s="422">
        <v>0</v>
      </c>
      <c r="AT59" s="422">
        <v>1</v>
      </c>
      <c r="AU59" s="422">
        <v>0</v>
      </c>
      <c r="AV59" s="422">
        <v>0</v>
      </c>
      <c r="AW59" s="422">
        <v>0</v>
      </c>
      <c r="AX59" s="422">
        <v>0</v>
      </c>
      <c r="AY59" s="422">
        <v>0</v>
      </c>
      <c r="AZ59" s="424">
        <v>54.22047638786999</v>
      </c>
      <c r="BA59" s="424">
        <v>-1.801672692522349</v>
      </c>
      <c r="BB59" s="424">
        <v>12.3033453850447</v>
      </c>
      <c r="BC59" s="424">
        <v>0.00121708585</v>
      </c>
      <c r="BD59" s="424">
        <v>6.88552143765422</v>
      </c>
      <c r="BE59" s="424">
        <v>6.875516613913443</v>
      </c>
      <c r="BF59" s="424">
        <v>5.893e-7</v>
      </c>
      <c r="BG59" s="424">
        <v>0.0002445788</v>
      </c>
      <c r="BH59" s="29" t="s">
        <v>240</v>
      </c>
      <c r="BI59" s="29" t="s">
        <v>222</v>
      </c>
      <c r="BJ59" s="424">
        <v>2.238641863890777</v>
      </c>
      <c r="BK59" s="424">
        <v>-1.237875424971154</v>
      </c>
      <c r="BL59" s="424">
        <v>0.0003048</v>
      </c>
      <c r="BM59" s="424">
        <v>-16.13947124948193</v>
      </c>
      <c r="BN59" s="424">
        <v>-15.64808577169686</v>
      </c>
      <c r="BO59" s="424">
        <v>0</v>
      </c>
      <c r="BP59" s="424">
        <v>-16.59722180484026</v>
      </c>
      <c r="BQ59" s="424">
        <v>-27.06695808878014</v>
      </c>
      <c r="BR59" s="424">
        <v>-27.63102111592855</v>
      </c>
    </row>
    <row x14ac:dyDescent="0.25" r="60" customHeight="1" ht="17.25">
      <c r="A60" s="425" t="s">
        <v>320</v>
      </c>
      <c r="B60" s="424">
        <v>8.69</v>
      </c>
      <c r="C60" s="424">
        <v>-0.41</v>
      </c>
      <c r="D60" s="424">
        <v>192.15</v>
      </c>
      <c r="E60" s="422">
        <v>0.0002264274</v>
      </c>
      <c r="F60" s="422">
        <v>0.000006352</v>
      </c>
      <c r="G60" s="422">
        <v>4.552e-7</v>
      </c>
      <c r="H60" s="424">
        <v>0.0000133432</v>
      </c>
      <c r="I60" s="424">
        <v>0.0000054575</v>
      </c>
      <c r="J60" s="424">
        <v>2.98e-8</v>
      </c>
      <c r="K60" s="424">
        <v>7.5e-9</v>
      </c>
      <c r="L60" s="424">
        <v>0.0005524381</v>
      </c>
      <c r="M60" s="424">
        <v>0.0000155739</v>
      </c>
      <c r="N60" s="424">
        <v>0.0000067173</v>
      </c>
      <c r="O60" s="424">
        <v>0.0000548755</v>
      </c>
      <c r="P60" s="422">
        <v>0</v>
      </c>
      <c r="Q60" s="424">
        <v>0.0000014289</v>
      </c>
      <c r="R60" s="424">
        <v>0.0005641272</v>
      </c>
      <c r="S60" s="422">
        <v>1.041e-7</v>
      </c>
      <c r="T60" s="422">
        <v>1.613e-7</v>
      </c>
      <c r="U60" s="424">
        <v>0.0000819446</v>
      </c>
      <c r="V60" s="424">
        <v>0.0000017994</v>
      </c>
      <c r="W60" s="424">
        <v>0</v>
      </c>
      <c r="X60" s="422">
        <v>0.00074518</v>
      </c>
      <c r="Y60" s="424">
        <v>15</v>
      </c>
      <c r="Z60" s="422">
        <v>0</v>
      </c>
      <c r="AA60" s="422">
        <v>0</v>
      </c>
      <c r="AB60" s="422">
        <v>1</v>
      </c>
      <c r="AC60" s="422">
        <v>3</v>
      </c>
      <c r="AD60" s="422">
        <v>0</v>
      </c>
      <c r="AE60" s="29" t="s">
        <v>225</v>
      </c>
      <c r="AF60" s="424">
        <v>127.15</v>
      </c>
      <c r="AG60" s="424">
        <v>0.00147463</v>
      </c>
      <c r="AH60" s="422">
        <v>0</v>
      </c>
      <c r="AI60" s="422">
        <v>1</v>
      </c>
      <c r="AJ60" s="422">
        <v>0</v>
      </c>
      <c r="AK60" s="422">
        <v>0</v>
      </c>
      <c r="AL60" s="422">
        <v>0</v>
      </c>
      <c r="AM60" s="422">
        <v>0</v>
      </c>
      <c r="AN60" s="422">
        <v>0</v>
      </c>
      <c r="AO60" s="422">
        <v>0</v>
      </c>
      <c r="AP60" s="422">
        <v>0</v>
      </c>
      <c r="AQ60" s="422">
        <v>0</v>
      </c>
      <c r="AR60" s="422">
        <v>0</v>
      </c>
      <c r="AS60" s="422">
        <v>0</v>
      </c>
      <c r="AT60" s="422">
        <v>1</v>
      </c>
      <c r="AU60" s="422">
        <v>0</v>
      </c>
      <c r="AV60" s="422">
        <v>0</v>
      </c>
      <c r="AW60" s="422">
        <v>0</v>
      </c>
      <c r="AX60" s="422">
        <v>0</v>
      </c>
      <c r="AY60" s="422">
        <v>0</v>
      </c>
      <c r="AZ60" s="424">
        <v>54.62747896576999</v>
      </c>
      <c r="BA60" s="424">
        <v>-1.796832087677226</v>
      </c>
      <c r="BB60" s="424">
        <v>12.28366417535445</v>
      </c>
      <c r="BC60" s="424">
        <v>0.00164346735</v>
      </c>
      <c r="BD60" s="424">
        <v>6.88552143765422</v>
      </c>
      <c r="BE60" s="424">
        <v>6.875516613913443</v>
      </c>
      <c r="BF60" s="424">
        <v>0.0002283956</v>
      </c>
      <c r="BG60" s="424">
        <v>0.0002332644</v>
      </c>
      <c r="BH60" s="29" t="s">
        <v>240</v>
      </c>
      <c r="BI60" s="29" t="s">
        <v>222</v>
      </c>
      <c r="BJ60" s="424">
        <v>2.550226115908721</v>
      </c>
      <c r="BK60" s="424">
        <v>-0.8916025095397622</v>
      </c>
      <c r="BL60" s="424">
        <v>0.00056801</v>
      </c>
      <c r="BM60" s="424">
        <v>-15.40690312360601</v>
      </c>
      <c r="BN60" s="424">
        <v>-15.64808577169686</v>
      </c>
      <c r="BO60" s="424">
        <v>1.893635926643458e-8</v>
      </c>
      <c r="BP60" s="424">
        <v>-15.5968831982029</v>
      </c>
      <c r="BQ60" s="424">
        <v>-22.94420274250876</v>
      </c>
      <c r="BR60" s="424">
        <v>-27.63102111592855</v>
      </c>
    </row>
    <row x14ac:dyDescent="0.25" r="61" customHeight="1" ht="17.25">
      <c r="A61" s="425" t="s">
        <v>321</v>
      </c>
      <c r="B61" s="424">
        <v>10.1</v>
      </c>
      <c r="C61" s="424">
        <v>0.1</v>
      </c>
      <c r="D61" s="424">
        <v>187.07</v>
      </c>
      <c r="E61" s="422">
        <v>0</v>
      </c>
      <c r="F61" s="422">
        <v>4.062e-7</v>
      </c>
      <c r="G61" s="422">
        <v>0</v>
      </c>
      <c r="H61" s="424">
        <v>0</v>
      </c>
      <c r="I61" s="424">
        <v>3.235e-7</v>
      </c>
      <c r="J61" s="424">
        <v>5.65e-8</v>
      </c>
      <c r="K61" s="424">
        <v>1.15e-8</v>
      </c>
      <c r="L61" s="424">
        <v>0.0004441255</v>
      </c>
      <c r="M61" s="424">
        <v>0.0000061384</v>
      </c>
      <c r="N61" s="424">
        <v>0.0000072002</v>
      </c>
      <c r="O61" s="424">
        <v>0.0000576376</v>
      </c>
      <c r="P61" s="422">
        <v>0</v>
      </c>
      <c r="Q61" s="424">
        <v>0.0000015628</v>
      </c>
      <c r="R61" s="424">
        <v>0.0000846191</v>
      </c>
      <c r="S61" s="422">
        <v>0.0000024984</v>
      </c>
      <c r="T61" s="422">
        <v>0</v>
      </c>
      <c r="U61" s="424">
        <v>0.0001390109</v>
      </c>
      <c r="V61" s="424">
        <v>8.353e-7</v>
      </c>
      <c r="W61" s="424">
        <v>0.000039148</v>
      </c>
      <c r="X61" s="422">
        <v>0</v>
      </c>
      <c r="Y61" s="424">
        <v>57.79</v>
      </c>
      <c r="Z61" s="422">
        <v>0</v>
      </c>
      <c r="AA61" s="422">
        <v>0</v>
      </c>
      <c r="AB61" s="422">
        <v>1</v>
      </c>
      <c r="AC61" s="422">
        <v>1</v>
      </c>
      <c r="AD61" s="422">
        <v>2</v>
      </c>
      <c r="AE61" s="29" t="s">
        <v>226</v>
      </c>
      <c r="AF61" s="424">
        <v>270.08</v>
      </c>
      <c r="AG61" s="424">
        <v>0.00506571</v>
      </c>
      <c r="AH61" s="422">
        <v>0</v>
      </c>
      <c r="AI61" s="422">
        <v>1</v>
      </c>
      <c r="AJ61" s="422">
        <v>0</v>
      </c>
      <c r="AK61" s="422">
        <v>0</v>
      </c>
      <c r="AL61" s="422">
        <v>0</v>
      </c>
      <c r="AM61" s="422">
        <v>0</v>
      </c>
      <c r="AN61" s="422">
        <v>0</v>
      </c>
      <c r="AO61" s="422">
        <v>0</v>
      </c>
      <c r="AP61" s="422">
        <v>0</v>
      </c>
      <c r="AQ61" s="422">
        <v>0</v>
      </c>
      <c r="AR61" s="422">
        <v>0</v>
      </c>
      <c r="AS61" s="422">
        <v>0</v>
      </c>
      <c r="AT61" s="422">
        <v>0</v>
      </c>
      <c r="AU61" s="422">
        <v>0</v>
      </c>
      <c r="AV61" s="422">
        <v>0</v>
      </c>
      <c r="AW61" s="422">
        <v>1</v>
      </c>
      <c r="AX61" s="422">
        <v>0</v>
      </c>
      <c r="AY61" s="422">
        <v>0</v>
      </c>
      <c r="AZ61" s="424">
        <v>28.3281987195</v>
      </c>
      <c r="BA61" s="424">
        <v>0.6814570250248657</v>
      </c>
      <c r="BB61" s="424">
        <v>8.737085949950268</v>
      </c>
      <c r="BC61" s="424">
        <v>0.00055463635</v>
      </c>
      <c r="BD61" s="424">
        <v>0.6266954605717969</v>
      </c>
      <c r="BE61" s="424">
        <v>0.597975539416844</v>
      </c>
      <c r="BF61" s="424">
        <v>8.468e-7</v>
      </c>
      <c r="BG61" s="424">
        <v>4.627e-7</v>
      </c>
      <c r="BH61" s="29" t="s">
        <v>196</v>
      </c>
      <c r="BI61" s="29" t="s">
        <v>222</v>
      </c>
      <c r="BJ61" s="424">
        <v>1.174667128031436</v>
      </c>
      <c r="BK61" s="424">
        <v>-2.302576693019326</v>
      </c>
      <c r="BL61" s="424">
        <v>0.00045027</v>
      </c>
      <c r="BM61" s="424">
        <v>-15.04109371549935</v>
      </c>
      <c r="BN61" s="424">
        <v>-27.63049238073364</v>
      </c>
      <c r="BO61" s="424">
        <v>1.529261837074797e-8</v>
      </c>
      <c r="BP61" s="424">
        <v>-27.63102111592855</v>
      </c>
      <c r="BQ61" s="424">
        <v>-27.50774209976838</v>
      </c>
      <c r="BR61" s="424">
        <v>-27.63102111592855</v>
      </c>
    </row>
    <row x14ac:dyDescent="0.25" r="62" customHeight="1" ht="17.25">
      <c r="A62" s="425" t="s">
        <v>322</v>
      </c>
      <c r="B62" s="424">
        <v>9.86</v>
      </c>
      <c r="C62" s="424">
        <v>0.3</v>
      </c>
      <c r="D62" s="424">
        <v>430.37</v>
      </c>
      <c r="E62" s="422">
        <v>6.267e-7</v>
      </c>
      <c r="F62" s="422">
        <v>0.0000019529</v>
      </c>
      <c r="G62" s="422">
        <v>4.589e-7</v>
      </c>
      <c r="H62" s="424">
        <v>8.377e-7</v>
      </c>
      <c r="I62" s="424">
        <v>0.0000013437</v>
      </c>
      <c r="J62" s="424">
        <v>3.917e-7</v>
      </c>
      <c r="K62" s="424">
        <v>4.52e-8</v>
      </c>
      <c r="L62" s="424">
        <v>0.0005515681</v>
      </c>
      <c r="M62" s="424">
        <v>0.0000613842</v>
      </c>
      <c r="N62" s="424">
        <v>0.0002624974</v>
      </c>
      <c r="O62" s="424">
        <v>0.0015604571</v>
      </c>
      <c r="P62" s="422">
        <v>0</v>
      </c>
      <c r="Q62" s="424">
        <v>0</v>
      </c>
      <c r="R62" s="424">
        <v>0.0005020732</v>
      </c>
      <c r="S62" s="422">
        <v>0.0001207579</v>
      </c>
      <c r="T62" s="422">
        <v>0.0000048387</v>
      </c>
      <c r="U62" s="424">
        <v>0.0009231884</v>
      </c>
      <c r="V62" s="424">
        <v>0.0003603125</v>
      </c>
      <c r="W62" s="424">
        <v>0</v>
      </c>
      <c r="X62" s="422">
        <v>0.00011937</v>
      </c>
      <c r="Y62" s="424">
        <v>9.49</v>
      </c>
      <c r="Z62" s="422">
        <v>0</v>
      </c>
      <c r="AA62" s="422">
        <v>0</v>
      </c>
      <c r="AB62" s="422">
        <v>1</v>
      </c>
      <c r="AC62" s="422">
        <v>2</v>
      </c>
      <c r="AD62" s="422">
        <v>0</v>
      </c>
      <c r="AE62" s="29" t="s">
        <v>226</v>
      </c>
      <c r="AF62" s="424">
        <v>264.43</v>
      </c>
      <c r="AG62" s="424">
        <v>0.00506571</v>
      </c>
      <c r="AH62" s="422">
        <v>0</v>
      </c>
      <c r="AI62" s="422">
        <v>1</v>
      </c>
      <c r="AJ62" s="422">
        <v>0</v>
      </c>
      <c r="AK62" s="422">
        <v>0</v>
      </c>
      <c r="AL62" s="422">
        <v>0</v>
      </c>
      <c r="AM62" s="422">
        <v>0</v>
      </c>
      <c r="AN62" s="422">
        <v>0</v>
      </c>
      <c r="AO62" s="422">
        <v>0</v>
      </c>
      <c r="AP62" s="422">
        <v>0</v>
      </c>
      <c r="AQ62" s="422">
        <v>0</v>
      </c>
      <c r="AR62" s="422">
        <v>0</v>
      </c>
      <c r="AS62" s="422">
        <v>0</v>
      </c>
      <c r="AT62" s="422">
        <v>0</v>
      </c>
      <c r="AU62" s="422">
        <v>0</v>
      </c>
      <c r="AV62" s="422">
        <v>0</v>
      </c>
      <c r="AW62" s="422">
        <v>1</v>
      </c>
      <c r="AX62" s="422">
        <v>0</v>
      </c>
      <c r="AY62" s="422">
        <v>0</v>
      </c>
      <c r="AZ62" s="424">
        <v>181.87451996443</v>
      </c>
      <c r="BA62" s="424">
        <v>1.716563991293405</v>
      </c>
      <c r="BB62" s="424">
        <v>6.426872017413189</v>
      </c>
      <c r="BC62" s="424">
        <v>0.004982043950000001</v>
      </c>
      <c r="BD62" s="424">
        <v>0.6746522161673607</v>
      </c>
      <c r="BE62" s="424">
        <v>0.4809377647106943</v>
      </c>
      <c r="BF62" s="424">
        <v>0.0003658231</v>
      </c>
      <c r="BG62" s="424">
        <v>0.0000034302</v>
      </c>
      <c r="BH62" s="29" t="s">
        <v>196</v>
      </c>
      <c r="BI62" s="29" t="s">
        <v>222</v>
      </c>
      <c r="BJ62" s="424">
        <v>3.81440669119419</v>
      </c>
      <c r="BK62" s="424">
        <v>-1.202772491652838</v>
      </c>
      <c r="BL62" s="424">
        <v>0.00061295</v>
      </c>
      <c r="BM62" s="424">
        <v>-12.19211451931223</v>
      </c>
      <c r="BN62" s="424">
        <v>-12.23859411788276</v>
      </c>
      <c r="BO62" s="424">
        <v>0</v>
      </c>
      <c r="BP62" s="424">
        <v>-24.93705601998496</v>
      </c>
      <c r="BQ62" s="424">
        <v>-26.07527938249831</v>
      </c>
      <c r="BR62" s="424">
        <v>-27.63102111592855</v>
      </c>
    </row>
    <row x14ac:dyDescent="0.25" r="63" customHeight="1" ht="17.25">
      <c r="A63" s="425" t="s">
        <v>323</v>
      </c>
      <c r="B63" s="424">
        <v>7.96</v>
      </c>
      <c r="C63" s="424">
        <v>-0.23</v>
      </c>
      <c r="D63" s="424">
        <v>228.94</v>
      </c>
      <c r="E63" s="422">
        <v>0.0000338437</v>
      </c>
      <c r="F63" s="422">
        <v>0</v>
      </c>
      <c r="G63" s="422">
        <v>0</v>
      </c>
      <c r="H63" s="424">
        <v>0</v>
      </c>
      <c r="I63" s="424">
        <v>0.0000032018</v>
      </c>
      <c r="J63" s="424">
        <v>1.94e-8</v>
      </c>
      <c r="K63" s="424">
        <v>6.3e-9</v>
      </c>
      <c r="L63" s="424">
        <v>0.0003558223</v>
      </c>
      <c r="M63" s="424">
        <v>0.0000429689</v>
      </c>
      <c r="N63" s="424">
        <v>0.0002170335</v>
      </c>
      <c r="O63" s="424">
        <v>0.000556415</v>
      </c>
      <c r="P63" s="422">
        <v>0</v>
      </c>
      <c r="Q63" s="424">
        <v>0.0000013545</v>
      </c>
      <c r="R63" s="424">
        <v>0.0005006911</v>
      </c>
      <c r="S63" s="422">
        <v>0.0001207579</v>
      </c>
      <c r="T63" s="422">
        <v>0.0000044839</v>
      </c>
      <c r="U63" s="424">
        <v>0.0004336511</v>
      </c>
      <c r="V63" s="424">
        <v>0.0000011462</v>
      </c>
      <c r="W63" s="424">
        <v>0</v>
      </c>
      <c r="X63" s="422">
        <v>0.00011656</v>
      </c>
      <c r="Y63" s="424">
        <v>10.58</v>
      </c>
      <c r="Z63" s="422">
        <v>0</v>
      </c>
      <c r="AA63" s="422">
        <v>0</v>
      </c>
      <c r="AB63" s="422">
        <v>1</v>
      </c>
      <c r="AC63" s="422">
        <v>2</v>
      </c>
      <c r="AD63" s="422">
        <v>0</v>
      </c>
      <c r="AE63" s="29" t="s">
        <v>226</v>
      </c>
      <c r="AF63" s="424">
        <v>161.99</v>
      </c>
      <c r="AG63" s="424">
        <v>0.00506571</v>
      </c>
      <c r="AH63" s="422">
        <v>0</v>
      </c>
      <c r="AI63" s="422">
        <v>1</v>
      </c>
      <c r="AJ63" s="422">
        <v>0</v>
      </c>
      <c r="AK63" s="422">
        <v>0</v>
      </c>
      <c r="AL63" s="422">
        <v>0</v>
      </c>
      <c r="AM63" s="422">
        <v>0</v>
      </c>
      <c r="AN63" s="422">
        <v>0</v>
      </c>
      <c r="AO63" s="422">
        <v>0</v>
      </c>
      <c r="AP63" s="422">
        <v>0</v>
      </c>
      <c r="AQ63" s="422">
        <v>0</v>
      </c>
      <c r="AR63" s="422">
        <v>0</v>
      </c>
      <c r="AS63" s="422">
        <v>0</v>
      </c>
      <c r="AT63" s="422">
        <v>0</v>
      </c>
      <c r="AU63" s="422">
        <v>0</v>
      </c>
      <c r="AV63" s="422">
        <v>0</v>
      </c>
      <c r="AW63" s="422">
        <v>1</v>
      </c>
      <c r="AX63" s="422">
        <v>0</v>
      </c>
      <c r="AY63" s="422">
        <v>0</v>
      </c>
      <c r="AZ63" s="424">
        <v>95.75892401340998</v>
      </c>
      <c r="BA63" s="424">
        <v>-0.909647805976527</v>
      </c>
      <c r="BB63" s="424">
        <v>9.779295611953053</v>
      </c>
      <c r="BC63" s="424">
        <v>0.00259235285</v>
      </c>
      <c r="BD63" s="424">
        <v>1.433062201387244</v>
      </c>
      <c r="BE63" s="424">
        <v>0.9031078139063399</v>
      </c>
      <c r="BF63" s="424">
        <v>0.0000394801</v>
      </c>
      <c r="BG63" s="424">
        <v>0.0000338631</v>
      </c>
      <c r="BH63" s="29" t="s">
        <v>196</v>
      </c>
      <c r="BI63" s="29" t="s">
        <v>222</v>
      </c>
      <c r="BJ63" s="424">
        <v>3.074494534060223</v>
      </c>
      <c r="BK63" s="424">
        <v>-1.46968097007579</v>
      </c>
      <c r="BL63" s="424">
        <v>0.00039879</v>
      </c>
      <c r="BM63" s="424">
        <v>-14.53556404144616</v>
      </c>
      <c r="BN63" s="424">
        <v>-12.31588565851431</v>
      </c>
      <c r="BO63" s="424">
        <v>2.13062801444408e-8</v>
      </c>
      <c r="BP63" s="424">
        <v>-19.74409456443723</v>
      </c>
      <c r="BQ63" s="424">
        <v>-27.63102111592855</v>
      </c>
      <c r="BR63" s="424">
        <v>-27.63102111592855</v>
      </c>
    </row>
    <row x14ac:dyDescent="0.25" r="64" customHeight="1" ht="17.25">
      <c r="A64" s="425" t="s">
        <v>324</v>
      </c>
      <c r="B64" s="424">
        <v>8.33</v>
      </c>
      <c r="C64" s="424">
        <v>-0.23</v>
      </c>
      <c r="D64" s="424">
        <v>211.1</v>
      </c>
      <c r="E64" s="422">
        <v>0.0000342018</v>
      </c>
      <c r="F64" s="422">
        <v>1.582e-7</v>
      </c>
      <c r="G64" s="422">
        <v>0</v>
      </c>
      <c r="H64" s="424">
        <v>0</v>
      </c>
      <c r="I64" s="424">
        <v>0.0000030744</v>
      </c>
      <c r="J64" s="424">
        <v>5.05e-8</v>
      </c>
      <c r="K64" s="424">
        <v>1.35e-8</v>
      </c>
      <c r="L64" s="424">
        <v>0.0003988864</v>
      </c>
      <c r="M64" s="424">
        <v>0.000047317</v>
      </c>
      <c r="N64" s="424">
        <v>0.0002398683</v>
      </c>
      <c r="O64" s="424">
        <v>0.0006005789</v>
      </c>
      <c r="P64" s="422">
        <v>0</v>
      </c>
      <c r="Q64" s="424">
        <v>0</v>
      </c>
      <c r="R64" s="424">
        <v>0.0006549516</v>
      </c>
      <c r="S64" s="422">
        <v>0.0000416406</v>
      </c>
      <c r="T64" s="422">
        <v>0.0000027903</v>
      </c>
      <c r="U64" s="424">
        <v>0.0004190649</v>
      </c>
      <c r="V64" s="424">
        <v>0.0000013312</v>
      </c>
      <c r="W64" s="424">
        <v>0</v>
      </c>
      <c r="X64" s="422">
        <v>0.00012015</v>
      </c>
      <c r="Y64" s="424">
        <v>8.42</v>
      </c>
      <c r="Z64" s="422">
        <v>0</v>
      </c>
      <c r="AA64" s="422">
        <v>0</v>
      </c>
      <c r="AB64" s="422">
        <v>1</v>
      </c>
      <c r="AC64" s="422">
        <v>2</v>
      </c>
      <c r="AD64" s="422">
        <v>0</v>
      </c>
      <c r="AE64" s="29" t="s">
        <v>226</v>
      </c>
      <c r="AF64" s="424">
        <v>181.23</v>
      </c>
      <c r="AG64" s="424">
        <v>0.00506571</v>
      </c>
      <c r="AH64" s="422">
        <v>0</v>
      </c>
      <c r="AI64" s="422">
        <v>1</v>
      </c>
      <c r="AJ64" s="422">
        <v>0</v>
      </c>
      <c r="AK64" s="422">
        <v>0</v>
      </c>
      <c r="AL64" s="422">
        <v>0</v>
      </c>
      <c r="AM64" s="422">
        <v>0</v>
      </c>
      <c r="AN64" s="422">
        <v>0</v>
      </c>
      <c r="AO64" s="422">
        <v>0</v>
      </c>
      <c r="AP64" s="422">
        <v>0</v>
      </c>
      <c r="AQ64" s="422">
        <v>0</v>
      </c>
      <c r="AR64" s="422">
        <v>0</v>
      </c>
      <c r="AS64" s="422">
        <v>0</v>
      </c>
      <c r="AT64" s="422">
        <v>0</v>
      </c>
      <c r="AU64" s="422">
        <v>0</v>
      </c>
      <c r="AV64" s="422">
        <v>0</v>
      </c>
      <c r="AW64" s="422">
        <v>1</v>
      </c>
      <c r="AX64" s="422">
        <v>0</v>
      </c>
      <c r="AY64" s="422">
        <v>0</v>
      </c>
      <c r="AZ64" s="424">
        <v>96.01957125617001</v>
      </c>
      <c r="BA64" s="424">
        <v>-0.5649974503489297</v>
      </c>
      <c r="BB64" s="424">
        <v>9.45999490069786</v>
      </c>
      <c r="BC64" s="424">
        <v>0.0026607525</v>
      </c>
      <c r="BD64" s="424">
        <v>1.662253746376754</v>
      </c>
      <c r="BE64" s="424">
        <v>1.421627482198498</v>
      </c>
      <c r="BF64" s="424">
        <v>0.0000383368</v>
      </c>
      <c r="BG64" s="424">
        <v>0.0000344105</v>
      </c>
      <c r="BH64" s="29" t="s">
        <v>196</v>
      </c>
      <c r="BI64" s="29" t="s">
        <v>222</v>
      </c>
      <c r="BJ64" s="424">
        <v>3.22172212660008</v>
      </c>
      <c r="BK64" s="424">
        <v>-1.469681752688704</v>
      </c>
      <c r="BL64" s="424">
        <v>0.00044621</v>
      </c>
      <c r="BM64" s="424">
        <v>-14.62775733402258</v>
      </c>
      <c r="BN64" s="424">
        <v>-12.78946819667932</v>
      </c>
      <c r="BO64" s="424">
        <v>0</v>
      </c>
      <c r="BP64" s="424">
        <v>-19.70307990495817</v>
      </c>
      <c r="BQ64" s="424">
        <v>-27.23143995097936</v>
      </c>
      <c r="BR64" s="424">
        <v>-27.63102111592855</v>
      </c>
    </row>
    <row x14ac:dyDescent="0.25" r="65" customHeight="1" ht="17.25">
      <c r="A65" s="425" t="s">
        <v>325</v>
      </c>
      <c r="B65" s="424">
        <v>9.87</v>
      </c>
      <c r="C65" s="424">
        <v>0.02</v>
      </c>
      <c r="D65" s="424">
        <v>395.25</v>
      </c>
      <c r="E65" s="422">
        <v>0</v>
      </c>
      <c r="F65" s="422">
        <v>5.587e-7</v>
      </c>
      <c r="G65" s="422">
        <v>1.53e-7</v>
      </c>
      <c r="H65" s="424">
        <v>0.000001583</v>
      </c>
      <c r="I65" s="424">
        <v>2.665e-7</v>
      </c>
      <c r="J65" s="424">
        <v>8.77e-8</v>
      </c>
      <c r="K65" s="424">
        <v>6.5e-9</v>
      </c>
      <c r="L65" s="424">
        <v>0.0004119361</v>
      </c>
      <c r="M65" s="424">
        <v>0.0000038365</v>
      </c>
      <c r="N65" s="424">
        <v>0.0000094631</v>
      </c>
      <c r="O65" s="424">
        <v>0.0000643745</v>
      </c>
      <c r="P65" s="422">
        <v>0</v>
      </c>
      <c r="Q65" s="424">
        <v>0</v>
      </c>
      <c r="R65" s="424">
        <v>0.0000221984</v>
      </c>
      <c r="S65" s="422">
        <v>0.0000023943</v>
      </c>
      <c r="T65" s="422">
        <v>0</v>
      </c>
      <c r="U65" s="424">
        <v>0.0001429115</v>
      </c>
      <c r="V65" s="424">
        <v>8.722e-7</v>
      </c>
      <c r="W65" s="424">
        <v>0.000051522</v>
      </c>
      <c r="X65" s="422">
        <v>0</v>
      </c>
      <c r="Y65" s="424">
        <v>56.27</v>
      </c>
      <c r="Z65" s="422">
        <v>0</v>
      </c>
      <c r="AA65" s="422">
        <v>0</v>
      </c>
      <c r="AB65" s="422">
        <v>1</v>
      </c>
      <c r="AC65" s="422">
        <v>1</v>
      </c>
      <c r="AD65" s="422">
        <v>2</v>
      </c>
      <c r="AE65" s="29" t="s">
        <v>226</v>
      </c>
      <c r="AF65" s="424">
        <v>162.85</v>
      </c>
      <c r="AG65" s="424">
        <v>0.00506571</v>
      </c>
      <c r="AH65" s="422">
        <v>0</v>
      </c>
      <c r="AI65" s="422">
        <v>1</v>
      </c>
      <c r="AJ65" s="422">
        <v>0</v>
      </c>
      <c r="AK65" s="422">
        <v>0</v>
      </c>
      <c r="AL65" s="422">
        <v>0</v>
      </c>
      <c r="AM65" s="422">
        <v>0</v>
      </c>
      <c r="AN65" s="422">
        <v>0</v>
      </c>
      <c r="AO65" s="422">
        <v>0</v>
      </c>
      <c r="AP65" s="422">
        <v>0</v>
      </c>
      <c r="AQ65" s="422">
        <v>0</v>
      </c>
      <c r="AR65" s="422">
        <v>0</v>
      </c>
      <c r="AS65" s="422">
        <v>0</v>
      </c>
      <c r="AT65" s="422">
        <v>0</v>
      </c>
      <c r="AU65" s="422">
        <v>0</v>
      </c>
      <c r="AV65" s="422">
        <v>0</v>
      </c>
      <c r="AW65" s="422">
        <v>1</v>
      </c>
      <c r="AX65" s="422">
        <v>0</v>
      </c>
      <c r="AY65" s="422">
        <v>0</v>
      </c>
      <c r="AZ65" s="424">
        <v>26.8390260685</v>
      </c>
      <c r="BA65" s="424">
        <v>0.487597736296717</v>
      </c>
      <c r="BB65" s="424">
        <v>8.894804527406565</v>
      </c>
      <c r="BC65" s="424">
        <v>0.0005552173499999999</v>
      </c>
      <c r="BD65" s="424">
        <v>0.1720834222578309</v>
      </c>
      <c r="BE65" s="424">
        <v>0.1527702266530311</v>
      </c>
      <c r="BF65" s="424">
        <v>8.787e-7</v>
      </c>
      <c r="BG65" s="424">
        <v>7.994000000000001e-7</v>
      </c>
      <c r="BH65" s="29" t="s">
        <v>196</v>
      </c>
      <c r="BI65" s="29" t="s">
        <v>222</v>
      </c>
      <c r="BJ65" s="424">
        <v>1.949356942644536</v>
      </c>
      <c r="BK65" s="424">
        <v>-3.911979506324246</v>
      </c>
      <c r="BL65" s="424">
        <v>0.00041578</v>
      </c>
      <c r="BM65" s="424">
        <v>-15.22332638706307</v>
      </c>
      <c r="BN65" s="424">
        <v>-27.63089431534808</v>
      </c>
      <c r="BO65" s="424">
        <v>0</v>
      </c>
      <c r="BP65" s="424">
        <v>-25.18977932172493</v>
      </c>
      <c r="BQ65" s="424">
        <v>-27.1749896442497</v>
      </c>
      <c r="BR65" s="424">
        <v>-27.63102111592855</v>
      </c>
    </row>
    <row x14ac:dyDescent="0.25" r="66" customHeight="1" ht="17.25">
      <c r="A66" s="425" t="s">
        <v>326</v>
      </c>
      <c r="B66" s="424">
        <v>9.09</v>
      </c>
      <c r="C66" s="424">
        <v>-0.1</v>
      </c>
      <c r="D66" s="424">
        <v>166</v>
      </c>
      <c r="E66" s="422">
        <v>0.0000023279</v>
      </c>
      <c r="F66" s="422">
        <v>0</v>
      </c>
      <c r="G66" s="422">
        <v>0</v>
      </c>
      <c r="H66" s="424">
        <v>7.413e-7</v>
      </c>
      <c r="I66" s="424">
        <v>3.666e-7</v>
      </c>
      <c r="J66" s="424">
        <v>2.49e-8</v>
      </c>
      <c r="K66" s="424">
        <v>2e-9</v>
      </c>
      <c r="L66" s="424">
        <v>0.0003901866</v>
      </c>
      <c r="M66" s="424">
        <v>0.0000465497</v>
      </c>
      <c r="N66" s="424">
        <v>0.000205719</v>
      </c>
      <c r="O66" s="424">
        <v>0.0002085932</v>
      </c>
      <c r="P66" s="422">
        <v>0</v>
      </c>
      <c r="Q66" s="424">
        <v>0</v>
      </c>
      <c r="R66" s="424">
        <v>0.0005048938</v>
      </c>
      <c r="S66" s="422">
        <v>0</v>
      </c>
      <c r="T66" s="422">
        <v>0</v>
      </c>
      <c r="U66" s="424">
        <v>0.0001901116</v>
      </c>
      <c r="V66" s="424">
        <v>9.544e-7</v>
      </c>
      <c r="W66" s="424">
        <v>0.000032719</v>
      </c>
      <c r="X66" s="422">
        <v>0</v>
      </c>
      <c r="Y66" s="424">
        <v>19.15</v>
      </c>
      <c r="Z66" s="422">
        <v>0</v>
      </c>
      <c r="AA66" s="422">
        <v>0</v>
      </c>
      <c r="AB66" s="422">
        <v>1</v>
      </c>
      <c r="AC66" s="422">
        <v>1</v>
      </c>
      <c r="AD66" s="422">
        <v>0</v>
      </c>
      <c r="AE66" s="29" t="s">
        <v>226</v>
      </c>
      <c r="AF66" s="424">
        <v>114.72</v>
      </c>
      <c r="AG66" s="424">
        <v>0.00506571</v>
      </c>
      <c r="AH66" s="422">
        <v>0</v>
      </c>
      <c r="AI66" s="422">
        <v>1</v>
      </c>
      <c r="AJ66" s="422">
        <v>0</v>
      </c>
      <c r="AK66" s="422">
        <v>0</v>
      </c>
      <c r="AL66" s="422">
        <v>0</v>
      </c>
      <c r="AM66" s="422">
        <v>0</v>
      </c>
      <c r="AN66" s="422">
        <v>0</v>
      </c>
      <c r="AO66" s="422">
        <v>0</v>
      </c>
      <c r="AP66" s="422">
        <v>0</v>
      </c>
      <c r="AQ66" s="422">
        <v>0</v>
      </c>
      <c r="AR66" s="422">
        <v>0</v>
      </c>
      <c r="AS66" s="422">
        <v>0</v>
      </c>
      <c r="AT66" s="422">
        <v>0</v>
      </c>
      <c r="AU66" s="422">
        <v>0</v>
      </c>
      <c r="AV66" s="422">
        <v>0</v>
      </c>
      <c r="AW66" s="422">
        <v>1</v>
      </c>
      <c r="AX66" s="422">
        <v>0</v>
      </c>
      <c r="AY66" s="422">
        <v>0</v>
      </c>
      <c r="AZ66" s="424">
        <v>56.7326995774</v>
      </c>
      <c r="BA66" s="424">
        <v>-0.3715866715465772</v>
      </c>
      <c r="BB66" s="424">
        <v>9.833173343093154</v>
      </c>
      <c r="BC66" s="424">
        <v>0.0014687119</v>
      </c>
      <c r="BD66" s="424">
        <v>2.655775870593904</v>
      </c>
      <c r="BE66" s="424">
        <v>2.655775870593904</v>
      </c>
      <c r="BF66" s="424">
        <v>0.0000032843</v>
      </c>
      <c r="BG66" s="424">
        <v>0.0000023528</v>
      </c>
      <c r="BH66" s="29" t="s">
        <v>196</v>
      </c>
      <c r="BI66" s="29" t="s">
        <v>222</v>
      </c>
      <c r="BJ66" s="424">
        <v>2.159685072730003</v>
      </c>
      <c r="BK66" s="424">
        <v>-2.302594593049171</v>
      </c>
      <c r="BL66" s="424">
        <v>0.00043674</v>
      </c>
      <c r="BM66" s="424">
        <v>-16.9974036901598</v>
      </c>
      <c r="BN66" s="424">
        <v>-27.63102111592855</v>
      </c>
      <c r="BO66" s="424">
        <v>0</v>
      </c>
      <c r="BP66" s="424">
        <v>-22.74595717714657</v>
      </c>
      <c r="BQ66" s="424">
        <v>-27.38901655697342</v>
      </c>
      <c r="BR66" s="424">
        <v>-27.63102111592855</v>
      </c>
    </row>
    <row x14ac:dyDescent="0.25" r="67" customHeight="1" ht="17.25">
      <c r="A67" s="425" t="s">
        <v>327</v>
      </c>
      <c r="B67" s="424">
        <v>8.96</v>
      </c>
      <c r="C67" s="424">
        <v>0.04</v>
      </c>
      <c r="D67" s="424">
        <v>226.27</v>
      </c>
      <c r="E67" s="422">
        <v>0</v>
      </c>
      <c r="F67" s="422">
        <v>0</v>
      </c>
      <c r="G67" s="422">
        <v>0</v>
      </c>
      <c r="H67" s="424">
        <v>3.706e-7</v>
      </c>
      <c r="I67" s="424">
        <v>1.828e-7</v>
      </c>
      <c r="J67" s="424">
        <v>1.86e-8</v>
      </c>
      <c r="K67" s="424">
        <v>2.3e-9</v>
      </c>
      <c r="L67" s="424">
        <v>0.0004019314</v>
      </c>
      <c r="M67" s="424">
        <v>0.0000488516</v>
      </c>
      <c r="N67" s="424">
        <v>0.0002221765</v>
      </c>
      <c r="O67" s="424">
        <v>0.0001923749</v>
      </c>
      <c r="P67" s="422">
        <v>0</v>
      </c>
      <c r="Q67" s="424">
        <v>1.042e-7</v>
      </c>
      <c r="R67" s="424">
        <v>0.0005218176</v>
      </c>
      <c r="S67" s="422">
        <v>0</v>
      </c>
      <c r="T67" s="422">
        <v>0</v>
      </c>
      <c r="U67" s="424">
        <v>0.0001910949</v>
      </c>
      <c r="V67" s="424">
        <v>7.8e-7</v>
      </c>
      <c r="W67" s="424">
        <v>0.000027301</v>
      </c>
      <c r="X67" s="422">
        <v>0</v>
      </c>
      <c r="Y67" s="424">
        <v>32.69</v>
      </c>
      <c r="Z67" s="422">
        <v>0</v>
      </c>
      <c r="AA67" s="422">
        <v>0</v>
      </c>
      <c r="AB67" s="422">
        <v>1</v>
      </c>
      <c r="AC67" s="422">
        <v>1</v>
      </c>
      <c r="AD67" s="422">
        <v>2</v>
      </c>
      <c r="AE67" s="29" t="s">
        <v>226</v>
      </c>
      <c r="AF67" s="424">
        <v>119.97</v>
      </c>
      <c r="AG67" s="424">
        <v>0.00506571</v>
      </c>
      <c r="AH67" s="422">
        <v>0</v>
      </c>
      <c r="AI67" s="422">
        <v>1</v>
      </c>
      <c r="AJ67" s="422">
        <v>0</v>
      </c>
      <c r="AK67" s="422">
        <v>0</v>
      </c>
      <c r="AL67" s="422">
        <v>0</v>
      </c>
      <c r="AM67" s="422">
        <v>0</v>
      </c>
      <c r="AN67" s="422">
        <v>0</v>
      </c>
      <c r="AO67" s="422">
        <v>0</v>
      </c>
      <c r="AP67" s="422">
        <v>0</v>
      </c>
      <c r="AQ67" s="422">
        <v>0</v>
      </c>
      <c r="AR67" s="422">
        <v>0</v>
      </c>
      <c r="AS67" s="422">
        <v>0</v>
      </c>
      <c r="AT67" s="422">
        <v>0</v>
      </c>
      <c r="AU67" s="422">
        <v>0</v>
      </c>
      <c r="AV67" s="422">
        <v>0</v>
      </c>
      <c r="AW67" s="422">
        <v>1</v>
      </c>
      <c r="AX67" s="422">
        <v>0</v>
      </c>
      <c r="AY67" s="422">
        <v>0</v>
      </c>
      <c r="AZ67" s="424">
        <v>56.87980911979999</v>
      </c>
      <c r="BA67" s="424">
        <v>-0.2765994375928482</v>
      </c>
      <c r="BB67" s="424">
        <v>9.513198875185697</v>
      </c>
      <c r="BC67" s="424">
        <v>0.00146783605</v>
      </c>
      <c r="BD67" s="424">
        <v>2.730672561120155</v>
      </c>
      <c r="BE67" s="424">
        <v>2.730672561120155</v>
      </c>
      <c r="BF67" s="424">
        <v>7.823e-7</v>
      </c>
      <c r="BG67" s="424">
        <v>1.86e-8</v>
      </c>
      <c r="BH67" s="29" t="s">
        <v>196</v>
      </c>
      <c r="BI67" s="29" t="s">
        <v>222</v>
      </c>
      <c r="BJ67" s="424">
        <v>1.934659755727262</v>
      </c>
      <c r="BK67" s="424">
        <v>-3.218856325033324</v>
      </c>
      <c r="BL67" s="424">
        <v>0.00045078</v>
      </c>
      <c r="BM67" s="424">
        <v>-17.13650340047156</v>
      </c>
      <c r="BN67" s="424">
        <v>-27.63102111592855</v>
      </c>
      <c r="BO67" s="424">
        <v>1.245615433673469e-9</v>
      </c>
      <c r="BP67" s="424">
        <v>-27.63102111592855</v>
      </c>
      <c r="BQ67" s="424">
        <v>-27.56654509674418</v>
      </c>
      <c r="BR67" s="424">
        <v>-27.63102111592855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7"/>
  <sheetViews>
    <sheetView workbookViewId="0"/>
  </sheetViews>
  <sheetFormatPr defaultRowHeight="15" x14ac:dyDescent="0.25"/>
  <cols>
    <col min="1" max="1" style="400" width="12.43357142857143" customWidth="1" bestFit="1"/>
    <col min="2" max="2" style="402" width="12.43357142857143" customWidth="1" bestFit="1"/>
    <col min="3" max="3" style="402" width="12.43357142857143" customWidth="1" bestFit="1"/>
    <col min="4" max="4" style="402" width="12.43357142857143" customWidth="1" bestFit="1"/>
    <col min="5" max="5" style="401" width="12.43357142857143" customWidth="1" bestFit="1"/>
    <col min="6" max="6" style="401" width="12.43357142857143" customWidth="1" bestFit="1"/>
    <col min="7" max="7" style="401" width="12.43357142857143" customWidth="1" bestFit="1"/>
    <col min="8" max="8" style="402" width="12.43357142857143" customWidth="1" bestFit="1"/>
    <col min="9" max="9" style="402" width="12.43357142857143" customWidth="1" bestFit="1"/>
    <col min="10" max="10" style="402" width="12.43357142857143" customWidth="1" bestFit="1"/>
    <col min="11" max="11" style="402" width="12.43357142857143" customWidth="1" bestFit="1"/>
    <col min="12" max="12" style="402" width="12.43357142857143" customWidth="1" bestFit="1"/>
    <col min="13" max="13" style="402" width="12.43357142857143" customWidth="1" bestFit="1"/>
    <col min="14" max="14" style="402" width="12.43357142857143" customWidth="1" bestFit="1"/>
    <col min="15" max="15" style="402" width="12.43357142857143" customWidth="1" bestFit="1"/>
    <col min="16" max="16" style="401" width="12.43357142857143" customWidth="1" bestFit="1"/>
    <col min="17" max="17" style="402" width="12.43357142857143" customWidth="1" bestFit="1"/>
    <col min="18" max="18" style="402" width="12.43357142857143" customWidth="1" bestFit="1"/>
    <col min="19" max="19" style="401" width="12.43357142857143" customWidth="1" bestFit="1"/>
    <col min="20" max="20" style="401" width="12.43357142857143" customWidth="1" bestFit="1"/>
    <col min="21" max="21" style="402" width="12.43357142857143" customWidth="1" bestFit="1"/>
    <col min="22" max="22" style="402" width="12.43357142857143" customWidth="1" bestFit="1"/>
    <col min="23" max="23" style="402" width="12.43357142857143" customWidth="1" bestFit="1"/>
    <col min="24" max="24" style="401" width="12.43357142857143" customWidth="1" bestFit="1"/>
    <col min="25" max="25" style="402" width="12.43357142857143" customWidth="1" bestFit="1"/>
    <col min="26" max="26" style="401" width="12.43357142857143" customWidth="1" bestFit="1"/>
    <col min="27" max="27" style="401" width="12.43357142857143" customWidth="1" bestFit="1"/>
    <col min="28" max="28" style="401" width="12.43357142857143" customWidth="1" bestFit="1"/>
    <col min="29" max="29" style="401" width="12.43357142857143" customWidth="1" bestFit="1"/>
    <col min="30" max="30" style="401" width="12.43357142857143" customWidth="1" bestFit="1"/>
    <col min="31" max="31" style="406" width="12.43357142857143" customWidth="1" bestFit="1"/>
  </cols>
  <sheetData>
    <row x14ac:dyDescent="0.25" r="1" customHeight="1" ht="17.25">
      <c r="A1" s="418" t="s">
        <v>205</v>
      </c>
      <c r="B1" s="419" t="s">
        <v>7</v>
      </c>
      <c r="C1" s="419" t="s">
        <v>9</v>
      </c>
      <c r="D1" s="419" t="s">
        <v>10</v>
      </c>
      <c r="E1" s="418" t="s">
        <v>206</v>
      </c>
      <c r="F1" s="418" t="s">
        <v>207</v>
      </c>
      <c r="G1" s="418" t="s">
        <v>208</v>
      </c>
      <c r="H1" s="419" t="s">
        <v>209</v>
      </c>
      <c r="I1" s="419" t="s">
        <v>210</v>
      </c>
      <c r="J1" s="419" t="s">
        <v>211</v>
      </c>
      <c r="K1" s="419" t="s">
        <v>172</v>
      </c>
      <c r="L1" s="419" t="s">
        <v>212</v>
      </c>
      <c r="M1" s="419" t="s">
        <v>213</v>
      </c>
      <c r="N1" s="419" t="s">
        <v>214</v>
      </c>
      <c r="O1" s="419" t="s">
        <v>215</v>
      </c>
      <c r="P1" s="418" t="s">
        <v>173</v>
      </c>
      <c r="Q1" s="419" t="s">
        <v>174</v>
      </c>
      <c r="R1" s="419" t="s">
        <v>216</v>
      </c>
      <c r="S1" s="418" t="s">
        <v>217</v>
      </c>
      <c r="T1" s="418" t="s">
        <v>26</v>
      </c>
      <c r="U1" s="419" t="s">
        <v>176</v>
      </c>
      <c r="V1" s="419" t="s">
        <v>29</v>
      </c>
      <c r="W1" s="419" t="s">
        <v>218</v>
      </c>
      <c r="X1" s="418" t="s">
        <v>219</v>
      </c>
      <c r="Y1" s="419" t="s">
        <v>6</v>
      </c>
      <c r="Z1" s="418" t="s">
        <v>220</v>
      </c>
      <c r="AA1" s="418" t="s">
        <v>221</v>
      </c>
      <c r="AB1" s="418" t="s">
        <v>222</v>
      </c>
      <c r="AC1" s="418" t="s">
        <v>2</v>
      </c>
      <c r="AD1" s="418" t="s">
        <v>223</v>
      </c>
      <c r="AE1" s="420" t="s">
        <v>224</v>
      </c>
    </row>
    <row x14ac:dyDescent="0.25" r="2" customHeight="1" ht="17.25">
      <c r="A2" s="418">
        <v>1</v>
      </c>
      <c r="B2" s="421">
        <v>8.3</v>
      </c>
      <c r="C2" s="421">
        <v>-0.22</v>
      </c>
      <c r="D2" s="421">
        <v>690.4</v>
      </c>
      <c r="E2" s="421">
        <v>0.00004995970991136181</v>
      </c>
      <c r="F2" s="421">
        <v>0.00002580807603940452</v>
      </c>
      <c r="G2" s="421">
        <v>0.000003211991434689508</v>
      </c>
      <c r="H2" s="421">
        <v>4.07709414381023e-7</v>
      </c>
      <c r="I2" s="421">
        <v>0.000005910298882376497</v>
      </c>
      <c r="J2" s="421">
        <v>1.109331606835568e-7</v>
      </c>
      <c r="K2" s="421">
        <v>2.110823648640298e-8</v>
      </c>
      <c r="L2" s="421">
        <v>0.002079255296011136</v>
      </c>
      <c r="M2" s="421">
        <v>0.0001104915852473272</v>
      </c>
      <c r="N2" s="421">
        <v>0.0003678255502982925</v>
      </c>
      <c r="O2" s="421">
        <v>0.0006981386296721394</v>
      </c>
      <c r="P2" s="414">
        <v>0</v>
      </c>
      <c r="Q2" s="414">
        <v>0</v>
      </c>
      <c r="R2" s="421">
        <v>0.001974727103489126</v>
      </c>
      <c r="S2" s="421">
        <v>0.0004791796793670623</v>
      </c>
      <c r="T2" s="421">
        <v>0.000003870967741935484</v>
      </c>
      <c r="U2" s="421">
        <v>0.0003605564369157347</v>
      </c>
      <c r="V2" s="421">
        <v>4.375e-7</v>
      </c>
      <c r="W2" s="414">
        <v>0</v>
      </c>
      <c r="X2" s="421">
        <v>0.00017503</v>
      </c>
      <c r="Y2" s="414">
        <v>23</v>
      </c>
      <c r="Z2" s="414">
        <v>0</v>
      </c>
      <c r="AA2" s="414">
        <v>1</v>
      </c>
      <c r="AB2" s="414">
        <v>0</v>
      </c>
      <c r="AC2" s="414">
        <v>2</v>
      </c>
      <c r="AD2" s="414">
        <v>0</v>
      </c>
      <c r="AE2" s="29" t="s">
        <v>225</v>
      </c>
    </row>
    <row x14ac:dyDescent="0.25" r="3" customHeight="1" ht="17.25">
      <c r="A3" s="418">
        <v>2</v>
      </c>
      <c r="B3" s="421">
        <v>9.56</v>
      </c>
      <c r="C3" s="421">
        <v>-0.04</v>
      </c>
      <c r="D3" s="421">
        <v>477.35</v>
      </c>
      <c r="E3" s="414">
        <v>0</v>
      </c>
      <c r="F3" s="421">
        <v>7.525257293928808e-7</v>
      </c>
      <c r="G3" s="414">
        <v>0</v>
      </c>
      <c r="H3" s="421">
        <v>4.773906597479615e-8</v>
      </c>
      <c r="I3" s="421">
        <v>1.268702901452547e-7</v>
      </c>
      <c r="J3" s="421">
        <v>5.378835636276898e-8</v>
      </c>
      <c r="K3" s="414">
        <v>0</v>
      </c>
      <c r="L3" s="421">
        <v>0.002341554656574883</v>
      </c>
      <c r="M3" s="421">
        <v>0.0001084454447797841</v>
      </c>
      <c r="N3" s="421">
        <v>0.000198724542275252</v>
      </c>
      <c r="O3" s="421">
        <v>0.00005913468735964869</v>
      </c>
      <c r="P3" s="414">
        <v>0</v>
      </c>
      <c r="Q3" s="414">
        <v>0</v>
      </c>
      <c r="R3" s="421">
        <v>0.00328322003779652</v>
      </c>
      <c r="S3" s="421">
        <v>0.000006246096189881324</v>
      </c>
      <c r="T3" s="421">
        <v>0.000008064516129032258</v>
      </c>
      <c r="U3" s="421">
        <v>0.0002497672772088998</v>
      </c>
      <c r="V3" s="421">
        <v>8.562500000000001e-7</v>
      </c>
      <c r="W3" s="414">
        <v>0</v>
      </c>
      <c r="X3" s="421">
        <v>0.00025342</v>
      </c>
      <c r="Y3" s="421">
        <v>22.81</v>
      </c>
      <c r="Z3" s="414">
        <v>0</v>
      </c>
      <c r="AA3" s="414">
        <v>1</v>
      </c>
      <c r="AB3" s="414">
        <v>0</v>
      </c>
      <c r="AC3" s="414">
        <v>2</v>
      </c>
      <c r="AD3" s="414">
        <v>0</v>
      </c>
      <c r="AE3" s="29" t="s">
        <v>225</v>
      </c>
    </row>
    <row x14ac:dyDescent="0.25" r="4" customHeight="1" ht="17.25">
      <c r="A4" s="418">
        <v>3</v>
      </c>
      <c r="B4" s="421">
        <v>7.91</v>
      </c>
      <c r="C4" s="421">
        <v>-0.05</v>
      </c>
      <c r="D4" s="414">
        <v>651</v>
      </c>
      <c r="E4" s="421">
        <v>0.0000222043155161608</v>
      </c>
      <c r="F4" s="421">
        <v>0.00001369086960626947</v>
      </c>
      <c r="G4" s="421">
        <v>0.00004083817681248089</v>
      </c>
      <c r="H4" s="421">
        <v>0.000006226834692364715</v>
      </c>
      <c r="I4" s="421">
        <v>0.00001227383596053733</v>
      </c>
      <c r="J4" s="421">
        <v>7.789685311706677e-7</v>
      </c>
      <c r="K4" s="421">
        <v>2.560899244861722e-7</v>
      </c>
      <c r="L4" s="421">
        <v>0.002022706511809996</v>
      </c>
      <c r="M4" s="421">
        <v>0.0001051204665200266</v>
      </c>
      <c r="N4" s="421">
        <v>0.0003814030034972228</v>
      </c>
      <c r="O4" s="421">
        <v>0.0008318778382154798</v>
      </c>
      <c r="P4" s="414">
        <v>0</v>
      </c>
      <c r="Q4" s="414">
        <v>0</v>
      </c>
      <c r="R4" s="421">
        <v>0.001971906467717824</v>
      </c>
      <c r="S4" s="421">
        <v>0.0004790755777638976</v>
      </c>
      <c r="T4" s="421">
        <v>0.000003387096774193548</v>
      </c>
      <c r="U4" s="421">
        <v>0.0004398788530371963</v>
      </c>
      <c r="V4" s="421">
        <v>0.00001034375</v>
      </c>
      <c r="W4" s="414">
        <v>0</v>
      </c>
      <c r="X4" s="421">
        <v>0.00024935</v>
      </c>
      <c r="Y4" s="421">
        <v>18.8</v>
      </c>
      <c r="Z4" s="414">
        <v>0</v>
      </c>
      <c r="AA4" s="414">
        <v>1</v>
      </c>
      <c r="AB4" s="414">
        <v>0</v>
      </c>
      <c r="AC4" s="414">
        <v>3</v>
      </c>
      <c r="AD4" s="414">
        <v>2</v>
      </c>
      <c r="AE4" s="29" t="s">
        <v>225</v>
      </c>
    </row>
    <row x14ac:dyDescent="0.25" r="5" customHeight="1" ht="17.25">
      <c r="A5" s="418">
        <v>4</v>
      </c>
      <c r="B5" s="421">
        <v>8.6</v>
      </c>
      <c r="C5" s="421">
        <v>-0.03</v>
      </c>
      <c r="D5" s="421">
        <v>270.98</v>
      </c>
      <c r="E5" s="421">
        <v>0.000032232070910556</v>
      </c>
      <c r="F5" s="421">
        <v>0.000004720989519403266</v>
      </c>
      <c r="G5" s="421">
        <v>0.00001070663811563169</v>
      </c>
      <c r="H5" s="421">
        <v>0.000003706449221645663</v>
      </c>
      <c r="I5" s="421">
        <v>0.000001456186974407514</v>
      </c>
      <c r="J5" s="421">
        <v>0.0000010222684136098</v>
      </c>
      <c r="K5" s="421">
        <v>1.029921272817906e-7</v>
      </c>
      <c r="L5" s="421">
        <v>0.0009569794249423637</v>
      </c>
      <c r="M5" s="421">
        <v>0.00007417259194843726</v>
      </c>
      <c r="N5" s="421">
        <v>0.000263320304464102</v>
      </c>
      <c r="O5" s="421">
        <v>0.0008483457258346225</v>
      </c>
      <c r="P5" s="414">
        <v>0</v>
      </c>
      <c r="Q5" s="421">
        <v>1.562836986725263e-8</v>
      </c>
      <c r="R5" s="421">
        <v>0.0002820635771302852</v>
      </c>
      <c r="S5" s="421">
        <v>0.00001041016031646887</v>
      </c>
      <c r="T5" s="421">
        <v>1.612903225806452e-8</v>
      </c>
      <c r="U5" s="421">
        <v>0.00008194464475357606</v>
      </c>
      <c r="V5" s="421">
        <v>0.00000125</v>
      </c>
      <c r="W5" s="414">
        <v>0</v>
      </c>
      <c r="X5" s="421">
        <v>0.00022509</v>
      </c>
      <c r="Y5" s="421">
        <v>13.7</v>
      </c>
      <c r="Z5" s="414">
        <v>0</v>
      </c>
      <c r="AA5" s="414">
        <v>0</v>
      </c>
      <c r="AB5" s="414">
        <v>1</v>
      </c>
      <c r="AC5" s="414">
        <v>1</v>
      </c>
      <c r="AD5" s="414">
        <v>0</v>
      </c>
      <c r="AE5" s="29" t="s">
        <v>226</v>
      </c>
    </row>
    <row x14ac:dyDescent="0.25" r="6" customHeight="1" ht="17.25">
      <c r="A6" s="418">
        <v>5</v>
      </c>
      <c r="B6" s="421">
        <v>9.27</v>
      </c>
      <c r="C6" s="421">
        <v>-0.28</v>
      </c>
      <c r="D6" s="421">
        <v>282.45</v>
      </c>
      <c r="E6" s="421">
        <v>0.0000016116035455278</v>
      </c>
      <c r="F6" s="414">
        <v>0</v>
      </c>
      <c r="G6" s="414">
        <v>0</v>
      </c>
      <c r="H6" s="414">
        <v>0</v>
      </c>
      <c r="I6" s="421">
        <v>1.820233718009393e-7</v>
      </c>
      <c r="J6" s="421">
        <v>5.111342068049e-7</v>
      </c>
      <c r="K6" s="421">
        <v>5.149606364089529e-8</v>
      </c>
      <c r="L6" s="421">
        <v>0.000782983165861934</v>
      </c>
      <c r="M6" s="421">
        <v>0.0000396439715586475</v>
      </c>
      <c r="N6" s="421">
        <v>0.0002003702941781527</v>
      </c>
      <c r="O6" s="421">
        <v>0.0003702779579819352</v>
      </c>
      <c r="P6" s="414">
        <v>0</v>
      </c>
      <c r="Q6" s="421">
        <v>1.041891324483509e-8</v>
      </c>
      <c r="R6" s="421">
        <v>0.0003455278819845993</v>
      </c>
      <c r="S6" s="421">
        <v>0.000004590880699562774</v>
      </c>
      <c r="T6" s="421">
        <v>1.612903225806452e-8</v>
      </c>
      <c r="U6" s="421">
        <v>0.0001032502523895058</v>
      </c>
      <c r="V6" s="421">
        <v>6.875e-7</v>
      </c>
      <c r="W6" s="414">
        <v>0</v>
      </c>
      <c r="X6" s="421">
        <v>0.00023851</v>
      </c>
      <c r="Y6" s="421">
        <v>18.81</v>
      </c>
      <c r="Z6" s="414">
        <v>0</v>
      </c>
      <c r="AA6" s="414">
        <v>0</v>
      </c>
      <c r="AB6" s="414">
        <v>1</v>
      </c>
      <c r="AC6" s="414">
        <v>2</v>
      </c>
      <c r="AD6" s="414">
        <v>0</v>
      </c>
      <c r="AE6" s="29" t="s">
        <v>226</v>
      </c>
    </row>
    <row x14ac:dyDescent="0.25" r="7" customHeight="1" ht="17.25">
      <c r="A7" s="418">
        <v>6</v>
      </c>
      <c r="B7" s="421">
        <v>8.7</v>
      </c>
      <c r="C7" s="421">
        <v>-0.17</v>
      </c>
      <c r="D7" s="421">
        <v>198.56</v>
      </c>
      <c r="E7" s="421">
        <v>0.00001616921837228042</v>
      </c>
      <c r="F7" s="421">
        <v>1.423110817360652e-7</v>
      </c>
      <c r="G7" s="421">
        <v>0.000002138268583664729</v>
      </c>
      <c r="H7" s="421">
        <v>0.000002581412157153447</v>
      </c>
      <c r="I7" s="421">
        <v>0.000001663941170046234</v>
      </c>
      <c r="J7" s="421">
        <v>7.134302216618677e-7</v>
      </c>
      <c r="K7" s="421">
        <v>5.85314558555144e-8</v>
      </c>
      <c r="L7" s="421">
        <v>0.0006678498412284135</v>
      </c>
      <c r="M7" s="421">
        <v>0.00007960253721417974</v>
      </c>
      <c r="N7" s="421">
        <v>0.00015540423781115</v>
      </c>
      <c r="O7" s="421">
        <v>0.0004770230550426668</v>
      </c>
      <c r="P7" s="414">
        <v>0</v>
      </c>
      <c r="Q7" s="414">
        <v>0</v>
      </c>
      <c r="R7" s="421">
        <v>0.0002820635771302852</v>
      </c>
      <c r="S7" s="421">
        <v>0.00001041016031646887</v>
      </c>
      <c r="T7" s="421">
        <v>8.064516129032259e-9</v>
      </c>
      <c r="U7" s="421">
        <v>0.00008194464475357606</v>
      </c>
      <c r="V7" s="421">
        <v>6.25e-7</v>
      </c>
      <c r="W7" s="414">
        <v>0</v>
      </c>
      <c r="X7" s="421">
        <v>0.00023851</v>
      </c>
      <c r="Y7" s="421">
        <v>12.9</v>
      </c>
      <c r="Z7" s="414">
        <v>0</v>
      </c>
      <c r="AA7" s="414">
        <v>0</v>
      </c>
      <c r="AB7" s="414">
        <v>1</v>
      </c>
      <c r="AC7" s="414">
        <v>1</v>
      </c>
      <c r="AD7" s="414">
        <v>0</v>
      </c>
      <c r="AE7" s="29" t="s">
        <v>226</v>
      </c>
    </row>
    <row x14ac:dyDescent="0.25" r="8" customHeight="1" ht="17.25">
      <c r="A8" s="418">
        <v>7</v>
      </c>
      <c r="B8" s="421">
        <v>9.3</v>
      </c>
      <c r="C8" s="421">
        <v>0.16</v>
      </c>
      <c r="D8" s="421">
        <v>112.5</v>
      </c>
      <c r="E8" s="421">
        <v>0.000001790670606142</v>
      </c>
      <c r="F8" s="421">
        <v>0.000003147326346268845</v>
      </c>
      <c r="G8" s="421">
        <v>0.000003059039461609055</v>
      </c>
      <c r="H8" s="421">
        <v>0.000003706449221645663</v>
      </c>
      <c r="I8" s="421">
        <v>1.820233718009392e-9</v>
      </c>
      <c r="J8" s="421">
        <v>1.703780689349667e-9</v>
      </c>
      <c r="K8" s="414">
        <v>0</v>
      </c>
      <c r="L8" s="421">
        <v>0.0004784897124711818</v>
      </c>
      <c r="M8" s="421">
        <v>0.00004603816051971968</v>
      </c>
      <c r="N8" s="421">
        <v>0.00007817321538778028</v>
      </c>
      <c r="O8" s="421">
        <v>0.0001796496831179201</v>
      </c>
      <c r="P8" s="414">
        <v>0</v>
      </c>
      <c r="Q8" s="421">
        <v>1.041891324483509e-8</v>
      </c>
      <c r="R8" s="421">
        <v>0.0002820635771302852</v>
      </c>
      <c r="S8" s="421">
        <v>0.000002082032063293775</v>
      </c>
      <c r="T8" s="414">
        <v>0</v>
      </c>
      <c r="U8" s="421">
        <v>0.00003277785790143043</v>
      </c>
      <c r="V8" s="421">
        <v>0.0000125</v>
      </c>
      <c r="W8" s="421">
        <v>0.000092784</v>
      </c>
      <c r="X8" s="414">
        <v>0</v>
      </c>
      <c r="Y8" s="421">
        <v>24.6</v>
      </c>
      <c r="Z8" s="414">
        <v>0</v>
      </c>
      <c r="AA8" s="414">
        <v>0</v>
      </c>
      <c r="AB8" s="414">
        <v>1</v>
      </c>
      <c r="AC8" s="414">
        <v>1</v>
      </c>
      <c r="AD8" s="414">
        <v>2</v>
      </c>
      <c r="AE8" s="29" t="s">
        <v>226</v>
      </c>
    </row>
    <row x14ac:dyDescent="0.25" r="9" customHeight="1" ht="17.25">
      <c r="A9" s="418">
        <v>8</v>
      </c>
      <c r="B9" s="421">
        <v>9.14</v>
      </c>
      <c r="C9" s="421">
        <v>0.09</v>
      </c>
      <c r="D9" s="421">
        <v>202.02</v>
      </c>
      <c r="E9" s="414">
        <v>0</v>
      </c>
      <c r="F9" s="414">
        <v>0</v>
      </c>
      <c r="G9" s="414">
        <v>0</v>
      </c>
      <c r="H9" s="414">
        <v>0</v>
      </c>
      <c r="I9" s="414">
        <v>0</v>
      </c>
      <c r="J9" s="414">
        <v>0</v>
      </c>
      <c r="K9" s="414">
        <v>0</v>
      </c>
      <c r="L9" s="421">
        <v>0.0003392927052068381</v>
      </c>
      <c r="M9" s="421">
        <v>0.00001841526420788787</v>
      </c>
      <c r="N9" s="421">
        <v>0.00005924706850442296</v>
      </c>
      <c r="O9" s="421">
        <v>0.0003702779579819352</v>
      </c>
      <c r="P9" s="414">
        <v>0</v>
      </c>
      <c r="Q9" s="414">
        <v>0</v>
      </c>
      <c r="R9" s="421">
        <v>0.00002377795955208304</v>
      </c>
      <c r="S9" s="414">
        <v>0</v>
      </c>
      <c r="T9" s="414">
        <v>0</v>
      </c>
      <c r="U9" s="421">
        <v>0.00007211128738314694</v>
      </c>
      <c r="V9" s="421">
        <v>5.3125e-7</v>
      </c>
      <c r="W9" s="414">
        <v>0</v>
      </c>
      <c r="X9" s="421">
        <v>0.00019409</v>
      </c>
      <c r="Y9" s="421">
        <v>48.3</v>
      </c>
      <c r="Z9" s="414">
        <v>0</v>
      </c>
      <c r="AA9" s="414">
        <v>0</v>
      </c>
      <c r="AB9" s="414">
        <v>1</v>
      </c>
      <c r="AC9" s="414">
        <v>1</v>
      </c>
      <c r="AD9" s="414">
        <v>2</v>
      </c>
      <c r="AE9" s="29" t="s">
        <v>226</v>
      </c>
    </row>
    <row x14ac:dyDescent="0.25" r="10" customHeight="1" ht="17.25">
      <c r="A10" s="418">
        <v>9</v>
      </c>
      <c r="B10" s="421">
        <v>9.3</v>
      </c>
      <c r="C10" s="421">
        <v>0.12</v>
      </c>
      <c r="D10" s="414">
        <v>150</v>
      </c>
      <c r="E10" s="421">
        <v>0.00000161298236189453</v>
      </c>
      <c r="F10" s="421">
        <v>1.460453844459132e-7</v>
      </c>
      <c r="G10" s="421">
        <v>6.418224227592537e-7</v>
      </c>
      <c r="H10" s="421">
        <v>0.000003620266493699036</v>
      </c>
      <c r="I10" s="421">
        <v>1.701867559794677e-7</v>
      </c>
      <c r="J10" s="421">
        <v>7.651534254510759e-7</v>
      </c>
      <c r="K10" s="421">
        <v>6.665315753263821e-8</v>
      </c>
      <c r="L10" s="421">
        <v>0.0003471246683196311</v>
      </c>
      <c r="M10" s="421">
        <v>0.00002627628372295258</v>
      </c>
      <c r="N10" s="421">
        <v>0.00004720575190290064</v>
      </c>
      <c r="O10" s="421">
        <v>0.0001385049154149409</v>
      </c>
      <c r="P10" s="414">
        <v>0</v>
      </c>
      <c r="Q10" s="414">
        <v>0</v>
      </c>
      <c r="R10" s="421">
        <v>0.0002820635771302852</v>
      </c>
      <c r="S10" s="421">
        <v>0.000001041016031646887</v>
      </c>
      <c r="T10" s="421">
        <v>1.612903225806452e-8</v>
      </c>
      <c r="U10" s="421">
        <v>0.00001638892895071521</v>
      </c>
      <c r="V10" s="421">
        <v>3.125e-7</v>
      </c>
      <c r="W10" s="421">
        <v>0.000062362</v>
      </c>
      <c r="X10" s="414">
        <v>0</v>
      </c>
      <c r="Y10" s="421">
        <v>30.9</v>
      </c>
      <c r="Z10" s="414">
        <v>0</v>
      </c>
      <c r="AA10" s="414">
        <v>0</v>
      </c>
      <c r="AB10" s="414">
        <v>1</v>
      </c>
      <c r="AC10" s="414">
        <v>1</v>
      </c>
      <c r="AD10" s="414">
        <v>2</v>
      </c>
      <c r="AE10" s="29" t="s">
        <v>226</v>
      </c>
    </row>
    <row x14ac:dyDescent="0.25" r="11" customHeight="1" ht="17.25">
      <c r="A11" s="418">
        <v>10</v>
      </c>
      <c r="B11" s="421">
        <v>7.33</v>
      </c>
      <c r="C11" s="421">
        <v>0.06</v>
      </c>
      <c r="D11" s="421">
        <v>3286.16</v>
      </c>
      <c r="E11" s="421">
        <v>0.0000171904378189632</v>
      </c>
      <c r="F11" s="421">
        <v>0.00003257482768388254</v>
      </c>
      <c r="G11" s="421">
        <v>6.118078923218111e-7</v>
      </c>
      <c r="H11" s="421">
        <v>0.00008524833209785026</v>
      </c>
      <c r="I11" s="421">
        <v>3.77516473115148e-7</v>
      </c>
      <c r="J11" s="421">
        <v>5.751963607244475e-8</v>
      </c>
      <c r="K11" s="421">
        <v>1.098411037460296e-8</v>
      </c>
      <c r="L11" s="421">
        <v>0.006698855974596546</v>
      </c>
      <c r="M11" s="421">
        <v>0.0002910634815080055</v>
      </c>
      <c r="N11" s="421">
        <v>0.0003702941781526435</v>
      </c>
      <c r="O11" s="421">
        <v>0.00249513448774889</v>
      </c>
      <c r="P11" s="421">
        <v>0.0007702505827505828</v>
      </c>
      <c r="Q11" s="421">
        <v>0.0001025221063291772</v>
      </c>
      <c r="R11" s="421">
        <v>0.00002820635771302852</v>
      </c>
      <c r="S11" s="421">
        <v>0.000001041016031646887</v>
      </c>
      <c r="T11" s="421">
        <v>0.000001612903225806452</v>
      </c>
      <c r="U11" s="421">
        <v>0.002510783915249571</v>
      </c>
      <c r="V11" s="421">
        <v>9.65e-7</v>
      </c>
      <c r="W11" s="414">
        <v>0</v>
      </c>
      <c r="X11" s="421">
        <v>0.023191</v>
      </c>
      <c r="Y11" s="421">
        <v>37.16</v>
      </c>
      <c r="Z11" s="414">
        <v>0</v>
      </c>
      <c r="AA11" s="414">
        <v>0</v>
      </c>
      <c r="AB11" s="414">
        <v>1</v>
      </c>
      <c r="AC11" s="414">
        <v>3</v>
      </c>
      <c r="AD11" s="414">
        <v>1</v>
      </c>
      <c r="AE11" s="29" t="s">
        <v>226</v>
      </c>
    </row>
    <row x14ac:dyDescent="0.25" r="12" customHeight="1" ht="17.25">
      <c r="A12" s="418">
        <v>11</v>
      </c>
      <c r="B12" s="421">
        <v>9.3</v>
      </c>
      <c r="C12" s="421">
        <v>-0.21</v>
      </c>
      <c r="D12" s="421">
        <v>124.55</v>
      </c>
      <c r="E12" s="421">
        <v>5.372011818426001e-7</v>
      </c>
      <c r="F12" s="421">
        <v>2.815283416737481e-7</v>
      </c>
      <c r="G12" s="414">
        <v>0</v>
      </c>
      <c r="H12" s="421">
        <v>0.000001482579688658265</v>
      </c>
      <c r="I12" s="421">
        <v>3.993592777312607e-7</v>
      </c>
      <c r="J12" s="421">
        <v>6.375547339546454e-9</v>
      </c>
      <c r="K12" s="421">
        <v>1.291006315477245e-9</v>
      </c>
      <c r="L12" s="421">
        <v>0.0005332985340815173</v>
      </c>
      <c r="M12" s="421">
        <v>0.00006445342472760755</v>
      </c>
      <c r="N12" s="421">
        <v>0.0001123225673729685</v>
      </c>
      <c r="O12" s="421">
        <v>0.0001566944458306303</v>
      </c>
      <c r="P12" s="421">
        <v>9.712509712509713e-8</v>
      </c>
      <c r="Q12" s="414">
        <v>0</v>
      </c>
      <c r="R12" s="421">
        <v>0.0006007954192875074</v>
      </c>
      <c r="S12" s="414">
        <v>0</v>
      </c>
      <c r="T12" s="414">
        <v>0</v>
      </c>
      <c r="U12" s="421">
        <v>0.0002604200810268647</v>
      </c>
      <c r="V12" s="421">
        <v>0.0000014971875</v>
      </c>
      <c r="W12" s="421">
        <v>0.000040333</v>
      </c>
      <c r="X12" s="414">
        <v>0</v>
      </c>
      <c r="Y12" s="421">
        <v>6.67</v>
      </c>
      <c r="Z12" s="414">
        <v>0</v>
      </c>
      <c r="AA12" s="414">
        <v>0</v>
      </c>
      <c r="AB12" s="414">
        <v>1</v>
      </c>
      <c r="AC12" s="414">
        <v>2</v>
      </c>
      <c r="AD12" s="414">
        <v>0</v>
      </c>
      <c r="AE12" s="29" t="s">
        <v>225</v>
      </c>
    </row>
    <row x14ac:dyDescent="0.25" r="13" customHeight="1" ht="17.25">
      <c r="A13" s="418">
        <v>12</v>
      </c>
      <c r="B13" s="421">
        <v>9.3</v>
      </c>
      <c r="C13" s="421">
        <v>-0.4</v>
      </c>
      <c r="D13" s="421">
        <v>185.57</v>
      </c>
      <c r="E13" s="421">
        <v>0.000002378905900259647</v>
      </c>
      <c r="F13" s="421">
        <v>8.462987442167878e-7</v>
      </c>
      <c r="G13" s="421">
        <v>2.405052003670847e-7</v>
      </c>
      <c r="H13" s="421">
        <v>0.00000434833209785026</v>
      </c>
      <c r="I13" s="421">
        <v>6.441357530306892e-7</v>
      </c>
      <c r="J13" s="421">
        <v>8.73143628371356e-7</v>
      </c>
      <c r="K13" s="421">
        <v>7.892729008144618e-8</v>
      </c>
      <c r="L13" s="421">
        <v>0.0004982586454391231</v>
      </c>
      <c r="M13" s="421">
        <v>0.00006855823827305744</v>
      </c>
      <c r="N13" s="421">
        <v>0.0001241431804155524</v>
      </c>
      <c r="O13" s="421">
        <v>0.0001784755828634163</v>
      </c>
      <c r="P13" s="421">
        <v>0.00002428127428127428</v>
      </c>
      <c r="Q13" s="414">
        <v>0</v>
      </c>
      <c r="R13" s="421">
        <v>0.0005641271542605703</v>
      </c>
      <c r="S13" s="421">
        <v>0.000001041016031646887</v>
      </c>
      <c r="T13" s="421">
        <v>0.000001612903225806452</v>
      </c>
      <c r="U13" s="421">
        <v>0.0001638892895071521</v>
      </c>
      <c r="V13" s="421">
        <v>0.0000125</v>
      </c>
      <c r="W13" s="421">
        <v>0.000093761</v>
      </c>
      <c r="X13" s="414">
        <v>0</v>
      </c>
      <c r="Y13" s="414">
        <v>12</v>
      </c>
      <c r="Z13" s="414">
        <v>0</v>
      </c>
      <c r="AA13" s="414">
        <v>0</v>
      </c>
      <c r="AB13" s="414">
        <v>1</v>
      </c>
      <c r="AC13" s="414">
        <v>2</v>
      </c>
      <c r="AD13" s="414">
        <v>0</v>
      </c>
      <c r="AE13" s="29" t="s">
        <v>225</v>
      </c>
    </row>
    <row x14ac:dyDescent="0.25" r="14" customHeight="1" ht="17.25">
      <c r="A14" s="418">
        <v>13</v>
      </c>
      <c r="B14" s="421">
        <v>8.62</v>
      </c>
      <c r="C14" s="421">
        <v>-0.19</v>
      </c>
      <c r="D14" s="421">
        <v>492.53</v>
      </c>
      <c r="E14" s="421">
        <v>7.162682424568001e-7</v>
      </c>
      <c r="F14" s="421">
        <v>6.249016460516792e-7</v>
      </c>
      <c r="G14" s="414">
        <v>0</v>
      </c>
      <c r="H14" s="421">
        <v>0.000001482579688658265</v>
      </c>
      <c r="I14" s="421">
        <v>1.914885871345881e-7</v>
      </c>
      <c r="J14" s="421">
        <v>2.998654013255414e-8</v>
      </c>
      <c r="K14" s="421">
        <v>2.04078900208868e-9</v>
      </c>
      <c r="L14" s="421">
        <v>0.001040062638653269</v>
      </c>
      <c r="M14" s="421">
        <v>0.0001478336487799888</v>
      </c>
      <c r="N14" s="421">
        <v>0.0001715696358773915</v>
      </c>
      <c r="O14" s="421">
        <v>0.0001873846000299416</v>
      </c>
      <c r="P14" s="414">
        <v>0</v>
      </c>
      <c r="Q14" s="414">
        <v>0</v>
      </c>
      <c r="R14" s="421">
        <v>0.001435703607593152</v>
      </c>
      <c r="S14" s="414">
        <v>0</v>
      </c>
      <c r="T14" s="414">
        <v>0</v>
      </c>
      <c r="U14" s="421">
        <v>0.0003830092695782145</v>
      </c>
      <c r="V14" s="421">
        <v>7.4125e-7</v>
      </c>
      <c r="W14" s="421">
        <v>0.000093761</v>
      </c>
      <c r="X14" s="414">
        <v>0</v>
      </c>
      <c r="Y14" s="421">
        <v>41.09</v>
      </c>
      <c r="Z14" s="414">
        <v>0</v>
      </c>
      <c r="AA14" s="414">
        <v>0</v>
      </c>
      <c r="AB14" s="414">
        <v>1</v>
      </c>
      <c r="AC14" s="414">
        <v>1</v>
      </c>
      <c r="AD14" s="414">
        <v>2</v>
      </c>
      <c r="AE14" s="29" t="s">
        <v>225</v>
      </c>
    </row>
    <row x14ac:dyDescent="0.25" r="15" customHeight="1" ht="17.25">
      <c r="A15" s="418">
        <v>14</v>
      </c>
      <c r="B15" s="414">
        <v>9</v>
      </c>
      <c r="C15" s="421">
        <v>-0.17</v>
      </c>
      <c r="D15" s="421">
        <v>482.44</v>
      </c>
      <c r="E15" s="421">
        <v>0.00001506931685916376</v>
      </c>
      <c r="F15" s="421">
        <v>0.0000354074213955245</v>
      </c>
      <c r="G15" s="421">
        <v>0.000001040685224839401</v>
      </c>
      <c r="H15" s="421">
        <v>0.0000821682727946627</v>
      </c>
      <c r="I15" s="414">
        <v>0</v>
      </c>
      <c r="J15" s="414">
        <v>0</v>
      </c>
      <c r="K15" s="414">
        <v>0</v>
      </c>
      <c r="L15" s="421">
        <v>0.0007138196528774631</v>
      </c>
      <c r="M15" s="421">
        <v>0.0001921369379507903</v>
      </c>
      <c r="N15" s="421">
        <v>0.0003517300966879243</v>
      </c>
      <c r="O15" s="421">
        <v>0.001616834672388842</v>
      </c>
      <c r="P15" s="421">
        <v>0.00002428127428127428</v>
      </c>
      <c r="Q15" s="421">
        <v>0.00008528922382222001</v>
      </c>
      <c r="R15" s="421">
        <v>0.000987222519955998</v>
      </c>
      <c r="S15" s="421">
        <v>0.000001041016031646887</v>
      </c>
      <c r="T15" s="421">
        <v>0.000001612903225806452</v>
      </c>
      <c r="U15" s="421">
        <v>0.0001966671474085826</v>
      </c>
      <c r="V15" s="421">
        <v>3.125e-7</v>
      </c>
      <c r="W15" s="421">
        <v>0.00012758</v>
      </c>
      <c r="X15" s="421">
        <v>0.0015063</v>
      </c>
      <c r="Y15" s="414">
        <v>14</v>
      </c>
      <c r="Z15" s="414">
        <v>0</v>
      </c>
      <c r="AA15" s="414">
        <v>0</v>
      </c>
      <c r="AB15" s="414">
        <v>1</v>
      </c>
      <c r="AC15" s="414">
        <v>2</v>
      </c>
      <c r="AD15" s="414">
        <v>1</v>
      </c>
      <c r="AE15" s="29" t="s">
        <v>225</v>
      </c>
    </row>
    <row x14ac:dyDescent="0.25" r="16" customHeight="1" ht="17.25">
      <c r="A16" s="418">
        <v>15</v>
      </c>
      <c r="B16" s="421">
        <v>6.44</v>
      </c>
      <c r="C16" s="421">
        <v>-0.07</v>
      </c>
      <c r="D16" s="421">
        <v>2055.75</v>
      </c>
      <c r="E16" s="421">
        <v>0.002198585370221148</v>
      </c>
      <c r="F16" s="421">
        <v>0.00000388222704812262</v>
      </c>
      <c r="G16" s="421">
        <v>0.000002141327623126339</v>
      </c>
      <c r="H16" s="421">
        <v>0.00004151223128243144</v>
      </c>
      <c r="I16" s="421">
        <v>0.00001929447741089956</v>
      </c>
      <c r="J16" s="421">
        <v>1.037602439813947e-7</v>
      </c>
      <c r="K16" s="421">
        <v>2.10979372736748e-9</v>
      </c>
      <c r="L16" s="421">
        <v>0.007963808778111271</v>
      </c>
      <c r="M16" s="421">
        <v>0.0001033300936109264</v>
      </c>
      <c r="N16" s="421">
        <v>0.0001382431598436536</v>
      </c>
      <c r="O16" s="421">
        <v>0.0006936473875941914</v>
      </c>
      <c r="P16" s="421">
        <v>0.0003720862470862471</v>
      </c>
      <c r="Q16" s="421">
        <v>0.00004521808348258427</v>
      </c>
      <c r="R16" s="421">
        <v>0.00005641271542605703</v>
      </c>
      <c r="S16" s="421">
        <v>0.000003123048094940662</v>
      </c>
      <c r="T16" s="421">
        <v>0.000001612903225806452</v>
      </c>
      <c r="U16" s="421">
        <v>0.0006073737069135058</v>
      </c>
      <c r="V16" s="421">
        <v>7.249999999999999e-7</v>
      </c>
      <c r="W16" s="414">
        <v>0</v>
      </c>
      <c r="X16" s="421">
        <v>0.049165</v>
      </c>
      <c r="Y16" s="421">
        <v>32.84</v>
      </c>
      <c r="Z16" s="414">
        <v>0</v>
      </c>
      <c r="AA16" s="414">
        <v>0</v>
      </c>
      <c r="AB16" s="414">
        <v>1</v>
      </c>
      <c r="AC16" s="414">
        <v>3</v>
      </c>
      <c r="AD16" s="414">
        <v>2</v>
      </c>
      <c r="AE16" s="29" t="s">
        <v>227</v>
      </c>
    </row>
    <row x14ac:dyDescent="0.25" r="17" customHeight="1" ht="17.25">
      <c r="A17" s="418">
        <v>16</v>
      </c>
      <c r="B17" s="421">
        <v>6.9</v>
      </c>
      <c r="C17" s="421">
        <v>-0.14</v>
      </c>
      <c r="D17" s="421">
        <v>2168.9</v>
      </c>
      <c r="E17" s="421">
        <v>0.001895245769540693</v>
      </c>
      <c r="F17" s="414">
        <v>0</v>
      </c>
      <c r="G17" s="421">
        <v>0.000001529519730804528</v>
      </c>
      <c r="H17" s="421">
        <v>0.0000318754633061527</v>
      </c>
      <c r="I17" s="421">
        <v>0.00001729222032108923</v>
      </c>
      <c r="J17" s="421">
        <v>1.414137972160224e-8</v>
      </c>
      <c r="K17" s="421">
        <v>1.132913400099696e-9</v>
      </c>
      <c r="L17" s="421">
        <v>0.007464004523902736</v>
      </c>
      <c r="M17" s="421">
        <v>0.0001053762340784695</v>
      </c>
      <c r="N17" s="421">
        <v>0.0001361859699650278</v>
      </c>
      <c r="O17" s="421">
        <v>0.0006789260941164729</v>
      </c>
      <c r="P17" s="421">
        <v>0.0002991938616938617</v>
      </c>
      <c r="Q17" s="421">
        <v>0.00003250700932388547</v>
      </c>
      <c r="R17" s="421">
        <v>0.00005641271542605703</v>
      </c>
      <c r="S17" s="421">
        <v>0.000003123048094940662</v>
      </c>
      <c r="T17" s="421">
        <v>0.000001612903225806452</v>
      </c>
      <c r="U17" s="421">
        <v>0.0005310012980031728</v>
      </c>
      <c r="V17" s="421">
        <v>5e-7</v>
      </c>
      <c r="W17" s="414">
        <v>0</v>
      </c>
      <c r="X17" s="421">
        <v>0.049996</v>
      </c>
      <c r="Y17" s="421">
        <v>37.8</v>
      </c>
      <c r="Z17" s="414">
        <v>0</v>
      </c>
      <c r="AA17" s="414">
        <v>0</v>
      </c>
      <c r="AB17" s="414">
        <v>1</v>
      </c>
      <c r="AC17" s="414">
        <v>3</v>
      </c>
      <c r="AD17" s="414">
        <v>2</v>
      </c>
      <c r="AE17" s="29" t="s">
        <v>227</v>
      </c>
    </row>
    <row x14ac:dyDescent="0.25" r="18" customHeight="1" ht="17.25">
      <c r="A18" s="418">
        <v>17</v>
      </c>
      <c r="B18" s="421">
        <v>8.85</v>
      </c>
      <c r="C18" s="421">
        <v>-0.21</v>
      </c>
      <c r="D18" s="421">
        <v>1068.19</v>
      </c>
      <c r="E18" s="421">
        <v>0.0000159369683946638</v>
      </c>
      <c r="F18" s="421">
        <v>2.344758127970289e-7</v>
      </c>
      <c r="G18" s="414">
        <v>0</v>
      </c>
      <c r="H18" s="421">
        <v>0.000103409933283914</v>
      </c>
      <c r="I18" s="421">
        <v>0.000001255597218682879</v>
      </c>
      <c r="J18" s="421">
        <v>5.615661152096502e-9</v>
      </c>
      <c r="K18" s="421">
        <v>4.118140209362396e-10</v>
      </c>
      <c r="L18" s="421">
        <v>0.006904606550959154</v>
      </c>
      <c r="M18" s="421">
        <v>0.0001583201186761471</v>
      </c>
      <c r="N18" s="421">
        <v>0.0001851470890763217</v>
      </c>
      <c r="O18" s="421">
        <v>0.0005174908927591197</v>
      </c>
      <c r="P18" s="421">
        <v>0.0009352661227661228</v>
      </c>
      <c r="Q18" s="421">
        <v>0.0001093985890707684</v>
      </c>
      <c r="R18" s="421">
        <v>0.00005641271542605703</v>
      </c>
      <c r="S18" s="421">
        <v>0.000003123048094940662</v>
      </c>
      <c r="T18" s="421">
        <v>0.000001612903225806452</v>
      </c>
      <c r="U18" s="421">
        <v>0.0002977868390344954</v>
      </c>
      <c r="V18" s="421">
        <v>0.000001088125</v>
      </c>
      <c r="W18" s="421">
        <v>0.0011046</v>
      </c>
      <c r="X18" s="414">
        <v>0</v>
      </c>
      <c r="Y18" s="421">
        <v>15.65</v>
      </c>
      <c r="Z18" s="414">
        <v>0</v>
      </c>
      <c r="AA18" s="414">
        <v>0</v>
      </c>
      <c r="AB18" s="414">
        <v>1</v>
      </c>
      <c r="AC18" s="414">
        <v>3</v>
      </c>
      <c r="AD18" s="414">
        <v>2</v>
      </c>
      <c r="AE18" s="29" t="s">
        <v>227</v>
      </c>
    </row>
    <row x14ac:dyDescent="0.25" r="19" customHeight="1" ht="17.25">
      <c r="A19" s="418">
        <v>18</v>
      </c>
      <c r="B19" s="421">
        <v>5.47</v>
      </c>
      <c r="C19" s="421">
        <v>0.15</v>
      </c>
      <c r="D19" s="421">
        <v>1440.73</v>
      </c>
      <c r="E19" s="421">
        <v>0.002854149879129734</v>
      </c>
      <c r="F19" s="421">
        <v>0.00000424889056746294</v>
      </c>
      <c r="G19" s="421">
        <v>0.00003961456102783726</v>
      </c>
      <c r="H19" s="421">
        <v>0.000005559673832468495</v>
      </c>
      <c r="I19" s="421">
        <v>0.0000152899632312789</v>
      </c>
      <c r="J19" s="421">
        <v>0.00001783858381749101</v>
      </c>
      <c r="K19" s="421">
        <v>7.31759064337122e-8</v>
      </c>
      <c r="L19" s="421">
        <v>0.004900169646352604</v>
      </c>
      <c r="M19" s="421">
        <v>0.00009386669394853957</v>
      </c>
      <c r="N19" s="421">
        <v>0.00007899609133923061</v>
      </c>
      <c r="O19" s="421">
        <v>0.0003418334248215979</v>
      </c>
      <c r="P19" s="421">
        <v>0.00004322066822066822</v>
      </c>
      <c r="Q19" s="421">
        <v>0.000004167565297934035</v>
      </c>
      <c r="R19" s="421">
        <v>0.00005641271542605703</v>
      </c>
      <c r="S19" s="421">
        <v>0.000003123048094940662</v>
      </c>
      <c r="T19" s="421">
        <v>0.000001612903225806452</v>
      </c>
      <c r="U19" s="421">
        <v>0.0001729032004300455</v>
      </c>
      <c r="V19" s="421">
        <v>0.0000017725</v>
      </c>
      <c r="W19" s="414">
        <v>0</v>
      </c>
      <c r="X19" s="421">
        <v>0.018096</v>
      </c>
      <c r="Y19" s="421">
        <v>29.49</v>
      </c>
      <c r="Z19" s="414">
        <v>0</v>
      </c>
      <c r="AA19" s="414">
        <v>0</v>
      </c>
      <c r="AB19" s="414">
        <v>1</v>
      </c>
      <c r="AC19" s="414">
        <v>3</v>
      </c>
      <c r="AD19" s="414">
        <v>2</v>
      </c>
      <c r="AE19" s="29" t="s">
        <v>227</v>
      </c>
    </row>
    <row x14ac:dyDescent="0.25" r="20" customHeight="1" ht="17.25">
      <c r="A20" s="418">
        <v>19</v>
      </c>
      <c r="B20" s="421">
        <v>7.36</v>
      </c>
      <c r="C20" s="421">
        <v>0.28</v>
      </c>
      <c r="D20" s="421">
        <v>1120.32</v>
      </c>
      <c r="E20" s="421">
        <v>1.790670606142e-7</v>
      </c>
      <c r="F20" s="421">
        <v>0.00003493532244358418</v>
      </c>
      <c r="G20" s="421">
        <v>0.00002324869990822882</v>
      </c>
      <c r="H20" s="421">
        <v>0.000008895478131949593</v>
      </c>
      <c r="I20" s="421">
        <v>0.00001146747242345917</v>
      </c>
      <c r="J20" s="421">
        <v>0.000015577666842724</v>
      </c>
      <c r="K20" s="421">
        <v>2.193732311102139e-9</v>
      </c>
      <c r="L20" s="421">
        <v>0.003087998608029927</v>
      </c>
      <c r="M20" s="421">
        <v>0.0004250856821320784</v>
      </c>
      <c r="N20" s="421">
        <v>0.0006183912775149146</v>
      </c>
      <c r="O20" s="421">
        <v>0.001007535306153002</v>
      </c>
      <c r="P20" s="421">
        <v>0.00007891414141414142</v>
      </c>
      <c r="Q20" s="421">
        <v>0.00001260688502625045</v>
      </c>
      <c r="R20" s="421">
        <v>0.00005641271542605703</v>
      </c>
      <c r="S20" s="421">
        <v>0.000003123048094940662</v>
      </c>
      <c r="T20" s="421">
        <v>0.000001612903225806452</v>
      </c>
      <c r="U20" s="421">
        <v>0.001060363703111274</v>
      </c>
      <c r="V20" s="421">
        <v>0.0001707065625</v>
      </c>
      <c r="W20" s="414">
        <v>0</v>
      </c>
      <c r="X20" s="421">
        <v>0.0018501</v>
      </c>
      <c r="Y20" s="421">
        <v>34.17</v>
      </c>
      <c r="Z20" s="414">
        <v>0</v>
      </c>
      <c r="AA20" s="414">
        <v>0</v>
      </c>
      <c r="AB20" s="414">
        <v>1</v>
      </c>
      <c r="AC20" s="414">
        <v>3</v>
      </c>
      <c r="AD20" s="414">
        <v>2</v>
      </c>
      <c r="AE20" s="29" t="s">
        <v>227</v>
      </c>
    </row>
    <row x14ac:dyDescent="0.25" r="21" customHeight="1" ht="17.25">
      <c r="A21" s="418">
        <v>20</v>
      </c>
      <c r="B21" s="421">
        <v>8.19</v>
      </c>
      <c r="C21" s="421">
        <v>0.26</v>
      </c>
      <c r="D21" s="421">
        <v>1175.75</v>
      </c>
      <c r="E21" s="421">
        <v>5.372011818426001e-7</v>
      </c>
      <c r="F21" s="421">
        <v>0.00001070090957731407</v>
      </c>
      <c r="G21" s="421">
        <v>0.000003364943407769961</v>
      </c>
      <c r="H21" s="421">
        <v>0.000008524833209785027</v>
      </c>
      <c r="I21" s="421">
        <v>0.000001077942407805162</v>
      </c>
      <c r="J21" s="421">
        <v>0.00000414359463649839</v>
      </c>
      <c r="K21" s="421">
        <v>1.722543328787948e-8</v>
      </c>
      <c r="L21" s="421">
        <v>0.003036234720953499</v>
      </c>
      <c r="M21" s="421">
        <v>0.0003061537674561359</v>
      </c>
      <c r="N21" s="421">
        <v>0.0004069121579921827</v>
      </c>
      <c r="O21" s="421">
        <v>0.001199910175158441</v>
      </c>
      <c r="P21" s="421">
        <v>0.0000707070707070707</v>
      </c>
      <c r="Q21" s="421">
        <v>0.000008230941463419718</v>
      </c>
      <c r="R21" s="421">
        <v>0.00005641271542605703</v>
      </c>
      <c r="S21" s="421">
        <v>0.000003123048094940662</v>
      </c>
      <c r="T21" s="421">
        <v>0.000001612903225806452</v>
      </c>
      <c r="U21" s="421">
        <v>0.001093305450302212</v>
      </c>
      <c r="V21" s="421">
        <v>0.000204970625</v>
      </c>
      <c r="W21" s="414">
        <v>0</v>
      </c>
      <c r="X21" s="421">
        <v>0.00015707</v>
      </c>
      <c r="Y21" s="421">
        <v>34.93</v>
      </c>
      <c r="Z21" s="414">
        <v>0</v>
      </c>
      <c r="AA21" s="414">
        <v>0</v>
      </c>
      <c r="AB21" s="414">
        <v>1</v>
      </c>
      <c r="AC21" s="414">
        <v>3</v>
      </c>
      <c r="AD21" s="414">
        <v>2</v>
      </c>
      <c r="AE21" s="29" t="s">
        <v>227</v>
      </c>
    </row>
    <row x14ac:dyDescent="0.25" r="22" customHeight="1" ht="17.25">
      <c r="A22" s="418">
        <v>21</v>
      </c>
      <c r="B22" s="421">
        <v>7.6</v>
      </c>
      <c r="C22" s="421">
        <v>-0.12</v>
      </c>
      <c r="D22" s="414">
        <v>1834</v>
      </c>
      <c r="E22" s="421">
        <v>0.009648133225893096</v>
      </c>
      <c r="F22" s="414">
        <v>0</v>
      </c>
      <c r="G22" s="414">
        <v>0</v>
      </c>
      <c r="H22" s="421">
        <v>0.00002335063009636768</v>
      </c>
      <c r="I22" s="421">
        <v>6.389020350212966e-8</v>
      </c>
      <c r="J22" s="414">
        <v>0</v>
      </c>
      <c r="K22" s="414">
        <v>0</v>
      </c>
      <c r="L22" s="421">
        <v>0.005844969333159337</v>
      </c>
      <c r="M22" s="421">
        <v>0.005197708322676351</v>
      </c>
      <c r="N22" s="421">
        <v>0.00004937255708701913</v>
      </c>
      <c r="O22" s="421">
        <v>0.0006262787564249713</v>
      </c>
      <c r="P22" s="414">
        <v>0</v>
      </c>
      <c r="Q22" s="421">
        <v>0.0001210677719049837</v>
      </c>
      <c r="R22" s="421">
        <v>0.00005641271542605703</v>
      </c>
      <c r="S22" s="421">
        <v>0.000003123048094940662</v>
      </c>
      <c r="T22" s="421">
        <v>0.000001612903225806452</v>
      </c>
      <c r="U22" s="421">
        <v>0.0001048891452845774</v>
      </c>
      <c r="V22" s="421">
        <v>0.00000115625</v>
      </c>
      <c r="W22" s="414">
        <v>0</v>
      </c>
      <c r="X22" s="421">
        <v>0.00015707</v>
      </c>
      <c r="Y22" s="421">
        <v>13.3</v>
      </c>
      <c r="Z22" s="414">
        <v>0</v>
      </c>
      <c r="AA22" s="414">
        <v>0</v>
      </c>
      <c r="AB22" s="414">
        <v>1</v>
      </c>
      <c r="AC22" s="414">
        <v>3</v>
      </c>
      <c r="AD22" s="414">
        <v>0</v>
      </c>
      <c r="AE22" s="29" t="s">
        <v>226</v>
      </c>
    </row>
    <row x14ac:dyDescent="0.25" r="23" customHeight="1" ht="17.25">
      <c r="A23" s="418">
        <v>22</v>
      </c>
      <c r="B23" s="421">
        <v>8.71</v>
      </c>
      <c r="C23" s="421">
        <v>0.15</v>
      </c>
      <c r="D23" s="421">
        <v>305.31</v>
      </c>
      <c r="E23" s="414">
        <v>0</v>
      </c>
      <c r="F23" s="421">
        <v>2.904982217606144e-7</v>
      </c>
      <c r="G23" s="414">
        <v>0</v>
      </c>
      <c r="H23" s="414">
        <v>0</v>
      </c>
      <c r="I23" s="421">
        <v>6.893225090101569e-8</v>
      </c>
      <c r="J23" s="421">
        <v>3.668239824169833e-8</v>
      </c>
      <c r="K23" s="421">
        <v>1.366190568392952e-8</v>
      </c>
      <c r="L23" s="421">
        <v>0.000391491582930967</v>
      </c>
      <c r="M23" s="421">
        <v>0.00004859583610414855</v>
      </c>
      <c r="N23" s="421">
        <v>0.000056778440650072</v>
      </c>
      <c r="O23" s="421">
        <v>0.0001554468785867558</v>
      </c>
      <c r="P23" s="414">
        <v>0</v>
      </c>
      <c r="Q23" s="421">
        <v>5.209456622417543e-7</v>
      </c>
      <c r="R23" s="421">
        <v>0.0005469212760556229</v>
      </c>
      <c r="S23" s="421">
        <v>0.000008952737872163232</v>
      </c>
      <c r="T23" s="421">
        <v>0.0000112258064516129</v>
      </c>
      <c r="U23" s="421">
        <v>0.00009766162761731195</v>
      </c>
      <c r="V23" s="421">
        <v>4.375e-7</v>
      </c>
      <c r="W23" s="421">
        <v>0.000028053</v>
      </c>
      <c r="X23" s="414">
        <v>0</v>
      </c>
      <c r="Y23" s="421">
        <v>62.75</v>
      </c>
      <c r="Z23" s="414">
        <v>0</v>
      </c>
      <c r="AA23" s="414">
        <v>0</v>
      </c>
      <c r="AB23" s="414">
        <v>1</v>
      </c>
      <c r="AC23" s="414">
        <v>1</v>
      </c>
      <c r="AD23" s="414">
        <v>2</v>
      </c>
      <c r="AE23" s="29" t="s">
        <v>226</v>
      </c>
    </row>
    <row x14ac:dyDescent="0.25" r="24" customHeight="1" ht="17.25">
      <c r="A24" s="418">
        <v>23</v>
      </c>
      <c r="B24" s="421">
        <v>8.9</v>
      </c>
      <c r="C24" s="421">
        <v>0.29</v>
      </c>
      <c r="D24" s="421">
        <v>397.26</v>
      </c>
      <c r="E24" s="414">
        <v>0</v>
      </c>
      <c r="F24" s="421">
        <v>0.000004091524250149498</v>
      </c>
      <c r="G24" s="421">
        <v>7.647598654022638e-7</v>
      </c>
      <c r="H24" s="421">
        <v>0.000001482579688658265</v>
      </c>
      <c r="I24" s="421">
        <v>4.894608467727256e-7</v>
      </c>
      <c r="J24" s="421">
        <v>7.61930724277171e-8</v>
      </c>
      <c r="K24" s="421">
        <v>5.46888195866308e-9</v>
      </c>
      <c r="L24" s="421">
        <v>0.002992735656183392</v>
      </c>
      <c r="M24" s="421">
        <v>0.00005166504680546319</v>
      </c>
      <c r="N24" s="421">
        <v>0.000131660152232051</v>
      </c>
      <c r="O24" s="421">
        <v>0.00014596536753331</v>
      </c>
      <c r="P24" s="421">
        <v>0.0000203962703962704</v>
      </c>
      <c r="Q24" s="421">
        <v>0.000004063376165485683</v>
      </c>
      <c r="R24" s="421">
        <v>0.0005421261952444081</v>
      </c>
      <c r="S24" s="421">
        <v>0.00001863418696647928</v>
      </c>
      <c r="T24" s="421">
        <v>0.00000435483870967742</v>
      </c>
      <c r="U24" s="421">
        <v>0.000701446159090611</v>
      </c>
      <c r="V24" s="421">
        <v>8.75e-7</v>
      </c>
      <c r="W24" s="421">
        <v>0.00002453</v>
      </c>
      <c r="X24" s="414">
        <v>0</v>
      </c>
      <c r="Y24" s="421">
        <v>11.11</v>
      </c>
      <c r="Z24" s="414">
        <v>1</v>
      </c>
      <c r="AA24" s="414">
        <v>0</v>
      </c>
      <c r="AB24" s="414">
        <v>0</v>
      </c>
      <c r="AC24" s="414">
        <v>2</v>
      </c>
      <c r="AD24" s="414">
        <v>0</v>
      </c>
      <c r="AE24" s="29" t="s">
        <v>228</v>
      </c>
    </row>
    <row x14ac:dyDescent="0.25" r="25" customHeight="1" ht="17.25">
      <c r="A25" s="418">
        <v>24</v>
      </c>
      <c r="B25" s="421">
        <v>8.5</v>
      </c>
      <c r="C25" s="421">
        <v>0.1</v>
      </c>
      <c r="D25" s="421">
        <v>369.98</v>
      </c>
      <c r="E25" s="414">
        <v>0</v>
      </c>
      <c r="F25" s="421">
        <v>6.294652692537689e-8</v>
      </c>
      <c r="G25" s="421">
        <v>6.118078923218111e-7</v>
      </c>
      <c r="H25" s="421">
        <v>5.845070422535211e-8</v>
      </c>
      <c r="I25" s="421">
        <v>2.712148239833995e-7</v>
      </c>
      <c r="J25" s="421">
        <v>3.233775748385668e-8</v>
      </c>
      <c r="K25" s="421">
        <v>1.100985840642341e-8</v>
      </c>
      <c r="L25" s="421">
        <v>0.0005002392448562356</v>
      </c>
      <c r="M25" s="421">
        <v>0.00002301908025985984</v>
      </c>
      <c r="N25" s="421">
        <v>0.0001686895700473154</v>
      </c>
      <c r="O25" s="421">
        <v>0.0001150256998852238</v>
      </c>
      <c r="P25" s="421">
        <v>4.856254856254856e-7</v>
      </c>
      <c r="Q25" s="421">
        <v>4.167565297934034e-7</v>
      </c>
      <c r="R25" s="421">
        <v>0.0003319888302823456</v>
      </c>
      <c r="S25" s="421">
        <v>0.000005205080158234436</v>
      </c>
      <c r="T25" s="421">
        <v>0.000003225806451612904</v>
      </c>
      <c r="U25" s="421">
        <v>0.0001868337900381534</v>
      </c>
      <c r="V25" s="421">
        <v>5.624999999999999e-7</v>
      </c>
      <c r="W25" s="421">
        <v>0.00003582</v>
      </c>
      <c r="X25" s="414">
        <v>0</v>
      </c>
      <c r="Y25" s="421">
        <v>63.9</v>
      </c>
      <c r="Z25" s="414">
        <v>1</v>
      </c>
      <c r="AA25" s="414">
        <v>0</v>
      </c>
      <c r="AB25" s="414">
        <v>0</v>
      </c>
      <c r="AC25" s="414">
        <v>1</v>
      </c>
      <c r="AD25" s="414">
        <v>2</v>
      </c>
      <c r="AE25" s="29" t="s">
        <v>228</v>
      </c>
    </row>
    <row x14ac:dyDescent="0.25" r="26" customHeight="1" ht="17.25">
      <c r="A26" s="418">
        <v>25</v>
      </c>
      <c r="B26" s="421">
        <v>8.4</v>
      </c>
      <c r="C26" s="421">
        <v>0.06</v>
      </c>
      <c r="D26" s="414">
        <v>265</v>
      </c>
      <c r="E26" s="414">
        <v>0</v>
      </c>
      <c r="F26" s="421">
        <v>2.620149183268813e-7</v>
      </c>
      <c r="G26" s="421">
        <v>6.11807892321811e-8</v>
      </c>
      <c r="H26" s="421">
        <v>1.482579688658265e-7</v>
      </c>
      <c r="I26" s="421">
        <v>2.992464232407441e-7</v>
      </c>
      <c r="J26" s="421">
        <v>4.29863867922921e-8</v>
      </c>
      <c r="K26" s="421">
        <v>1.591743327140073e-8</v>
      </c>
      <c r="L26" s="421">
        <v>0.0002827439210056984</v>
      </c>
      <c r="M26" s="421">
        <v>0.00001662489129878766</v>
      </c>
      <c r="N26" s="421">
        <v>0.0001390660357951039</v>
      </c>
      <c r="O26" s="421">
        <v>0.0001831428714007685</v>
      </c>
      <c r="P26" s="414">
        <v>0</v>
      </c>
      <c r="Q26" s="421">
        <v>1.041891324483509e-8</v>
      </c>
      <c r="R26" s="421">
        <v>0.0002250867345499676</v>
      </c>
      <c r="S26" s="421">
        <v>0.000001977930460129086</v>
      </c>
      <c r="T26" s="421">
        <v>0.000003064516129032258</v>
      </c>
      <c r="U26" s="421">
        <v>0.0002179727550445123</v>
      </c>
      <c r="V26" s="421">
        <v>3.75e-7</v>
      </c>
      <c r="W26" s="421">
        <v>0.000018179</v>
      </c>
      <c r="X26" s="414">
        <v>0</v>
      </c>
      <c r="Y26" s="421">
        <v>43.57</v>
      </c>
      <c r="Z26" s="414">
        <v>1</v>
      </c>
      <c r="AA26" s="414">
        <v>0</v>
      </c>
      <c r="AB26" s="414">
        <v>0</v>
      </c>
      <c r="AC26" s="414">
        <v>1</v>
      </c>
      <c r="AD26" s="414">
        <v>2</v>
      </c>
      <c r="AE26" s="29" t="s">
        <v>228</v>
      </c>
    </row>
    <row x14ac:dyDescent="0.25" r="27" customHeight="1" ht="17.25">
      <c r="A27" s="418">
        <v>26</v>
      </c>
      <c r="B27" s="421">
        <v>8.3</v>
      </c>
      <c r="C27" s="421">
        <v>-0.14</v>
      </c>
      <c r="D27" s="421">
        <v>326.61</v>
      </c>
      <c r="E27" s="421">
        <v>0.0000200555107887904</v>
      </c>
      <c r="F27" s="421">
        <v>5.98936203694961e-7</v>
      </c>
      <c r="G27" s="421">
        <v>7.647598654022638e-7</v>
      </c>
      <c r="H27" s="421">
        <v>6.300963676797627e-8</v>
      </c>
      <c r="I27" s="421">
        <v>0.000002031380829298482</v>
      </c>
      <c r="J27" s="421">
        <v>2.978208644983218e-8</v>
      </c>
      <c r="K27" s="421">
        <v>4.846294549244655e-9</v>
      </c>
      <c r="L27" s="421">
        <v>0.001979207447039889</v>
      </c>
      <c r="M27" s="421">
        <v>0.00005371118727300629</v>
      </c>
      <c r="N27" s="421">
        <v>0.0001464719193581568</v>
      </c>
      <c r="O27" s="421">
        <v>0.0002911821947202954</v>
      </c>
      <c r="P27" s="414">
        <v>0</v>
      </c>
      <c r="Q27" s="421">
        <v>1.041891324483509e-8</v>
      </c>
      <c r="R27" s="414">
        <v>0</v>
      </c>
      <c r="S27" s="414">
        <v>0</v>
      </c>
      <c r="T27" s="421">
        <v>0.000003387096774193548</v>
      </c>
      <c r="U27" s="421">
        <v>0.0006145848356518205</v>
      </c>
      <c r="V27" s="421">
        <v>7.1875e-7</v>
      </c>
      <c r="W27" s="414">
        <v>0</v>
      </c>
      <c r="X27" s="421">
        <v>0.00005912</v>
      </c>
      <c r="Y27" s="421">
        <v>10.51</v>
      </c>
      <c r="Z27" s="414">
        <v>1</v>
      </c>
      <c r="AA27" s="414">
        <v>0</v>
      </c>
      <c r="AB27" s="414">
        <v>0</v>
      </c>
      <c r="AC27" s="414">
        <v>3</v>
      </c>
      <c r="AD27" s="414">
        <v>0</v>
      </c>
      <c r="AE27" s="29" t="s">
        <v>228</v>
      </c>
    </row>
    <row x14ac:dyDescent="0.25" r="28" customHeight="1" ht="17.25">
      <c r="A28" s="418">
        <v>27</v>
      </c>
      <c r="B28" s="421">
        <v>8.3</v>
      </c>
      <c r="C28" s="421">
        <v>-0.14</v>
      </c>
      <c r="D28" s="421">
        <v>436.24</v>
      </c>
      <c r="E28" s="421">
        <v>0.0000213089802130898</v>
      </c>
      <c r="F28" s="421">
        <v>2.204702105561326e-7</v>
      </c>
      <c r="G28" s="421">
        <v>6.11807892321811e-8</v>
      </c>
      <c r="H28" s="421">
        <v>1.482579688658265e-7</v>
      </c>
      <c r="I28" s="421">
        <v>2.985183297535403e-7</v>
      </c>
      <c r="J28" s="421">
        <v>3.443340773175677e-8</v>
      </c>
      <c r="K28" s="421">
        <v>5.443133926842632e-9</v>
      </c>
      <c r="L28" s="421">
        <v>0.003314628735482187</v>
      </c>
      <c r="M28" s="421">
        <v>0.0000555015601821065</v>
      </c>
      <c r="N28" s="421">
        <v>0.0001152026332030446</v>
      </c>
      <c r="O28" s="421">
        <v>0.0002352911821947203</v>
      </c>
      <c r="P28" s="414">
        <v>0</v>
      </c>
      <c r="Q28" s="421">
        <v>1.041891324483509e-8</v>
      </c>
      <c r="R28" s="421">
        <v>0.0006693368685301667</v>
      </c>
      <c r="S28" s="421">
        <v>0.000002186133666458463</v>
      </c>
      <c r="T28" s="421">
        <v>0.000003548387096774194</v>
      </c>
      <c r="U28" s="421">
        <v>0.0008538631983322626</v>
      </c>
      <c r="V28" s="421">
        <v>8.125e-7</v>
      </c>
      <c r="W28" s="421">
        <v>0.00003265</v>
      </c>
      <c r="X28" s="414">
        <v>0</v>
      </c>
      <c r="Y28" s="421">
        <v>10.03</v>
      </c>
      <c r="Z28" s="414">
        <v>1</v>
      </c>
      <c r="AA28" s="414">
        <v>0</v>
      </c>
      <c r="AB28" s="414">
        <v>0</v>
      </c>
      <c r="AC28" s="414">
        <v>3</v>
      </c>
      <c r="AD28" s="414">
        <v>0</v>
      </c>
      <c r="AE28" s="29" t="s">
        <v>228</v>
      </c>
    </row>
    <row x14ac:dyDescent="0.25" r="29" customHeight="1" ht="17.25">
      <c r="A29" s="418">
        <v>28</v>
      </c>
      <c r="B29" s="421">
        <v>8.5</v>
      </c>
      <c r="C29" s="421">
        <v>-0.12</v>
      </c>
      <c r="D29" s="421">
        <v>315.4</v>
      </c>
      <c r="E29" s="421">
        <v>1.790670606142e-7</v>
      </c>
      <c r="F29" s="421">
        <v>6.441003367639191e-7</v>
      </c>
      <c r="G29" s="421">
        <v>6.11807892321811e-8</v>
      </c>
      <c r="H29" s="421">
        <v>0.000003420311341734618</v>
      </c>
      <c r="I29" s="421">
        <v>0.00000152317157523026</v>
      </c>
      <c r="J29" s="421">
        <v>1.940606205169271e-8</v>
      </c>
      <c r="K29" s="421">
        <v>8.007637896159217e-9</v>
      </c>
      <c r="L29" s="421">
        <v>0.0008569315759711166</v>
      </c>
      <c r="M29" s="421">
        <v>0.00001892679932477365</v>
      </c>
      <c r="N29" s="421">
        <v>0.0001509977370911335</v>
      </c>
      <c r="O29" s="421">
        <v>0.0001275013723239683</v>
      </c>
      <c r="P29" s="414">
        <v>0</v>
      </c>
      <c r="Q29" s="421">
        <v>2.083782648967017e-7</v>
      </c>
      <c r="R29" s="421">
        <v>0.00004315572730093363</v>
      </c>
      <c r="S29" s="421">
        <v>0.000001977930460129086</v>
      </c>
      <c r="T29" s="421">
        <v>0.000002903225806451613</v>
      </c>
      <c r="U29" s="421">
        <v>0.0002868062566375162</v>
      </c>
      <c r="V29" s="421">
        <v>3.125e-8</v>
      </c>
      <c r="W29" s="421">
        <v>0.000026996</v>
      </c>
      <c r="X29" s="414">
        <v>0</v>
      </c>
      <c r="Y29" s="421">
        <v>38.06</v>
      </c>
      <c r="Z29" s="414">
        <v>1</v>
      </c>
      <c r="AA29" s="414">
        <v>0</v>
      </c>
      <c r="AB29" s="414">
        <v>0</v>
      </c>
      <c r="AC29" s="414">
        <v>1</v>
      </c>
      <c r="AD29" s="414">
        <v>2</v>
      </c>
      <c r="AE29" s="29" t="s">
        <v>228</v>
      </c>
    </row>
    <row x14ac:dyDescent="0.25" r="30" customHeight="1" ht="17.25">
      <c r="A30" s="418">
        <v>29</v>
      </c>
      <c r="B30" s="421">
        <v>8.8</v>
      </c>
      <c r="C30" s="421">
        <v>0.12</v>
      </c>
      <c r="D30" s="421">
        <v>537.91</v>
      </c>
      <c r="E30" s="414">
        <v>0</v>
      </c>
      <c r="F30" s="421">
        <v>2.453340886916564e-7</v>
      </c>
      <c r="G30" s="421">
        <v>6.11807892321811e-8</v>
      </c>
      <c r="H30" s="421">
        <v>1.482579688658265e-7</v>
      </c>
      <c r="I30" s="421">
        <v>3.045251010229714e-7</v>
      </c>
      <c r="J30" s="421">
        <v>5.440171741093486e-8</v>
      </c>
      <c r="K30" s="421">
        <v>8.002488289795129e-9</v>
      </c>
      <c r="L30" s="421">
        <v>0.001848710252729566</v>
      </c>
      <c r="M30" s="421">
        <v>0.00006803417054580798</v>
      </c>
      <c r="N30" s="421">
        <v>0.0001563464307755606</v>
      </c>
      <c r="O30" s="421">
        <v>0.00006811717151554469</v>
      </c>
      <c r="P30" s="421">
        <v>0.000002428127428127428</v>
      </c>
      <c r="Q30" s="421">
        <v>8.335130595868068e-7</v>
      </c>
      <c r="R30" s="421">
        <v>0.000821933263757651</v>
      </c>
      <c r="S30" s="421">
        <v>0.00001134707474495107</v>
      </c>
      <c r="T30" s="421">
        <v>0.000003225806451612904</v>
      </c>
      <c r="U30" s="421">
        <v>0.0005588624772193887</v>
      </c>
      <c r="V30" s="421">
        <v>5.3125e-7</v>
      </c>
      <c r="W30" s="421">
        <v>0.000080818</v>
      </c>
      <c r="X30" s="414">
        <v>0</v>
      </c>
      <c r="Y30" s="421">
        <v>39.62</v>
      </c>
      <c r="Z30" s="414">
        <v>1</v>
      </c>
      <c r="AA30" s="414">
        <v>0</v>
      </c>
      <c r="AB30" s="414">
        <v>0</v>
      </c>
      <c r="AC30" s="414">
        <v>1</v>
      </c>
      <c r="AD30" s="414">
        <v>2</v>
      </c>
      <c r="AE30" s="29" t="s">
        <v>228</v>
      </c>
    </row>
    <row x14ac:dyDescent="0.25" r="31" customHeight="1" ht="17.25">
      <c r="A31" s="418">
        <v>30</v>
      </c>
      <c r="B31" s="421">
        <v>9.6</v>
      </c>
      <c r="C31" s="421">
        <v>-0.23</v>
      </c>
      <c r="D31" s="421">
        <v>484.95</v>
      </c>
      <c r="E31" s="421">
        <v>0.000006804548303339601</v>
      </c>
      <c r="F31" s="421">
        <v>6.324552292827242e-7</v>
      </c>
      <c r="G31" s="421">
        <v>6.11807892321811e-8</v>
      </c>
      <c r="H31" s="421">
        <v>0.000009636767976278725</v>
      </c>
      <c r="I31" s="421">
        <v>0.000001274163602606575</v>
      </c>
      <c r="J31" s="421">
        <v>2.647675191249382e-8</v>
      </c>
      <c r="K31" s="421">
        <v>6.081685115989734e-9</v>
      </c>
      <c r="L31" s="421">
        <v>0.003349427987298273</v>
      </c>
      <c r="M31" s="421">
        <v>0.00006470919228605044</v>
      </c>
      <c r="N31" s="421">
        <v>0.0002880065830076116</v>
      </c>
      <c r="O31" s="421">
        <v>0.00008982484155896004</v>
      </c>
      <c r="P31" s="421">
        <v>0.0001097513597513598</v>
      </c>
      <c r="Q31" s="421">
        <v>0.00006772293609142806</v>
      </c>
      <c r="R31" s="421">
        <v>0.000827856598877387</v>
      </c>
      <c r="S31" s="421">
        <v>0.0002058088694565896</v>
      </c>
      <c r="T31" s="421">
        <v>0.000008548387096774194</v>
      </c>
      <c r="U31" s="421">
        <v>0.0004015287592925227</v>
      </c>
      <c r="V31" s="421">
        <v>8.4375e-7</v>
      </c>
      <c r="W31" s="421">
        <v>0.000056939</v>
      </c>
      <c r="X31" s="414">
        <v>0</v>
      </c>
      <c r="Y31" s="421">
        <v>11.06</v>
      </c>
      <c r="Z31" s="414">
        <v>1</v>
      </c>
      <c r="AA31" s="414">
        <v>0</v>
      </c>
      <c r="AB31" s="414">
        <v>0</v>
      </c>
      <c r="AC31" s="414">
        <v>2</v>
      </c>
      <c r="AD31" s="414">
        <v>0</v>
      </c>
      <c r="AE31" s="29" t="s">
        <v>228</v>
      </c>
    </row>
    <row x14ac:dyDescent="0.25" r="32" customHeight="1" ht="17.25">
      <c r="A32" s="418">
        <v>31</v>
      </c>
      <c r="B32" s="421">
        <v>8.4</v>
      </c>
      <c r="C32" s="421">
        <v>-0.33</v>
      </c>
      <c r="D32" s="414">
        <v>2399</v>
      </c>
      <c r="E32" s="421">
        <v>0.0003463156952278628</v>
      </c>
      <c r="F32" s="421">
        <v>3.734302709847984e-7</v>
      </c>
      <c r="G32" s="421">
        <v>6.11807892321811e-8</v>
      </c>
      <c r="H32" s="421">
        <v>1.482579688658265e-7</v>
      </c>
      <c r="I32" s="421">
        <v>0.00000332556700280316</v>
      </c>
      <c r="J32" s="421">
        <v>1.367624759340978e-7</v>
      </c>
      <c r="K32" s="421">
        <v>2.49807404721983e-7</v>
      </c>
      <c r="L32" s="421">
        <v>0.002157553612597329</v>
      </c>
      <c r="M32" s="421">
        <v>0.004406875031970945</v>
      </c>
      <c r="N32" s="421">
        <v>0.0001954330384694507</v>
      </c>
      <c r="O32" s="421">
        <v>0.0003418334248215979</v>
      </c>
      <c r="P32" s="421">
        <v>0.00005001942501942503</v>
      </c>
      <c r="Q32" s="421">
        <v>0.00005834591417107648</v>
      </c>
      <c r="R32" s="421">
        <v>0.0007460581615096043</v>
      </c>
      <c r="S32" s="421">
        <v>0.000004268165729752238</v>
      </c>
      <c r="T32" s="421">
        <v>0.00003596774193548387</v>
      </c>
      <c r="U32" s="421">
        <v>0.0005867236564356046</v>
      </c>
      <c r="V32" s="421">
        <v>2.5e-7</v>
      </c>
      <c r="W32" s="414">
        <v>0</v>
      </c>
      <c r="X32" s="421">
        <v>0.0095747</v>
      </c>
      <c r="Y32" s="421">
        <v>52.96</v>
      </c>
      <c r="Z32" s="414">
        <v>1</v>
      </c>
      <c r="AA32" s="414">
        <v>0</v>
      </c>
      <c r="AB32" s="414">
        <v>0</v>
      </c>
      <c r="AC32" s="414">
        <v>3</v>
      </c>
      <c r="AD32" s="414">
        <v>2</v>
      </c>
      <c r="AE32" s="29" t="s">
        <v>228</v>
      </c>
    </row>
    <row x14ac:dyDescent="0.25" r="33" customHeight="1" ht="17.25">
      <c r="A33" s="418">
        <v>32</v>
      </c>
      <c r="B33" s="421">
        <v>9.6</v>
      </c>
      <c r="C33" s="421">
        <v>-0.16</v>
      </c>
      <c r="D33" s="414">
        <v>440</v>
      </c>
      <c r="E33" s="421">
        <v>0.0000010744023636852</v>
      </c>
      <c r="F33" s="421">
        <v>3.350328895603184e-8</v>
      </c>
      <c r="G33" s="421">
        <v>6.11807892321811e-8</v>
      </c>
      <c r="H33" s="421">
        <v>0.00001260192735359526</v>
      </c>
      <c r="I33" s="421">
        <v>1.738141177327169e-7</v>
      </c>
      <c r="J33" s="421">
        <v>1.933791082411872e-8</v>
      </c>
      <c r="K33" s="421">
        <v>6.812929219690446e-9</v>
      </c>
      <c r="L33" s="421">
        <v>0.001957457914654835</v>
      </c>
      <c r="M33" s="421">
        <v>0.001084454447797841</v>
      </c>
      <c r="N33" s="421">
        <v>0.0002003702941781527</v>
      </c>
      <c r="O33" s="421">
        <v>0.00005339587803782624</v>
      </c>
      <c r="P33" s="421">
        <v>0.0001398601398601399</v>
      </c>
      <c r="Q33" s="421">
        <v>0.00007126536659467198</v>
      </c>
      <c r="R33" s="421">
        <v>0.0008222153273347812</v>
      </c>
      <c r="S33" s="421">
        <v>0.000002186133666458463</v>
      </c>
      <c r="T33" s="421">
        <v>0.00002129032258064516</v>
      </c>
      <c r="U33" s="421">
        <v>0.0006211404072321065</v>
      </c>
      <c r="V33" s="421">
        <v>0.00000109375</v>
      </c>
      <c r="W33" s="421">
        <v>0.000012761</v>
      </c>
      <c r="X33" s="414">
        <v>0</v>
      </c>
      <c r="Y33" s="421">
        <v>8.42</v>
      </c>
      <c r="Z33" s="414">
        <v>1</v>
      </c>
      <c r="AA33" s="414">
        <v>0</v>
      </c>
      <c r="AB33" s="414">
        <v>0</v>
      </c>
      <c r="AC33" s="414">
        <v>2</v>
      </c>
      <c r="AD33" s="414">
        <v>0</v>
      </c>
      <c r="AE33" s="29" t="s">
        <v>228</v>
      </c>
    </row>
    <row x14ac:dyDescent="0.25" r="34" customHeight="1" ht="17.25">
      <c r="A34" s="418">
        <v>33</v>
      </c>
      <c r="B34" s="421">
        <v>8.59</v>
      </c>
      <c r="C34" s="421">
        <v>-0.18</v>
      </c>
      <c r="D34" s="421">
        <v>2381.5</v>
      </c>
      <c r="E34" s="421">
        <v>0.0000012534694242994</v>
      </c>
      <c r="F34" s="414">
        <v>0</v>
      </c>
      <c r="G34" s="414">
        <v>0</v>
      </c>
      <c r="H34" s="421">
        <v>0.0000701630837657524</v>
      </c>
      <c r="I34" s="421">
        <v>1.103425679857294e-7</v>
      </c>
      <c r="J34" s="421">
        <v>2.482408464382465e-8</v>
      </c>
      <c r="K34" s="421">
        <v>5.767559127780273e-9</v>
      </c>
      <c r="L34" s="421">
        <v>0.006651876984644829</v>
      </c>
      <c r="M34" s="421">
        <v>0.00009565706685763978</v>
      </c>
      <c r="N34" s="421">
        <v>0.0000152232051018309</v>
      </c>
      <c r="O34" s="421">
        <v>0.00005464344528170068</v>
      </c>
      <c r="P34" s="414">
        <v>0</v>
      </c>
      <c r="Q34" s="414">
        <v>0</v>
      </c>
      <c r="R34" s="421">
        <v>0.002741657969706372</v>
      </c>
      <c r="S34" s="421">
        <v>0.00000416406412658755</v>
      </c>
      <c r="T34" s="421">
        <v>0.000008064516129032258</v>
      </c>
      <c r="U34" s="421">
        <v>0.000904013320921451</v>
      </c>
      <c r="V34" s="421">
        <v>7.421875e-7</v>
      </c>
      <c r="W34" s="421">
        <v>0.000012761</v>
      </c>
      <c r="X34" s="414">
        <v>0</v>
      </c>
      <c r="Y34" s="421">
        <v>50.39</v>
      </c>
      <c r="Z34" s="414">
        <v>0</v>
      </c>
      <c r="AA34" s="414">
        <v>0</v>
      </c>
      <c r="AB34" s="414">
        <v>1</v>
      </c>
      <c r="AC34" s="414">
        <v>3</v>
      </c>
      <c r="AD34" s="414">
        <v>2</v>
      </c>
      <c r="AE34" s="29" t="s">
        <v>227</v>
      </c>
    </row>
    <row x14ac:dyDescent="0.25" r="35" customHeight="1" ht="17.25">
      <c r="A35" s="418">
        <v>34</v>
      </c>
      <c r="B35" s="421">
        <v>8.91</v>
      </c>
      <c r="C35" s="421">
        <v>-0.19</v>
      </c>
      <c r="D35" s="421">
        <v>463.69</v>
      </c>
      <c r="E35" s="421">
        <v>0.0000175485719401916</v>
      </c>
      <c r="F35" s="421">
        <v>4.458187769489819e-8</v>
      </c>
      <c r="G35" s="414">
        <v>0</v>
      </c>
      <c r="H35" s="421">
        <v>3.706449221645663e-7</v>
      </c>
      <c r="I35" s="421">
        <v>7.022461684080235e-7</v>
      </c>
      <c r="J35" s="421">
        <v>6.03819876305522e-8</v>
      </c>
      <c r="K35" s="421">
        <v>1.19522363710518e-8</v>
      </c>
      <c r="L35" s="421">
        <v>0.002692592109269651</v>
      </c>
      <c r="M35" s="421">
        <v>0.0001393933193513735</v>
      </c>
      <c r="N35" s="421">
        <v>0.0002699033120757046</v>
      </c>
      <c r="O35" s="421">
        <v>0.0003360946154997754</v>
      </c>
      <c r="P35" s="414">
        <v>0</v>
      </c>
      <c r="Q35" s="421">
        <v>3.125673973450526e-7</v>
      </c>
      <c r="R35" s="421">
        <v>0.0001410317885651426</v>
      </c>
      <c r="S35" s="421">
        <v>0.00005100978555069749</v>
      </c>
      <c r="T35" s="421">
        <v>0.000006451612903225807</v>
      </c>
      <c r="U35" s="421">
        <v>0.0005682041667212964</v>
      </c>
      <c r="V35" s="421">
        <v>0.0000015671875</v>
      </c>
      <c r="W35" s="414">
        <v>0</v>
      </c>
      <c r="X35" s="421">
        <v>0.000084448</v>
      </c>
      <c r="Y35" s="421">
        <v>7.96</v>
      </c>
      <c r="Z35" s="414">
        <v>0</v>
      </c>
      <c r="AA35" s="414">
        <v>0</v>
      </c>
      <c r="AB35" s="414">
        <v>1</v>
      </c>
      <c r="AC35" s="414">
        <v>2</v>
      </c>
      <c r="AD35" s="414">
        <v>0</v>
      </c>
      <c r="AE35" s="29" t="s">
        <v>227</v>
      </c>
    </row>
    <row x14ac:dyDescent="0.25" r="36" customHeight="1" ht="17.25">
      <c r="A36" s="418">
        <v>35</v>
      </c>
      <c r="B36" s="421">
        <v>6.34</v>
      </c>
      <c r="C36" s="421">
        <v>-0.35</v>
      </c>
      <c r="D36" s="421">
        <v>2342.12</v>
      </c>
      <c r="E36" s="421">
        <v>0.003465126689945384</v>
      </c>
      <c r="F36" s="421">
        <v>0.000001573663173134422</v>
      </c>
      <c r="G36" s="414">
        <v>0</v>
      </c>
      <c r="H36" s="414">
        <v>0</v>
      </c>
      <c r="I36" s="421">
        <v>0.0001201354253886199</v>
      </c>
      <c r="J36" s="421">
        <v>2.312030395447498e-8</v>
      </c>
      <c r="K36" s="421">
        <v>4.702105571050149e-9</v>
      </c>
      <c r="L36" s="421">
        <v>0.0002901387620166166</v>
      </c>
      <c r="M36" s="421">
        <v>0.00002813443142871758</v>
      </c>
      <c r="N36" s="421">
        <v>0.00006459576218885004</v>
      </c>
      <c r="O36" s="421">
        <v>0.00006487349668147114</v>
      </c>
      <c r="P36" s="414">
        <v>0</v>
      </c>
      <c r="Q36" s="421">
        <v>0.00001667026119173614</v>
      </c>
      <c r="R36" s="421">
        <v>0.0008461907313908555</v>
      </c>
      <c r="S36" s="421">
        <v>0.000003123048094940662</v>
      </c>
      <c r="T36" s="421">
        <v>0.000008064516129032258</v>
      </c>
      <c r="U36" s="421">
        <v>0.00001397483971627486</v>
      </c>
      <c r="V36" s="421">
        <v>2.059375e-7</v>
      </c>
      <c r="W36" s="414">
        <v>0</v>
      </c>
      <c r="X36" s="421">
        <v>0.000084448</v>
      </c>
      <c r="Y36" s="421">
        <v>63.69</v>
      </c>
      <c r="Z36" s="414">
        <v>0</v>
      </c>
      <c r="AA36" s="414">
        <v>0</v>
      </c>
      <c r="AB36" s="414">
        <v>1</v>
      </c>
      <c r="AC36" s="414">
        <v>3</v>
      </c>
      <c r="AD36" s="414">
        <v>2</v>
      </c>
      <c r="AE36" s="29" t="s">
        <v>225</v>
      </c>
    </row>
    <row x14ac:dyDescent="0.25" r="37" customHeight="1" ht="17.25">
      <c r="A37" s="418">
        <v>36</v>
      </c>
      <c r="B37" s="421">
        <v>8.1</v>
      </c>
      <c r="C37" s="421">
        <v>-0.59</v>
      </c>
      <c r="D37" s="421">
        <v>430.06</v>
      </c>
      <c r="E37" s="421">
        <v>0.0004425467941624138</v>
      </c>
      <c r="F37" s="421">
        <v>3.480743245837661e-7</v>
      </c>
      <c r="G37" s="421">
        <v>4.174326298562252e-7</v>
      </c>
      <c r="H37" s="421">
        <v>0.000004250497672349889</v>
      </c>
      <c r="I37" s="421">
        <v>0.00001244938605336925</v>
      </c>
      <c r="J37" s="421">
        <v>0.000001239979365000937</v>
      </c>
      <c r="K37" s="421">
        <v>1.449707743360097e-7</v>
      </c>
      <c r="L37" s="421">
        <v>0.0005346498647179086</v>
      </c>
      <c r="M37" s="421">
        <v>0.00009966231761215407</v>
      </c>
      <c r="N37" s="421">
        <v>0.00003892762722073647</v>
      </c>
      <c r="O37" s="421">
        <v>0.00008179177062228654</v>
      </c>
      <c r="P37" s="414">
        <v>0</v>
      </c>
      <c r="Q37" s="414">
        <v>0</v>
      </c>
      <c r="R37" s="421">
        <v>0.001410317885651426</v>
      </c>
      <c r="S37" s="421">
        <v>2.082032063293775e-7</v>
      </c>
      <c r="T37" s="414">
        <v>0</v>
      </c>
      <c r="U37" s="421">
        <v>0.000006555571580286086</v>
      </c>
      <c r="V37" s="421">
        <v>0.0000016534375</v>
      </c>
      <c r="W37" s="421">
        <v>0.0000038807</v>
      </c>
      <c r="X37" s="421">
        <v>0.000063471</v>
      </c>
      <c r="Y37" s="421">
        <v>68.31</v>
      </c>
      <c r="Z37" s="414">
        <v>0</v>
      </c>
      <c r="AA37" s="414">
        <v>0</v>
      </c>
      <c r="AB37" s="414">
        <v>1</v>
      </c>
      <c r="AC37" s="414">
        <v>2</v>
      </c>
      <c r="AD37" s="414">
        <v>2</v>
      </c>
      <c r="AE37" s="29" t="s">
        <v>225</v>
      </c>
    </row>
    <row x14ac:dyDescent="0.25" r="38" customHeight="1" ht="17.25">
      <c r="A38" s="418">
        <v>37</v>
      </c>
      <c r="B38" s="421">
        <v>10.2</v>
      </c>
      <c r="C38" s="421">
        <v>-0.12</v>
      </c>
      <c r="D38" s="421">
        <v>263.04</v>
      </c>
      <c r="E38" s="421">
        <v>3.581341212284001e-7</v>
      </c>
      <c r="F38" s="421">
        <v>0.00004437730148239071</v>
      </c>
      <c r="G38" s="421">
        <v>0.000001376567757724075</v>
      </c>
      <c r="H38" s="421">
        <v>3.706449221645663e-7</v>
      </c>
      <c r="I38" s="421">
        <v>6.059558047253268e-7</v>
      </c>
      <c r="J38" s="421">
        <v>1.076278261462185e-7</v>
      </c>
      <c r="K38" s="421">
        <v>1.048974816365037e-8</v>
      </c>
      <c r="L38" s="421">
        <v>0.0008203596433076689</v>
      </c>
      <c r="M38" s="421">
        <v>0.0001227684280525858</v>
      </c>
      <c r="N38" s="421">
        <v>0.0001296029623534252</v>
      </c>
      <c r="O38" s="421">
        <v>0.0002402814511702181</v>
      </c>
      <c r="P38" s="414">
        <v>0</v>
      </c>
      <c r="Q38" s="414">
        <v>0</v>
      </c>
      <c r="R38" s="421">
        <v>0.000911065354130821</v>
      </c>
      <c r="S38" s="414">
        <v>0</v>
      </c>
      <c r="T38" s="414">
        <v>0</v>
      </c>
      <c r="U38" s="421">
        <v>0.0001441734079794417</v>
      </c>
      <c r="V38" s="421">
        <v>0.0000011146875</v>
      </c>
      <c r="W38" s="421">
        <v>0.00002617</v>
      </c>
      <c r="X38" s="414">
        <v>0</v>
      </c>
      <c r="Y38" s="421">
        <v>14.47</v>
      </c>
      <c r="Z38" s="414">
        <v>0</v>
      </c>
      <c r="AA38" s="414">
        <v>0</v>
      </c>
      <c r="AB38" s="414">
        <v>1</v>
      </c>
      <c r="AC38" s="414">
        <v>2</v>
      </c>
      <c r="AD38" s="414">
        <v>0</v>
      </c>
      <c r="AE38" s="29" t="s">
        <v>225</v>
      </c>
    </row>
    <row x14ac:dyDescent="0.25" r="39" customHeight="1" ht="17.25">
      <c r="A39" s="418">
        <v>38</v>
      </c>
      <c r="B39" s="421">
        <v>9.19</v>
      </c>
      <c r="C39" s="421">
        <v>0.1</v>
      </c>
      <c r="D39" s="421">
        <v>297.72</v>
      </c>
      <c r="E39" s="421">
        <v>3.581341212284001e-7</v>
      </c>
      <c r="F39" s="421">
        <v>6.294652692537689e-7</v>
      </c>
      <c r="G39" s="414">
        <v>0</v>
      </c>
      <c r="H39" s="421">
        <v>0.000001482579688658265</v>
      </c>
      <c r="I39" s="421">
        <v>7.55214969602097e-8</v>
      </c>
      <c r="J39" s="421">
        <v>3.492750413166817e-8</v>
      </c>
      <c r="K39" s="421">
        <v>7.224897728817608e-9</v>
      </c>
      <c r="L39" s="421">
        <v>0.001108791160990039</v>
      </c>
      <c r="M39" s="421">
        <v>0.00009770320732518287</v>
      </c>
      <c r="N39" s="421">
        <v>0.0001559349927998354</v>
      </c>
      <c r="O39" s="421">
        <v>0.0001983631917760367</v>
      </c>
      <c r="P39" s="414">
        <v>0</v>
      </c>
      <c r="Q39" s="414">
        <v>0</v>
      </c>
      <c r="R39" s="421">
        <v>0.001273122161735255</v>
      </c>
      <c r="S39" s="421">
        <v>0.00009897980428898604</v>
      </c>
      <c r="T39" s="414">
        <v>0</v>
      </c>
      <c r="U39" s="421">
        <v>0.0003163063287488036</v>
      </c>
      <c r="V39" s="421">
        <v>0.000001081875</v>
      </c>
      <c r="W39" s="421">
        <v>0.000031563</v>
      </c>
      <c r="X39" s="414">
        <v>0</v>
      </c>
      <c r="Y39" s="421">
        <v>18.28</v>
      </c>
      <c r="Z39" s="414">
        <v>0</v>
      </c>
      <c r="AA39" s="414">
        <v>0</v>
      </c>
      <c r="AB39" s="414">
        <v>1</v>
      </c>
      <c r="AC39" s="414">
        <v>1</v>
      </c>
      <c r="AD39" s="414">
        <v>2</v>
      </c>
      <c r="AE39" s="29" t="s">
        <v>226</v>
      </c>
    </row>
    <row x14ac:dyDescent="0.25" r="40" customHeight="1" ht="17.25">
      <c r="A40" s="418">
        <v>39</v>
      </c>
      <c r="B40" s="421">
        <v>9.24</v>
      </c>
      <c r="C40" s="421">
        <v>-0.08</v>
      </c>
      <c r="D40" s="421">
        <v>32.2</v>
      </c>
      <c r="E40" s="421">
        <v>0.0000032232070910556</v>
      </c>
      <c r="F40" s="414">
        <v>0</v>
      </c>
      <c r="G40" s="414">
        <v>0</v>
      </c>
      <c r="H40" s="414">
        <v>0</v>
      </c>
      <c r="I40" s="414">
        <v>0</v>
      </c>
      <c r="J40" s="414">
        <v>0</v>
      </c>
      <c r="K40" s="414">
        <v>0</v>
      </c>
      <c r="L40" s="421">
        <v>0.0004349906477010744</v>
      </c>
      <c r="M40" s="421">
        <v>0.0002557675584428871</v>
      </c>
      <c r="N40" s="421">
        <v>0.000009463073441678668</v>
      </c>
      <c r="O40" s="421">
        <v>0.0000948151105344578</v>
      </c>
      <c r="P40" s="414">
        <v>0</v>
      </c>
      <c r="Q40" s="414">
        <v>0</v>
      </c>
      <c r="R40" s="421">
        <v>0.0004120948861873466</v>
      </c>
      <c r="S40" s="421">
        <v>1.041016031646887e-7</v>
      </c>
      <c r="T40" s="421">
        <v>1.612903225806452e-7</v>
      </c>
      <c r="U40" s="421">
        <v>0.0001638892895071521</v>
      </c>
      <c r="V40" s="421">
        <v>3.125e-8</v>
      </c>
      <c r="W40" s="421">
        <v>0.0000089561</v>
      </c>
      <c r="X40" s="414">
        <v>0</v>
      </c>
      <c r="Y40" s="421">
        <v>26.8</v>
      </c>
      <c r="Z40" s="414">
        <v>0</v>
      </c>
      <c r="AA40" s="414">
        <v>0</v>
      </c>
      <c r="AB40" s="414">
        <v>1</v>
      </c>
      <c r="AC40" s="414">
        <v>1</v>
      </c>
      <c r="AD40" s="414">
        <v>2</v>
      </c>
      <c r="AE40" s="29" t="s">
        <v>226</v>
      </c>
    </row>
    <row x14ac:dyDescent="0.25" r="41" customHeight="1" ht="17.25">
      <c r="A41" s="418">
        <v>40</v>
      </c>
      <c r="B41" s="421">
        <v>10.35</v>
      </c>
      <c r="C41" s="421">
        <v>-0.14</v>
      </c>
      <c r="D41" s="421">
        <v>251.97</v>
      </c>
      <c r="E41" s="421">
        <v>3.581341212284001e-7</v>
      </c>
      <c r="F41" s="421">
        <v>5.514115758663016e-7</v>
      </c>
      <c r="G41" s="414">
        <v>0</v>
      </c>
      <c r="H41" s="421">
        <v>3.706449221645663e-8</v>
      </c>
      <c r="I41" s="421">
        <v>2.713968473552004e-7</v>
      </c>
      <c r="J41" s="421">
        <v>1.545158707171213e-8</v>
      </c>
      <c r="K41" s="421">
        <v>9.150850508987094e-10</v>
      </c>
      <c r="L41" s="421">
        <v>0.001605115490016965</v>
      </c>
      <c r="M41" s="421">
        <v>0.00002992480433781779</v>
      </c>
      <c r="N41" s="421">
        <v>0.00008228759514503188</v>
      </c>
      <c r="O41" s="421">
        <v>0.00009805878536853137</v>
      </c>
      <c r="P41" s="414">
        <v>0</v>
      </c>
      <c r="Q41" s="414">
        <v>0</v>
      </c>
      <c r="R41" s="421">
        <v>0.0004120948861873466</v>
      </c>
      <c r="S41" s="421">
        <v>0.0002590047886737456</v>
      </c>
      <c r="T41" s="414">
        <v>0</v>
      </c>
      <c r="U41" s="421">
        <v>0.0003205674502759895</v>
      </c>
      <c r="V41" s="421">
        <v>0.0000013125</v>
      </c>
      <c r="W41" s="421">
        <v>0.000077217</v>
      </c>
      <c r="X41" s="414">
        <v>0</v>
      </c>
      <c r="Y41" s="421">
        <v>9.04</v>
      </c>
      <c r="Z41" s="414">
        <v>0</v>
      </c>
      <c r="AA41" s="414">
        <v>0</v>
      </c>
      <c r="AB41" s="414">
        <v>1</v>
      </c>
      <c r="AC41" s="414">
        <v>1</v>
      </c>
      <c r="AD41" s="414">
        <v>0</v>
      </c>
      <c r="AE41" s="29" t="s">
        <v>226</v>
      </c>
    </row>
    <row x14ac:dyDescent="0.25" r="42" customHeight="1" ht="17.25">
      <c r="A42" s="418">
        <v>41</v>
      </c>
      <c r="B42" s="421">
        <v>9.29</v>
      </c>
      <c r="C42" s="421">
        <v>-0.03</v>
      </c>
      <c r="D42" s="421">
        <v>391.57</v>
      </c>
      <c r="E42" s="414">
        <v>0</v>
      </c>
      <c r="F42" s="421">
        <v>5.644729802033172e-7</v>
      </c>
      <c r="G42" s="414">
        <v>0</v>
      </c>
      <c r="H42" s="421">
        <v>3.706449221645663e-8</v>
      </c>
      <c r="I42" s="421">
        <v>2.473697622774764e-7</v>
      </c>
      <c r="J42" s="421">
        <v>1.45485833063568e-8</v>
      </c>
      <c r="K42" s="421">
        <v>1.476907105220877e-9</v>
      </c>
      <c r="L42" s="421">
        <v>0.001318021662534255</v>
      </c>
      <c r="M42" s="421">
        <v>0.00004936313877947721</v>
      </c>
      <c r="N42" s="421">
        <v>0.0002756634437358568</v>
      </c>
      <c r="O42" s="421">
        <v>0.0002021058935076601</v>
      </c>
      <c r="P42" s="414">
        <v>0</v>
      </c>
      <c r="Q42" s="421">
        <v>5.209456622417543e-7</v>
      </c>
      <c r="R42" s="421">
        <v>0.0006177192339153245</v>
      </c>
      <c r="S42" s="421">
        <v>0.00002914844888611284</v>
      </c>
      <c r="T42" s="421">
        <v>0.00001564516129032258</v>
      </c>
      <c r="U42" s="421">
        <v>0.0005069095724456216</v>
      </c>
      <c r="V42" s="421">
        <v>0.00000196875</v>
      </c>
      <c r="W42" s="421">
        <v>0.001086</v>
      </c>
      <c r="X42" s="414">
        <v>0</v>
      </c>
      <c r="Y42" s="421">
        <v>26.12</v>
      </c>
      <c r="Z42" s="414">
        <v>0</v>
      </c>
      <c r="AA42" s="414">
        <v>0</v>
      </c>
      <c r="AB42" s="414">
        <v>1</v>
      </c>
      <c r="AC42" s="414">
        <v>2</v>
      </c>
      <c r="AD42" s="414">
        <v>2</v>
      </c>
      <c r="AE42" s="29" t="s">
        <v>226</v>
      </c>
    </row>
    <row x14ac:dyDescent="0.25" r="43" customHeight="1" ht="17.25">
      <c r="A43" s="418">
        <v>42</v>
      </c>
      <c r="B43" s="421">
        <v>8.51</v>
      </c>
      <c r="C43" s="421">
        <v>-0.39</v>
      </c>
      <c r="D43" s="421">
        <v>476.7</v>
      </c>
      <c r="E43" s="421">
        <v>0.000113707583490017</v>
      </c>
      <c r="F43" s="421">
        <v>6.294652692537689e-7</v>
      </c>
      <c r="G43" s="421">
        <v>3.211991434689508e-7</v>
      </c>
      <c r="H43" s="421">
        <v>7.042253521126761e-7</v>
      </c>
      <c r="I43" s="421">
        <v>1.499872583639739e-8</v>
      </c>
      <c r="J43" s="421">
        <v>6.815122757398668e-7</v>
      </c>
      <c r="K43" s="421">
        <v>5.149606364089529e-8</v>
      </c>
      <c r="L43" s="421">
        <v>0.00004188959937361346</v>
      </c>
      <c r="M43" s="421">
        <v>0.0003734206353266152</v>
      </c>
      <c r="N43" s="421">
        <v>0.000007858465336350546</v>
      </c>
      <c r="O43" s="421">
        <v>0.00005713857976944957</v>
      </c>
      <c r="P43" s="414">
        <v>0</v>
      </c>
      <c r="Q43" s="414">
        <v>0</v>
      </c>
      <c r="R43" s="421">
        <v>0.0002820635771302852</v>
      </c>
      <c r="S43" s="421">
        <v>1.041016031646887e-7</v>
      </c>
      <c r="T43" s="421">
        <v>1.612903225806452e-7</v>
      </c>
      <c r="U43" s="421">
        <v>0.00002786117921621586</v>
      </c>
      <c r="V43" s="421">
        <v>0.00000715625</v>
      </c>
      <c r="W43" s="414">
        <v>0</v>
      </c>
      <c r="X43" s="421">
        <v>0.0014293</v>
      </c>
      <c r="Y43" s="421">
        <v>18.73</v>
      </c>
      <c r="Z43" s="414">
        <v>0</v>
      </c>
      <c r="AA43" s="414">
        <v>0</v>
      </c>
      <c r="AB43" s="414">
        <v>1</v>
      </c>
      <c r="AC43" s="414">
        <v>2</v>
      </c>
      <c r="AD43" s="414">
        <v>2</v>
      </c>
      <c r="AE43" s="29" t="s">
        <v>229</v>
      </c>
    </row>
    <row x14ac:dyDescent="0.25" r="44" customHeight="1" ht="17.25">
      <c r="A44" s="418">
        <v>43</v>
      </c>
      <c r="B44" s="421">
        <v>8.9</v>
      </c>
      <c r="C44" s="421">
        <v>-0.49</v>
      </c>
      <c r="D44" s="421">
        <v>368.76</v>
      </c>
      <c r="E44" s="421">
        <v>0.00006057838660578387</v>
      </c>
      <c r="F44" s="414">
        <v>0</v>
      </c>
      <c r="G44" s="421">
        <v>6.882838788620374e-7</v>
      </c>
      <c r="H44" s="421">
        <v>1.111934766493699e-7</v>
      </c>
      <c r="I44" s="421">
        <v>7.954421347701044e-9</v>
      </c>
      <c r="J44" s="421">
        <v>0.0000010222684136098</v>
      </c>
      <c r="K44" s="421">
        <v>5.149606364089529e-8</v>
      </c>
      <c r="L44" s="421">
        <v>0.0001071381965287746</v>
      </c>
      <c r="M44" s="421">
        <v>0.0002557675584428871</v>
      </c>
      <c r="N44" s="421">
        <v>0.00001752725776589179</v>
      </c>
      <c r="O44" s="421">
        <v>0.0001156744348520385</v>
      </c>
      <c r="P44" s="414">
        <v>0</v>
      </c>
      <c r="Q44" s="414">
        <v>0</v>
      </c>
      <c r="R44" s="421">
        <v>0.0002820635771302852</v>
      </c>
      <c r="S44" s="421">
        <v>1.041016031646887e-7</v>
      </c>
      <c r="T44" s="421">
        <v>1.612903225806452e-7</v>
      </c>
      <c r="U44" s="421">
        <v>0.0002392783626804421</v>
      </c>
      <c r="V44" s="421">
        <v>5.94375e-8</v>
      </c>
      <c r="W44" s="414">
        <v>0</v>
      </c>
      <c r="X44" s="421">
        <v>0.00048234</v>
      </c>
      <c r="Y44" s="421">
        <v>20.38</v>
      </c>
      <c r="Z44" s="414">
        <v>0</v>
      </c>
      <c r="AA44" s="414">
        <v>0</v>
      </c>
      <c r="AB44" s="414">
        <v>1</v>
      </c>
      <c r="AC44" s="414">
        <v>2</v>
      </c>
      <c r="AD44" s="414">
        <v>2</v>
      </c>
      <c r="AE44" s="29" t="s">
        <v>229</v>
      </c>
    </row>
    <row x14ac:dyDescent="0.25" r="45" customHeight="1" ht="17.25">
      <c r="A45" s="418">
        <v>44</v>
      </c>
      <c r="B45" s="421">
        <v>9.41</v>
      </c>
      <c r="C45" s="421">
        <v>-0.51</v>
      </c>
      <c r="D45" s="421">
        <v>149.99</v>
      </c>
      <c r="E45" s="421">
        <v>0.00002603635061330468</v>
      </c>
      <c r="F45" s="421">
        <v>0.000001054354326000063</v>
      </c>
      <c r="G45" s="421">
        <v>0.000001254206179259713</v>
      </c>
      <c r="H45" s="421">
        <v>0.000002332525981467754</v>
      </c>
      <c r="I45" s="421">
        <v>0.00000473260766682442</v>
      </c>
      <c r="J45" s="421">
        <v>0.000001363024551479734</v>
      </c>
      <c r="K45" s="421">
        <v>1.091238455097492e-7</v>
      </c>
      <c r="L45" s="421">
        <v>0.00001423014605245987</v>
      </c>
      <c r="M45" s="421">
        <v>0.0005798054447797842</v>
      </c>
      <c r="N45" s="421">
        <v>0.000007320437354453817</v>
      </c>
      <c r="O45" s="421">
        <v>0.00009079571665252756</v>
      </c>
      <c r="P45" s="414">
        <v>0</v>
      </c>
      <c r="Q45" s="421">
        <v>7.414394874728198e-8</v>
      </c>
      <c r="R45" s="421">
        <v>0.0002820635771302852</v>
      </c>
      <c r="S45" s="421">
        <v>1.041016031646887e-7</v>
      </c>
      <c r="T45" s="421">
        <v>1.612903225806452e-7</v>
      </c>
      <c r="U45" s="421">
        <v>0.0000207975508384576</v>
      </c>
      <c r="V45" s="421">
        <v>4.3565625e-7</v>
      </c>
      <c r="W45" s="421">
        <v>0.00030972</v>
      </c>
      <c r="X45" s="421">
        <v>0.00017523</v>
      </c>
      <c r="Y45" s="421">
        <v>18.91</v>
      </c>
      <c r="Z45" s="414">
        <v>0</v>
      </c>
      <c r="AA45" s="414">
        <v>0</v>
      </c>
      <c r="AB45" s="414">
        <v>1</v>
      </c>
      <c r="AC45" s="414">
        <v>2</v>
      </c>
      <c r="AD45" s="414">
        <v>2</v>
      </c>
      <c r="AE45" s="29" t="s">
        <v>229</v>
      </c>
    </row>
    <row x14ac:dyDescent="0.25" r="46" customHeight="1" ht="17.25">
      <c r="A46" s="418">
        <v>45</v>
      </c>
      <c r="B46" s="421">
        <v>8.8</v>
      </c>
      <c r="C46" s="421">
        <v>-0.35</v>
      </c>
      <c r="D46" s="421">
        <v>174.57</v>
      </c>
      <c r="E46" s="421">
        <v>0.0001185423941266004</v>
      </c>
      <c r="F46" s="421">
        <v>6.294652692537689e-7</v>
      </c>
      <c r="G46" s="421">
        <v>0.000005965126950137658</v>
      </c>
      <c r="H46" s="421">
        <v>0.000003706449221645663</v>
      </c>
      <c r="I46" s="421">
        <v>0.00001110342567985729</v>
      </c>
      <c r="J46" s="421">
        <v>0.000001192646482544767</v>
      </c>
      <c r="K46" s="414">
        <v>0</v>
      </c>
      <c r="L46" s="421">
        <v>0.00007612336334768803</v>
      </c>
      <c r="M46" s="421">
        <v>0.00003938820400020462</v>
      </c>
      <c r="N46" s="421">
        <v>0.00001892614688335734</v>
      </c>
      <c r="O46" s="421">
        <v>0.0001075402964219771</v>
      </c>
      <c r="P46" s="414">
        <v>0</v>
      </c>
      <c r="Q46" s="414">
        <v>0</v>
      </c>
      <c r="R46" s="421">
        <v>0.0005641271542605703</v>
      </c>
      <c r="S46" s="421">
        <v>1.041016031646887e-7</v>
      </c>
      <c r="T46" s="421">
        <v>1.612903225806452e-7</v>
      </c>
      <c r="U46" s="421">
        <v>0.0001638892895071521</v>
      </c>
      <c r="V46" s="421">
        <v>3.125e-8</v>
      </c>
      <c r="W46" s="414">
        <v>0</v>
      </c>
      <c r="X46" s="421">
        <v>0.00050776</v>
      </c>
      <c r="Y46" s="414">
        <v>19</v>
      </c>
      <c r="Z46" s="414">
        <v>0</v>
      </c>
      <c r="AA46" s="414">
        <v>0</v>
      </c>
      <c r="AB46" s="414">
        <v>1</v>
      </c>
      <c r="AC46" s="414">
        <v>2</v>
      </c>
      <c r="AD46" s="414">
        <v>2</v>
      </c>
      <c r="AE46" s="29" t="s">
        <v>229</v>
      </c>
    </row>
    <row x14ac:dyDescent="0.25" r="47" customHeight="1" ht="17.25">
      <c r="A47" s="418">
        <v>46</v>
      </c>
      <c r="B47" s="421">
        <v>8.6</v>
      </c>
      <c r="C47" s="421">
        <v>-0.29</v>
      </c>
      <c r="D47" s="421">
        <v>236.63</v>
      </c>
      <c r="E47" s="421">
        <v>0.0004584116751723521</v>
      </c>
      <c r="F47" s="421">
        <v>5.193088471343594e-7</v>
      </c>
      <c r="G47" s="421">
        <v>7.953502600183543e-7</v>
      </c>
      <c r="H47" s="421">
        <v>0.000001000741289844329</v>
      </c>
      <c r="I47" s="421">
        <v>2.384506170592304e-9</v>
      </c>
      <c r="J47" s="421">
        <v>1.703780689349667e-7</v>
      </c>
      <c r="K47" s="414">
        <v>0</v>
      </c>
      <c r="L47" s="421">
        <v>0.0000900430640741224</v>
      </c>
      <c r="M47" s="421">
        <v>0.0003222671236380377</v>
      </c>
      <c r="N47" s="421">
        <v>0.00001431804155523555</v>
      </c>
      <c r="O47" s="421">
        <v>0.0001117820250511503</v>
      </c>
      <c r="P47" s="414">
        <v>0</v>
      </c>
      <c r="Q47" s="421">
        <v>0.000002156715041680863</v>
      </c>
      <c r="R47" s="421">
        <v>0.0002820635771302852</v>
      </c>
      <c r="S47" s="421">
        <v>1.041016031646887e-7</v>
      </c>
      <c r="T47" s="421">
        <v>1.612903225806452e-7</v>
      </c>
      <c r="U47" s="421">
        <v>0.0001622503966120806</v>
      </c>
      <c r="V47" s="414">
        <v>0</v>
      </c>
      <c r="W47" s="414">
        <v>0</v>
      </c>
      <c r="X47" s="421">
        <v>0.0015014</v>
      </c>
      <c r="Y47" s="414">
        <v>19</v>
      </c>
      <c r="Z47" s="414">
        <v>0</v>
      </c>
      <c r="AA47" s="414">
        <v>0</v>
      </c>
      <c r="AB47" s="414">
        <v>1</v>
      </c>
      <c r="AC47" s="414">
        <v>2</v>
      </c>
      <c r="AD47" s="414">
        <v>2</v>
      </c>
      <c r="AE47" s="29" t="s">
        <v>229</v>
      </c>
    </row>
    <row x14ac:dyDescent="0.25" r="48" customHeight="1" ht="17.25">
      <c r="A48" s="418">
        <v>47</v>
      </c>
      <c r="B48" s="421">
        <v>8.12</v>
      </c>
      <c r="C48" s="421">
        <v>-0.3</v>
      </c>
      <c r="D48" s="421">
        <v>309.45</v>
      </c>
      <c r="E48" s="421">
        <v>0.0001772942967141194</v>
      </c>
      <c r="F48" s="421">
        <v>0.000001683819595253832</v>
      </c>
      <c r="G48" s="421">
        <v>0.000006913429183236465</v>
      </c>
      <c r="H48" s="421">
        <v>3.706449221645663e-7</v>
      </c>
      <c r="I48" s="421">
        <v>5.588117514288834e-9</v>
      </c>
      <c r="J48" s="421">
        <v>1.703780689349667e-7</v>
      </c>
      <c r="K48" s="414">
        <v>0</v>
      </c>
      <c r="L48" s="421">
        <v>0.00004349906477010744</v>
      </c>
      <c r="M48" s="421">
        <v>0.0002557675584428871</v>
      </c>
      <c r="N48" s="421">
        <v>0.000004937255708701913</v>
      </c>
      <c r="O48" s="421">
        <v>0.0000249513448774889</v>
      </c>
      <c r="P48" s="414">
        <v>0</v>
      </c>
      <c r="Q48" s="421">
        <v>2.083782648967017e-8</v>
      </c>
      <c r="R48" s="421">
        <v>0.0005641271542605703</v>
      </c>
      <c r="S48" s="421">
        <v>1.041016031646887e-7</v>
      </c>
      <c r="T48" s="421">
        <v>1.612903225806452e-7</v>
      </c>
      <c r="U48" s="421">
        <v>0.0001327503245007932</v>
      </c>
      <c r="V48" s="421">
        <v>0.00000123315625</v>
      </c>
      <c r="W48" s="414">
        <v>0</v>
      </c>
      <c r="X48" s="421">
        <v>0.00093319</v>
      </c>
      <c r="Y48" s="421">
        <v>21.98</v>
      </c>
      <c r="Z48" s="414">
        <v>0</v>
      </c>
      <c r="AA48" s="414">
        <v>0</v>
      </c>
      <c r="AB48" s="414">
        <v>1</v>
      </c>
      <c r="AC48" s="414">
        <v>2</v>
      </c>
      <c r="AD48" s="414">
        <v>2</v>
      </c>
      <c r="AE48" s="29" t="s">
        <v>229</v>
      </c>
    </row>
    <row x14ac:dyDescent="0.25" r="49" customHeight="1" ht="17.25">
      <c r="A49" s="418">
        <v>48</v>
      </c>
      <c r="B49" s="421">
        <v>8.95</v>
      </c>
      <c r="C49" s="421">
        <v>-0.36</v>
      </c>
      <c r="D49" s="421">
        <v>124.66</v>
      </c>
      <c r="E49" s="421">
        <v>0.0000129823618945295</v>
      </c>
      <c r="F49" s="421">
        <v>0.000001258930538507538</v>
      </c>
      <c r="G49" s="421">
        <v>0.000001774242887733252</v>
      </c>
      <c r="H49" s="421">
        <v>0.000002236665528169014</v>
      </c>
      <c r="I49" s="421">
        <v>0.000001365175288507044</v>
      </c>
      <c r="J49" s="421">
        <v>4.940963999114035e-7</v>
      </c>
      <c r="K49" s="421">
        <v>1.051670083258836e-7</v>
      </c>
      <c r="L49" s="421">
        <v>0.000006119537522293272</v>
      </c>
      <c r="M49" s="421">
        <v>0.0004873286838201443</v>
      </c>
      <c r="N49" s="421">
        <v>0.000005927048352190907</v>
      </c>
      <c r="O49" s="421">
        <v>0.00004183742931283996</v>
      </c>
      <c r="P49" s="414">
        <v>0</v>
      </c>
      <c r="Q49" s="421">
        <v>6.519018428973748e-8</v>
      </c>
      <c r="R49" s="421">
        <v>0.0005641271542605703</v>
      </c>
      <c r="S49" s="414">
        <v>0</v>
      </c>
      <c r="T49" s="414">
        <v>0</v>
      </c>
      <c r="U49" s="421">
        <v>0.00001536134310550537</v>
      </c>
      <c r="V49" s="421">
        <v>0.0000018938125</v>
      </c>
      <c r="W49" s="414">
        <v>0</v>
      </c>
      <c r="X49" s="421">
        <v>0.00063028</v>
      </c>
      <c r="Y49" s="421">
        <v>18.69</v>
      </c>
      <c r="Z49" s="414">
        <v>0</v>
      </c>
      <c r="AA49" s="414">
        <v>0</v>
      </c>
      <c r="AB49" s="414">
        <v>1</v>
      </c>
      <c r="AC49" s="414">
        <v>2</v>
      </c>
      <c r="AD49" s="414">
        <v>2</v>
      </c>
      <c r="AE49" s="29" t="s">
        <v>229</v>
      </c>
    </row>
    <row x14ac:dyDescent="0.25" r="50" customHeight="1" ht="17.25">
      <c r="A50" s="418">
        <v>49</v>
      </c>
      <c r="B50" s="421">
        <v>8.5</v>
      </c>
      <c r="C50" s="421">
        <v>-0.29</v>
      </c>
      <c r="D50" s="421">
        <v>220.25</v>
      </c>
      <c r="E50" s="421">
        <v>0.00007417286480436924</v>
      </c>
      <c r="F50" s="421">
        <v>0.000001573663173134422</v>
      </c>
      <c r="G50" s="421">
        <v>0.000001529519730804528</v>
      </c>
      <c r="H50" s="421">
        <v>0.000003600785797998518</v>
      </c>
      <c r="I50" s="421">
        <v>0.000002325664281553752</v>
      </c>
      <c r="J50" s="414">
        <v>0</v>
      </c>
      <c r="K50" s="414">
        <v>0</v>
      </c>
      <c r="L50" s="421">
        <v>0.00008364748732002261</v>
      </c>
      <c r="M50" s="421">
        <v>0.0006457188234692312</v>
      </c>
      <c r="N50" s="421">
        <v>0.000022924559024892</v>
      </c>
      <c r="O50" s="421">
        <v>0.00008896288275363043</v>
      </c>
      <c r="P50" s="414">
        <v>0</v>
      </c>
      <c r="Q50" s="421">
        <v>2.133318413449567e-7</v>
      </c>
      <c r="R50" s="421">
        <v>0.0005641271542605703</v>
      </c>
      <c r="S50" s="421">
        <v>1.041016031646887e-7</v>
      </c>
      <c r="T50" s="421">
        <v>1.612903225806452e-7</v>
      </c>
      <c r="U50" s="421">
        <v>0.00008194464475357606</v>
      </c>
      <c r="V50" s="421">
        <v>3.125e-7</v>
      </c>
      <c r="W50" s="414">
        <v>0</v>
      </c>
      <c r="X50" s="421">
        <v>0.00050784</v>
      </c>
      <c r="Y50" s="421">
        <v>18.7</v>
      </c>
      <c r="Z50" s="414">
        <v>0</v>
      </c>
      <c r="AA50" s="414">
        <v>0</v>
      </c>
      <c r="AB50" s="414">
        <v>1</v>
      </c>
      <c r="AC50" s="414">
        <v>2</v>
      </c>
      <c r="AD50" s="414">
        <v>2</v>
      </c>
      <c r="AE50" s="29" t="s">
        <v>229</v>
      </c>
    </row>
    <row x14ac:dyDescent="0.25" r="51" customHeight="1" ht="17.25">
      <c r="A51" s="418">
        <v>50</v>
      </c>
      <c r="B51" s="421">
        <v>8.41</v>
      </c>
      <c r="C51" s="421">
        <v>-0.43</v>
      </c>
      <c r="D51" s="421">
        <v>408.04</v>
      </c>
      <c r="E51" s="421">
        <v>0.00009397439341033218</v>
      </c>
      <c r="F51" s="414">
        <v>0</v>
      </c>
      <c r="G51" s="421">
        <v>0.000001468338941572346</v>
      </c>
      <c r="H51" s="421">
        <v>7.412898443291327e-8</v>
      </c>
      <c r="I51" s="421">
        <v>2.693945902653901e-9</v>
      </c>
      <c r="J51" s="421">
        <v>8.518903446748335e-8</v>
      </c>
      <c r="K51" s="421">
        <v>2.574803182044764e-8</v>
      </c>
      <c r="L51" s="421">
        <v>0.00004136761059637218</v>
      </c>
      <c r="M51" s="421">
        <v>0.0001278837792214435</v>
      </c>
      <c r="N51" s="421">
        <v>0.000005554412672289653</v>
      </c>
      <c r="O51" s="421">
        <v>0.00009424122960227557</v>
      </c>
      <c r="P51" s="414">
        <v>0</v>
      </c>
      <c r="Q51" s="414">
        <v>0</v>
      </c>
      <c r="R51" s="421">
        <v>0.0002820635771302852</v>
      </c>
      <c r="S51" s="421">
        <v>1.041016031646887e-7</v>
      </c>
      <c r="T51" s="421">
        <v>1.612903225806452e-7</v>
      </c>
      <c r="U51" s="421">
        <v>0.00006883350159300389</v>
      </c>
      <c r="V51" s="421">
        <v>0.00000147575</v>
      </c>
      <c r="W51" s="414">
        <v>0</v>
      </c>
      <c r="X51" s="421">
        <v>0.003176</v>
      </c>
      <c r="Y51" s="421">
        <v>22.91</v>
      </c>
      <c r="Z51" s="414">
        <v>0</v>
      </c>
      <c r="AA51" s="414">
        <v>0</v>
      </c>
      <c r="AB51" s="414">
        <v>1</v>
      </c>
      <c r="AC51" s="414">
        <v>2</v>
      </c>
      <c r="AD51" s="414">
        <v>2</v>
      </c>
      <c r="AE51" s="29" t="s">
        <v>229</v>
      </c>
    </row>
    <row x14ac:dyDescent="0.25" r="52" customHeight="1" ht="17.25">
      <c r="A52" s="418">
        <v>51</v>
      </c>
      <c r="B52" s="421">
        <v>8.33</v>
      </c>
      <c r="C52" s="421">
        <v>-0.43</v>
      </c>
      <c r="D52" s="421">
        <v>89.05</v>
      </c>
      <c r="E52" s="421">
        <v>0.00008983794431014416</v>
      </c>
      <c r="F52" s="421">
        <v>0.000001542189909671734</v>
      </c>
      <c r="G52" s="421">
        <v>0.000002386050780055063</v>
      </c>
      <c r="H52" s="421">
        <v>0.000004403774277242401</v>
      </c>
      <c r="I52" s="421">
        <v>0.000005042047398886017</v>
      </c>
      <c r="J52" s="421">
        <v>0.000001567478234201694</v>
      </c>
      <c r="K52" s="421">
        <v>1.212089920881448e-7</v>
      </c>
      <c r="L52" s="414">
        <v>0</v>
      </c>
      <c r="M52" s="421">
        <v>0.000342028137756407</v>
      </c>
      <c r="N52" s="421">
        <v>4.830372832750463e-7</v>
      </c>
      <c r="O52" s="421">
        <v>0.000009889479729527422</v>
      </c>
      <c r="P52" s="414">
        <v>0</v>
      </c>
      <c r="Q52" s="414">
        <v>0</v>
      </c>
      <c r="R52" s="421">
        <v>0.0005641271542605703</v>
      </c>
      <c r="S52" s="421">
        <v>1.041016031646887e-7</v>
      </c>
      <c r="T52" s="421">
        <v>1.612903225806452e-7</v>
      </c>
      <c r="U52" s="421">
        <v>0.00003913676233430792</v>
      </c>
      <c r="V52" s="421">
        <v>0.00000174503125</v>
      </c>
      <c r="W52" s="414">
        <v>0</v>
      </c>
      <c r="X52" s="421">
        <v>0.00060902</v>
      </c>
      <c r="Y52" s="421">
        <v>19.33</v>
      </c>
      <c r="Z52" s="414">
        <v>0</v>
      </c>
      <c r="AA52" s="414">
        <v>0</v>
      </c>
      <c r="AB52" s="414">
        <v>1</v>
      </c>
      <c r="AC52" s="414">
        <v>2</v>
      </c>
      <c r="AD52" s="414">
        <v>2</v>
      </c>
      <c r="AE52" s="29" t="s">
        <v>229</v>
      </c>
    </row>
    <row x14ac:dyDescent="0.25" r="53" customHeight="1" ht="17.25">
      <c r="A53" s="418">
        <v>52</v>
      </c>
      <c r="B53" s="421">
        <v>8.4</v>
      </c>
      <c r="C53" s="421">
        <v>-0.29</v>
      </c>
      <c r="D53" s="421">
        <v>174.09</v>
      </c>
      <c r="E53" s="421">
        <v>0.0001107767923001164</v>
      </c>
      <c r="F53" s="421">
        <v>4.975618125452428e-7</v>
      </c>
      <c r="G53" s="421">
        <v>9.416077748546957e-7</v>
      </c>
      <c r="H53" s="421">
        <v>0.000003487264882876205</v>
      </c>
      <c r="I53" s="421">
        <v>0.000003481501037533219</v>
      </c>
      <c r="J53" s="421">
        <v>0.000007611778687407358</v>
      </c>
      <c r="K53" s="414">
        <v>0</v>
      </c>
      <c r="L53" s="421">
        <v>0.000007800513710905217</v>
      </c>
      <c r="M53" s="421">
        <v>0.0004027471678858254</v>
      </c>
      <c r="N53" s="421">
        <v>0.000004386547109648221</v>
      </c>
      <c r="O53" s="421">
        <v>0.0000164886105843605</v>
      </c>
      <c r="P53" s="414">
        <v>0</v>
      </c>
      <c r="Q53" s="414">
        <v>0</v>
      </c>
      <c r="R53" s="421">
        <v>0.0005641271542605703</v>
      </c>
      <c r="S53" s="421">
        <v>1.041016031646887e-7</v>
      </c>
      <c r="T53" s="421">
        <v>1.612903225806452e-7</v>
      </c>
      <c r="U53" s="421">
        <v>0.00008194464475357606</v>
      </c>
      <c r="V53" s="421">
        <v>3.125e-7</v>
      </c>
      <c r="W53" s="414">
        <v>0</v>
      </c>
      <c r="X53" s="421">
        <v>0.00025407</v>
      </c>
      <c r="Y53" s="421">
        <v>19.3</v>
      </c>
      <c r="Z53" s="414">
        <v>0</v>
      </c>
      <c r="AA53" s="414">
        <v>0</v>
      </c>
      <c r="AB53" s="414">
        <v>1</v>
      </c>
      <c r="AC53" s="414">
        <v>2</v>
      </c>
      <c r="AD53" s="414">
        <v>2</v>
      </c>
      <c r="AE53" s="29" t="s">
        <v>229</v>
      </c>
    </row>
    <row x14ac:dyDescent="0.25" r="54" customHeight="1" ht="17.25">
      <c r="A54" s="418">
        <v>53</v>
      </c>
      <c r="B54" s="421">
        <v>8.72</v>
      </c>
      <c r="C54" s="421">
        <v>-0.49</v>
      </c>
      <c r="D54" s="421">
        <v>290.28</v>
      </c>
      <c r="E54" s="421">
        <v>0.00000171904378189632</v>
      </c>
      <c r="F54" s="414">
        <v>0</v>
      </c>
      <c r="G54" s="421">
        <v>6.882838788620374e-7</v>
      </c>
      <c r="H54" s="421">
        <v>1.111934766493699e-7</v>
      </c>
      <c r="I54" s="421">
        <v>7.954421347701044e-9</v>
      </c>
      <c r="J54" s="414">
        <v>0</v>
      </c>
      <c r="K54" s="414">
        <v>0</v>
      </c>
      <c r="L54" s="421">
        <v>0.00002370699029970856</v>
      </c>
      <c r="M54" s="421">
        <v>0.0001278837792214435</v>
      </c>
      <c r="N54" s="421">
        <v>0.000003414935198518823</v>
      </c>
      <c r="O54" s="421">
        <v>0.00003473227206946454</v>
      </c>
      <c r="P54" s="414">
        <v>0</v>
      </c>
      <c r="Q54" s="414">
        <v>0</v>
      </c>
      <c r="R54" s="421">
        <v>0.0005641271542605703</v>
      </c>
      <c r="S54" s="421">
        <v>1.041016031646887e-7</v>
      </c>
      <c r="T54" s="421">
        <v>1.612903225806452e-7</v>
      </c>
      <c r="U54" s="421">
        <v>0.00004588900106200259</v>
      </c>
      <c r="V54" s="421">
        <v>0.0000011375</v>
      </c>
      <c r="W54" s="414">
        <v>0</v>
      </c>
      <c r="X54" s="421">
        <v>0.0025734</v>
      </c>
      <c r="Y54" s="421">
        <v>24.76</v>
      </c>
      <c r="Z54" s="414">
        <v>0</v>
      </c>
      <c r="AA54" s="414">
        <v>0</v>
      </c>
      <c r="AB54" s="414">
        <v>1</v>
      </c>
      <c r="AC54" s="414">
        <v>2</v>
      </c>
      <c r="AD54" s="414">
        <v>2</v>
      </c>
      <c r="AE54" s="29" t="s">
        <v>228</v>
      </c>
    </row>
    <row x14ac:dyDescent="0.25" r="55" customHeight="1" ht="17.25">
      <c r="A55" s="418">
        <v>54</v>
      </c>
      <c r="B55" s="421">
        <v>8.22</v>
      </c>
      <c r="C55" s="421">
        <v>-0.45</v>
      </c>
      <c r="D55" s="421">
        <v>63.51</v>
      </c>
      <c r="E55" s="421">
        <v>0.00003923359298057122</v>
      </c>
      <c r="F55" s="421">
        <v>0.000001148774116388128</v>
      </c>
      <c r="G55" s="421">
        <v>0.000007555827470174366</v>
      </c>
      <c r="H55" s="421">
        <v>0.000004326834936990363</v>
      </c>
      <c r="I55" s="421">
        <v>0.00000737194655793804</v>
      </c>
      <c r="J55" s="421">
        <v>0.000003492750413166817</v>
      </c>
      <c r="K55" s="421">
        <v>1.224795371636792e-7</v>
      </c>
      <c r="L55" s="421">
        <v>0.000003068664689199182</v>
      </c>
      <c r="M55" s="421">
        <v>0.0002143762208297099</v>
      </c>
      <c r="N55" s="421">
        <v>0.00000194672182719605</v>
      </c>
      <c r="O55" s="421">
        <v>0.00001088012092170268</v>
      </c>
      <c r="P55" s="414">
        <v>0</v>
      </c>
      <c r="Q55" s="414">
        <v>0</v>
      </c>
      <c r="R55" s="421">
        <v>0.0005641271542605703</v>
      </c>
      <c r="S55" s="421">
        <v>1.041016031646887e-7</v>
      </c>
      <c r="T55" s="421">
        <v>1.612903225806452e-7</v>
      </c>
      <c r="U55" s="421">
        <v>0.00002451783771026996</v>
      </c>
      <c r="V55" s="421">
        <v>0.000002231875</v>
      </c>
      <c r="W55" s="414">
        <v>0</v>
      </c>
      <c r="X55" s="421">
        <v>0.00045785</v>
      </c>
      <c r="Y55" s="421">
        <v>21.17</v>
      </c>
      <c r="Z55" s="414">
        <v>0</v>
      </c>
      <c r="AA55" s="414">
        <v>0</v>
      </c>
      <c r="AB55" s="414">
        <v>1</v>
      </c>
      <c r="AC55" s="414">
        <v>2</v>
      </c>
      <c r="AD55" s="414">
        <v>2</v>
      </c>
      <c r="AE55" s="29" t="s">
        <v>228</v>
      </c>
    </row>
    <row x14ac:dyDescent="0.25" r="56" customHeight="1" ht="17.25">
      <c r="A56" s="418">
        <v>55</v>
      </c>
      <c r="B56" s="421">
        <v>8.6</v>
      </c>
      <c r="C56" s="421">
        <v>-0.29</v>
      </c>
      <c r="D56" s="421">
        <v>226.51</v>
      </c>
      <c r="E56" s="421">
        <v>0.0001482675261885576</v>
      </c>
      <c r="F56" s="421">
        <v>0.00000141629685582098</v>
      </c>
      <c r="G56" s="421">
        <v>0.000001529519730804528</v>
      </c>
      <c r="H56" s="421">
        <v>7.412898443291327e-7</v>
      </c>
      <c r="I56" s="414">
        <v>0</v>
      </c>
      <c r="J56" s="414">
        <v>0</v>
      </c>
      <c r="K56" s="414">
        <v>0</v>
      </c>
      <c r="L56" s="421">
        <v>0.00002353734394710514</v>
      </c>
      <c r="M56" s="421">
        <v>0.0008440329428615274</v>
      </c>
      <c r="N56" s="421">
        <v>0.00001495165603785229</v>
      </c>
      <c r="O56" s="421">
        <v>0.0000339338290333849</v>
      </c>
      <c r="P56" s="414">
        <v>0</v>
      </c>
      <c r="Q56" s="414">
        <v>0</v>
      </c>
      <c r="R56" s="421">
        <v>0.0005641271542605703</v>
      </c>
      <c r="S56" s="421">
        <v>1.041016031646887e-7</v>
      </c>
      <c r="T56" s="421">
        <v>1.612903225806452e-7</v>
      </c>
      <c r="U56" s="421">
        <v>0.00008194464475357606</v>
      </c>
      <c r="V56" s="421">
        <v>3.125e-7</v>
      </c>
      <c r="W56" s="421">
        <v>0.000099237</v>
      </c>
      <c r="X56" s="414">
        <v>0</v>
      </c>
      <c r="Y56" s="421">
        <v>20.8</v>
      </c>
      <c r="Z56" s="414">
        <v>0</v>
      </c>
      <c r="AA56" s="414">
        <v>0</v>
      </c>
      <c r="AB56" s="414">
        <v>1</v>
      </c>
      <c r="AC56" s="414">
        <v>2</v>
      </c>
      <c r="AD56" s="414">
        <v>2</v>
      </c>
      <c r="AE56" s="29" t="s">
        <v>228</v>
      </c>
    </row>
    <row x14ac:dyDescent="0.25" r="57" customHeight="1" ht="17.25">
      <c r="A57" s="418">
        <v>56</v>
      </c>
      <c r="B57" s="421">
        <v>8.5</v>
      </c>
      <c r="C57" s="421">
        <v>-0.29</v>
      </c>
      <c r="D57" s="421">
        <v>166.42</v>
      </c>
      <c r="E57" s="421">
        <v>0.0001482032243710269</v>
      </c>
      <c r="F57" s="421">
        <v>3.981989728700469e-7</v>
      </c>
      <c r="G57" s="421">
        <v>0.000002929562910676048</v>
      </c>
      <c r="H57" s="421">
        <v>0.00000343271578613788</v>
      </c>
      <c r="I57" s="421">
        <v>0.000006487381497324257</v>
      </c>
      <c r="J57" s="421">
        <v>0.00000855241586560578</v>
      </c>
      <c r="K57" s="414">
        <v>0</v>
      </c>
      <c r="L57" s="421">
        <v>0.000006951868776371308</v>
      </c>
      <c r="M57" s="421">
        <v>0.0002557675584428871</v>
      </c>
      <c r="N57" s="421">
        <v>0.000005701475235548242</v>
      </c>
      <c r="O57" s="421">
        <v>0.00002144332660811418</v>
      </c>
      <c r="P57" s="414">
        <v>0</v>
      </c>
      <c r="Q57" s="414">
        <v>0</v>
      </c>
      <c r="R57" s="421">
        <v>0.0005641271542605703</v>
      </c>
      <c r="S57" s="421">
        <v>1.041016031646887e-7</v>
      </c>
      <c r="T57" s="421">
        <v>1.612903225806452e-7</v>
      </c>
      <c r="U57" s="421">
        <v>0.00008194464475357606</v>
      </c>
      <c r="V57" s="421">
        <v>3.125e-7</v>
      </c>
      <c r="W57" s="414">
        <v>0</v>
      </c>
      <c r="X57" s="421">
        <v>0.00025407</v>
      </c>
      <c r="Y57" s="414">
        <v>20</v>
      </c>
      <c r="Z57" s="414">
        <v>0</v>
      </c>
      <c r="AA57" s="414">
        <v>0</v>
      </c>
      <c r="AB57" s="414">
        <v>1</v>
      </c>
      <c r="AC57" s="414">
        <v>2</v>
      </c>
      <c r="AD57" s="414">
        <v>2</v>
      </c>
      <c r="AE57" s="29" t="s">
        <v>225</v>
      </c>
    </row>
    <row x14ac:dyDescent="0.25" r="58" customHeight="1" ht="17.25">
      <c r="A58" s="418">
        <v>57</v>
      </c>
      <c r="B58" s="421">
        <v>8.9</v>
      </c>
      <c r="C58" s="421">
        <v>-0.29</v>
      </c>
      <c r="D58" s="421">
        <v>168.54</v>
      </c>
      <c r="E58" s="421">
        <v>1.791787588862029e-7</v>
      </c>
      <c r="F58" s="421">
        <v>3.107472734711863e-7</v>
      </c>
      <c r="G58" s="421">
        <v>0.0000411367540226369</v>
      </c>
      <c r="H58" s="421">
        <v>0.000003576188796515938</v>
      </c>
      <c r="I58" s="421">
        <v>1.27393834595362e-7</v>
      </c>
      <c r="J58" s="414">
        <v>0</v>
      </c>
      <c r="K58" s="414">
        <v>0</v>
      </c>
      <c r="L58" s="421">
        <v>0.00003434452269346209</v>
      </c>
      <c r="M58" s="421">
        <v>0.0002557675584428871</v>
      </c>
      <c r="N58" s="421">
        <v>0.000009012455815675787</v>
      </c>
      <c r="O58" s="421">
        <v>0.0000457891690204102</v>
      </c>
      <c r="P58" s="421">
        <v>4.856254856254857e-8</v>
      </c>
      <c r="Q58" s="414">
        <v>0</v>
      </c>
      <c r="R58" s="421">
        <v>0.0005641271542605703</v>
      </c>
      <c r="S58" s="421">
        <v>1.041016031646887e-7</v>
      </c>
      <c r="T58" s="421">
        <v>1.612903225806452e-7</v>
      </c>
      <c r="U58" s="421">
        <v>0.00008194464475357606</v>
      </c>
      <c r="V58" s="421">
        <v>3.125e-7</v>
      </c>
      <c r="W58" s="414">
        <v>0</v>
      </c>
      <c r="X58" s="421">
        <v>0.00025406</v>
      </c>
      <c r="Y58" s="421">
        <v>20.5</v>
      </c>
      <c r="Z58" s="414">
        <v>0</v>
      </c>
      <c r="AA58" s="414">
        <v>0</v>
      </c>
      <c r="AB58" s="414">
        <v>1</v>
      </c>
      <c r="AC58" s="414">
        <v>2</v>
      </c>
      <c r="AD58" s="414">
        <v>2</v>
      </c>
      <c r="AE58" s="29" t="s">
        <v>225</v>
      </c>
    </row>
    <row x14ac:dyDescent="0.25" r="59" customHeight="1" ht="17.25">
      <c r="A59" s="418">
        <v>58</v>
      </c>
      <c r="B59" s="421">
        <v>8.7</v>
      </c>
      <c r="C59" s="421">
        <v>-0.29</v>
      </c>
      <c r="D59" s="421">
        <v>193.24</v>
      </c>
      <c r="E59" s="421">
        <v>1.15474446235115e-7</v>
      </c>
      <c r="F59" s="421">
        <v>5.735632038208542e-7</v>
      </c>
      <c r="G59" s="421">
        <v>0.0002438896973080453</v>
      </c>
      <c r="H59" s="421">
        <v>0.000003644679194959229</v>
      </c>
      <c r="I59" s="421">
        <v>1.77160753776985e-7</v>
      </c>
      <c r="J59" s="414">
        <v>0</v>
      </c>
      <c r="K59" s="414">
        <v>0</v>
      </c>
      <c r="L59" s="421">
        <v>0.00004902746939840794</v>
      </c>
      <c r="M59" s="421">
        <v>0.0002557675584428871</v>
      </c>
      <c r="N59" s="421">
        <v>0.00001304159386545978</v>
      </c>
      <c r="O59" s="421">
        <v>0.00004116613673336993</v>
      </c>
      <c r="P59" s="414">
        <v>0</v>
      </c>
      <c r="Q59" s="414">
        <v>0</v>
      </c>
      <c r="R59" s="421">
        <v>0.0005641271542605703</v>
      </c>
      <c r="S59" s="421">
        <v>1.041016031646887e-7</v>
      </c>
      <c r="T59" s="421">
        <v>1.612903225806452e-7</v>
      </c>
      <c r="U59" s="421">
        <v>0.00008194464475357606</v>
      </c>
      <c r="V59" s="421">
        <v>3.125e-7</v>
      </c>
      <c r="W59" s="414">
        <v>0</v>
      </c>
      <c r="X59" s="421">
        <v>0.00025407</v>
      </c>
      <c r="Y59" s="421">
        <v>20.6</v>
      </c>
      <c r="Z59" s="414">
        <v>0</v>
      </c>
      <c r="AA59" s="414">
        <v>0</v>
      </c>
      <c r="AB59" s="414">
        <v>1</v>
      </c>
      <c r="AC59" s="414">
        <v>3</v>
      </c>
      <c r="AD59" s="414">
        <v>2</v>
      </c>
      <c r="AE59" s="29" t="s">
        <v>225</v>
      </c>
    </row>
    <row x14ac:dyDescent="0.25" r="60" customHeight="1" ht="17.25">
      <c r="A60" s="418">
        <v>59</v>
      </c>
      <c r="B60" s="421">
        <v>8.69</v>
      </c>
      <c r="C60" s="421">
        <v>-0.41</v>
      </c>
      <c r="D60" s="421">
        <v>192.15</v>
      </c>
      <c r="E60" s="421">
        <v>0.0002264273627003313</v>
      </c>
      <c r="F60" s="421">
        <v>0.000006351957445000472</v>
      </c>
      <c r="G60" s="421">
        <v>4.551850718874274e-7</v>
      </c>
      <c r="H60" s="421">
        <v>0.00001334321719792439</v>
      </c>
      <c r="I60" s="421">
        <v>0.000005457480179475044</v>
      </c>
      <c r="J60" s="421">
        <v>2.977259547135093e-8</v>
      </c>
      <c r="K60" s="421">
        <v>7.544801925540812e-9</v>
      </c>
      <c r="L60" s="421">
        <v>0.0005524381225803645</v>
      </c>
      <c r="M60" s="421">
        <v>0.0000155738610619469</v>
      </c>
      <c r="N60" s="421">
        <v>0.000006717329438387163</v>
      </c>
      <c r="O60" s="421">
        <v>0.0000548754564100005</v>
      </c>
      <c r="P60" s="414">
        <v>0</v>
      </c>
      <c r="Q60" s="421">
        <v>0.000001428881428599709</v>
      </c>
      <c r="R60" s="421">
        <v>0.0005641271542605703</v>
      </c>
      <c r="S60" s="421">
        <v>1.041016031646887e-7</v>
      </c>
      <c r="T60" s="421">
        <v>1.612903225806452e-7</v>
      </c>
      <c r="U60" s="421">
        <v>0.00008194464475357606</v>
      </c>
      <c r="V60" s="421">
        <v>0.0000017994375</v>
      </c>
      <c r="W60" s="414">
        <v>0</v>
      </c>
      <c r="X60" s="421">
        <v>0.00074518</v>
      </c>
      <c r="Y60" s="414">
        <v>15</v>
      </c>
      <c r="Z60" s="414">
        <v>0</v>
      </c>
      <c r="AA60" s="414">
        <v>0</v>
      </c>
      <c r="AB60" s="414">
        <v>1</v>
      </c>
      <c r="AC60" s="414">
        <v>3</v>
      </c>
      <c r="AD60" s="414">
        <v>0</v>
      </c>
      <c r="AE60" s="29" t="s">
        <v>225</v>
      </c>
    </row>
    <row x14ac:dyDescent="0.25" r="61" customHeight="1" ht="17.25">
      <c r="A61" s="418">
        <v>60</v>
      </c>
      <c r="B61" s="421">
        <v>10.1</v>
      </c>
      <c r="C61" s="421">
        <v>0.1</v>
      </c>
      <c r="D61" s="421">
        <v>187.07</v>
      </c>
      <c r="E61" s="414">
        <v>0</v>
      </c>
      <c r="F61" s="421">
        <v>4.061624649859944e-7</v>
      </c>
      <c r="G61" s="414">
        <v>0</v>
      </c>
      <c r="H61" s="414">
        <v>0</v>
      </c>
      <c r="I61" s="421">
        <v>3.234555316902691e-7</v>
      </c>
      <c r="J61" s="421">
        <v>5.648032985194145e-8</v>
      </c>
      <c r="K61" s="421">
        <v>1.153511825556055e-8</v>
      </c>
      <c r="L61" s="421">
        <v>0.000444125451302797</v>
      </c>
      <c r="M61" s="421">
        <v>0.00000613842140262929</v>
      </c>
      <c r="N61" s="421">
        <v>0.000007200164575190289</v>
      </c>
      <c r="O61" s="421">
        <v>0.00005763760666699936</v>
      </c>
      <c r="P61" s="414">
        <v>0</v>
      </c>
      <c r="Q61" s="421">
        <v>0.000001562836986725263</v>
      </c>
      <c r="R61" s="421">
        <v>0.00008461907313908555</v>
      </c>
      <c r="S61" s="421">
        <v>0.00000249843847595253</v>
      </c>
      <c r="T61" s="414">
        <v>0</v>
      </c>
      <c r="U61" s="421">
        <v>0.0001390108953599664</v>
      </c>
      <c r="V61" s="421">
        <v>8.353125e-7</v>
      </c>
      <c r="W61" s="421">
        <v>0.000039148</v>
      </c>
      <c r="X61" s="414">
        <v>0</v>
      </c>
      <c r="Y61" s="421">
        <v>57.79</v>
      </c>
      <c r="Z61" s="414">
        <v>0</v>
      </c>
      <c r="AA61" s="414">
        <v>0</v>
      </c>
      <c r="AB61" s="414">
        <v>1</v>
      </c>
      <c r="AC61" s="414">
        <v>1</v>
      </c>
      <c r="AD61" s="414">
        <v>2</v>
      </c>
      <c r="AE61" s="29" t="s">
        <v>226</v>
      </c>
    </row>
    <row x14ac:dyDescent="0.25" r="62" customHeight="1" ht="17.25">
      <c r="A62" s="418">
        <v>61</v>
      </c>
      <c r="B62" s="421">
        <v>9.86</v>
      </c>
      <c r="C62" s="421">
        <v>0.3</v>
      </c>
      <c r="D62" s="421">
        <v>430.37</v>
      </c>
      <c r="E62" s="421">
        <v>6.267347121497002e-7</v>
      </c>
      <c r="F62" s="421">
        <v>0.000001952915997859818</v>
      </c>
      <c r="G62" s="421">
        <v>4.588559192413583e-7</v>
      </c>
      <c r="H62" s="421">
        <v>8.376575240919199e-7</v>
      </c>
      <c r="I62" s="421">
        <v>0.000001343696530634533</v>
      </c>
      <c r="J62" s="421">
        <v>3.916991804814884e-7</v>
      </c>
      <c r="K62" s="421">
        <v>4.517234702579335e-8</v>
      </c>
      <c r="L62" s="421">
        <v>0.0005515681412849624</v>
      </c>
      <c r="M62" s="421">
        <v>0.0000613842140262929</v>
      </c>
      <c r="N62" s="421">
        <v>0.0002624974285126517</v>
      </c>
      <c r="O62" s="421">
        <v>0.001560457108638156</v>
      </c>
      <c r="P62" s="414">
        <v>0</v>
      </c>
      <c r="Q62" s="414">
        <v>0</v>
      </c>
      <c r="R62" s="421">
        <v>0.0005020731672919077</v>
      </c>
      <c r="S62" s="421">
        <v>0.0001207578596710389</v>
      </c>
      <c r="T62" s="421">
        <v>0.000004838709677419354</v>
      </c>
      <c r="U62" s="421">
        <v>0.0009231883677937879</v>
      </c>
      <c r="V62" s="421">
        <v>0.0003603125</v>
      </c>
      <c r="W62" s="414">
        <v>0</v>
      </c>
      <c r="X62" s="421">
        <v>0.00011937</v>
      </c>
      <c r="Y62" s="421">
        <v>9.49</v>
      </c>
      <c r="Z62" s="414">
        <v>0</v>
      </c>
      <c r="AA62" s="414">
        <v>0</v>
      </c>
      <c r="AB62" s="414">
        <v>1</v>
      </c>
      <c r="AC62" s="414">
        <v>2</v>
      </c>
      <c r="AD62" s="414">
        <v>0</v>
      </c>
      <c r="AE62" s="29" t="s">
        <v>226</v>
      </c>
    </row>
    <row x14ac:dyDescent="0.25" r="63" customHeight="1" ht="17.25">
      <c r="A63" s="418">
        <v>62</v>
      </c>
      <c r="B63" s="421">
        <v>7.96</v>
      </c>
      <c r="C63" s="421">
        <v>-0.23</v>
      </c>
      <c r="D63" s="421">
        <v>228.94</v>
      </c>
      <c r="E63" s="421">
        <v>0.0000338436744560838</v>
      </c>
      <c r="F63" s="414">
        <v>0</v>
      </c>
      <c r="G63" s="414">
        <v>0</v>
      </c>
      <c r="H63" s="414">
        <v>0</v>
      </c>
      <c r="I63" s="421">
        <v>0.000003201791109978521</v>
      </c>
      <c r="J63" s="421">
        <v>1.938902424479921e-8</v>
      </c>
      <c r="K63" s="421">
        <v>6.313417402373762e-9</v>
      </c>
      <c r="L63" s="421">
        <v>0.0003558223498194789</v>
      </c>
      <c r="M63" s="421">
        <v>0.00004296894981840503</v>
      </c>
      <c r="N63" s="421">
        <v>0.0002170335321950216</v>
      </c>
      <c r="O63" s="421">
        <v>0.0005564149907680024</v>
      </c>
      <c r="P63" s="414">
        <v>0</v>
      </c>
      <c r="Q63" s="421">
        <v>0.000001354458721828561</v>
      </c>
      <c r="R63" s="421">
        <v>0.0005006910557639692</v>
      </c>
      <c r="S63" s="421">
        <v>0.0001207578596710389</v>
      </c>
      <c r="T63" s="421">
        <v>0.000004483870967741936</v>
      </c>
      <c r="U63" s="421">
        <v>0.0004336510600359245</v>
      </c>
      <c r="V63" s="421">
        <v>0.00000114625</v>
      </c>
      <c r="W63" s="414">
        <v>0</v>
      </c>
      <c r="X63" s="421">
        <v>0.00011656</v>
      </c>
      <c r="Y63" s="421">
        <v>10.58</v>
      </c>
      <c r="Z63" s="414">
        <v>0</v>
      </c>
      <c r="AA63" s="414">
        <v>0</v>
      </c>
      <c r="AB63" s="414">
        <v>1</v>
      </c>
      <c r="AC63" s="414">
        <v>2</v>
      </c>
      <c r="AD63" s="414">
        <v>0</v>
      </c>
      <c r="AE63" s="29" t="s">
        <v>226</v>
      </c>
    </row>
    <row x14ac:dyDescent="0.25" r="64" customHeight="1" ht="17.25">
      <c r="A64" s="418">
        <v>63</v>
      </c>
      <c r="B64" s="421">
        <v>8.33</v>
      </c>
      <c r="C64" s="421">
        <v>-0.23</v>
      </c>
      <c r="D64" s="421">
        <v>211.1</v>
      </c>
      <c r="E64" s="421">
        <v>0.0000342018085773122</v>
      </c>
      <c r="F64" s="421">
        <v>1.581531489000094e-7</v>
      </c>
      <c r="G64" s="414">
        <v>0</v>
      </c>
      <c r="H64" s="414">
        <v>0</v>
      </c>
      <c r="I64" s="421">
        <v>0.000003074374749717864</v>
      </c>
      <c r="J64" s="421">
        <v>5.046598401853714e-8</v>
      </c>
      <c r="K64" s="421">
        <v>1.347137024845821e-8</v>
      </c>
      <c r="L64" s="421">
        <v>0.0003988864239418852</v>
      </c>
      <c r="M64" s="421">
        <v>0.00004731699831193412</v>
      </c>
      <c r="N64" s="421">
        <v>0.0002398683398477679</v>
      </c>
      <c r="O64" s="421">
        <v>0.0006005788712011577</v>
      </c>
      <c r="P64" s="414">
        <v>0</v>
      </c>
      <c r="Q64" s="414">
        <v>0</v>
      </c>
      <c r="R64" s="421">
        <v>0.0006549516260965221</v>
      </c>
      <c r="S64" s="421">
        <v>0.00004164064126587549</v>
      </c>
      <c r="T64" s="421">
        <v>0.000002790322580645161</v>
      </c>
      <c r="U64" s="421">
        <v>0.000419064913269788</v>
      </c>
      <c r="V64" s="421">
        <v>0.00000133125</v>
      </c>
      <c r="W64" s="414">
        <v>0</v>
      </c>
      <c r="X64" s="421">
        <v>0.00012015</v>
      </c>
      <c r="Y64" s="421">
        <v>8.42</v>
      </c>
      <c r="Z64" s="414">
        <v>0</v>
      </c>
      <c r="AA64" s="414">
        <v>0</v>
      </c>
      <c r="AB64" s="414">
        <v>1</v>
      </c>
      <c r="AC64" s="414">
        <v>2</v>
      </c>
      <c r="AD64" s="414">
        <v>0</v>
      </c>
      <c r="AE64" s="29" t="s">
        <v>226</v>
      </c>
    </row>
    <row x14ac:dyDescent="0.25" r="65" customHeight="1" ht="17.25">
      <c r="A65" s="418">
        <v>64</v>
      </c>
      <c r="B65" s="421">
        <v>9.87</v>
      </c>
      <c r="C65" s="421">
        <v>0.02</v>
      </c>
      <c r="D65" s="421">
        <v>395.25</v>
      </c>
      <c r="E65" s="414">
        <v>0</v>
      </c>
      <c r="F65" s="421">
        <v>5.586504264627199e-7</v>
      </c>
      <c r="G65" s="421">
        <v>1.529519730804528e-7</v>
      </c>
      <c r="H65" s="421">
        <v>0.000001583024462564863</v>
      </c>
      <c r="I65" s="421">
        <v>2.66482216316575e-7</v>
      </c>
      <c r="J65" s="421">
        <v>8.772766769461434e-8</v>
      </c>
      <c r="K65" s="421">
        <v>6.467905593296448e-9</v>
      </c>
      <c r="L65" s="421">
        <v>0.0004119361433729175</v>
      </c>
      <c r="M65" s="421">
        <v>0.000003836513376643306</v>
      </c>
      <c r="N65" s="421">
        <v>0.000009463073441678668</v>
      </c>
      <c r="O65" s="421">
        <v>0.00006437446978392135</v>
      </c>
      <c r="P65" s="414">
        <v>0</v>
      </c>
      <c r="Q65" s="414">
        <v>0</v>
      </c>
      <c r="R65" s="421">
        <v>0.00002219840352015345</v>
      </c>
      <c r="S65" s="421">
        <v>0.000002394336872787841</v>
      </c>
      <c r="T65" s="414">
        <v>0</v>
      </c>
      <c r="U65" s="421">
        <v>0.0001429114604502367</v>
      </c>
      <c r="V65" s="421">
        <v>8.721875000000001e-7</v>
      </c>
      <c r="W65" s="421">
        <v>0.000051522</v>
      </c>
      <c r="X65" s="414">
        <v>0</v>
      </c>
      <c r="Y65" s="421">
        <v>56.27</v>
      </c>
      <c r="Z65" s="414">
        <v>0</v>
      </c>
      <c r="AA65" s="414">
        <v>0</v>
      </c>
      <c r="AB65" s="414">
        <v>1</v>
      </c>
      <c r="AC65" s="414">
        <v>1</v>
      </c>
      <c r="AD65" s="414">
        <v>2</v>
      </c>
      <c r="AE65" s="29" t="s">
        <v>226</v>
      </c>
    </row>
    <row x14ac:dyDescent="0.25" r="66" customHeight="1" ht="17.25">
      <c r="A66" s="418">
        <v>65</v>
      </c>
      <c r="B66" s="421">
        <v>9.09</v>
      </c>
      <c r="C66" s="421">
        <v>-0.1</v>
      </c>
      <c r="D66" s="414">
        <v>166</v>
      </c>
      <c r="E66" s="421">
        <v>0.0000023278717879846</v>
      </c>
      <c r="F66" s="414">
        <v>0</v>
      </c>
      <c r="G66" s="414">
        <v>0</v>
      </c>
      <c r="H66" s="421">
        <v>7.412898443291327e-7</v>
      </c>
      <c r="I66" s="421">
        <v>3.665950708070917e-7</v>
      </c>
      <c r="J66" s="421">
        <v>2.494334929207912e-8</v>
      </c>
      <c r="K66" s="421">
        <v>2.049543332907633e-9</v>
      </c>
      <c r="L66" s="421">
        <v>0.0003901866109878638</v>
      </c>
      <c r="M66" s="421">
        <v>0.00004654969563660545</v>
      </c>
      <c r="N66" s="421">
        <v>0.0002057189878625797</v>
      </c>
      <c r="O66" s="421">
        <v>0.0002085932431758072</v>
      </c>
      <c r="P66" s="414">
        <v>0</v>
      </c>
      <c r="Q66" s="414">
        <v>0</v>
      </c>
      <c r="R66" s="421">
        <v>0.0005048938030632104</v>
      </c>
      <c r="S66" s="414">
        <v>0</v>
      </c>
      <c r="T66" s="414">
        <v>0</v>
      </c>
      <c r="U66" s="421">
        <v>0.0001901115758282964</v>
      </c>
      <c r="V66" s="421">
        <v>9.54375e-7</v>
      </c>
      <c r="W66" s="421">
        <v>0.000032719</v>
      </c>
      <c r="X66" s="414">
        <v>0</v>
      </c>
      <c r="Y66" s="421">
        <v>19.15</v>
      </c>
      <c r="Z66" s="414">
        <v>0</v>
      </c>
      <c r="AA66" s="414">
        <v>0</v>
      </c>
      <c r="AB66" s="414">
        <v>1</v>
      </c>
      <c r="AC66" s="414">
        <v>1</v>
      </c>
      <c r="AD66" s="414">
        <v>0</v>
      </c>
      <c r="AE66" s="29" t="s">
        <v>226</v>
      </c>
    </row>
    <row x14ac:dyDescent="0.25" r="67" customHeight="1" ht="17.25">
      <c r="A67" s="418">
        <v>66</v>
      </c>
      <c r="B67" s="421">
        <v>8.96</v>
      </c>
      <c r="C67" s="421">
        <v>0.04</v>
      </c>
      <c r="D67" s="421">
        <v>226.27</v>
      </c>
      <c r="E67" s="414">
        <v>0</v>
      </c>
      <c r="F67" s="414">
        <v>0</v>
      </c>
      <c r="G67" s="414">
        <v>0</v>
      </c>
      <c r="H67" s="421">
        <v>3.706449221645663e-7</v>
      </c>
      <c r="I67" s="421">
        <v>1.82751465288143e-7</v>
      </c>
      <c r="J67" s="421">
        <v>1.858824732080486e-8</v>
      </c>
      <c r="K67" s="421">
        <v>2.345285226397294e-9</v>
      </c>
      <c r="L67" s="421">
        <v>0.0004019313584757928</v>
      </c>
      <c r="M67" s="421">
        <v>0.00004885160366259143</v>
      </c>
      <c r="N67" s="421">
        <v>0.0002221765068915861</v>
      </c>
      <c r="O67" s="421">
        <v>0.0001923748690054394</v>
      </c>
      <c r="P67" s="414">
        <v>0</v>
      </c>
      <c r="Q67" s="421">
        <v>1.041891324483509e-7</v>
      </c>
      <c r="R67" s="421">
        <v>0.0005218176176910276</v>
      </c>
      <c r="S67" s="414">
        <v>0</v>
      </c>
      <c r="T67" s="414">
        <v>0</v>
      </c>
      <c r="U67" s="421">
        <v>0.0001910949115653394</v>
      </c>
      <c r="V67" s="421">
        <v>7.799999999999999e-7</v>
      </c>
      <c r="W67" s="421">
        <v>0.000027301</v>
      </c>
      <c r="X67" s="414">
        <v>0</v>
      </c>
      <c r="Y67" s="421">
        <v>32.69</v>
      </c>
      <c r="Z67" s="414">
        <v>0</v>
      </c>
      <c r="AA67" s="414">
        <v>0</v>
      </c>
      <c r="AB67" s="414">
        <v>1</v>
      </c>
      <c r="AC67" s="414">
        <v>1</v>
      </c>
      <c r="AD67" s="414">
        <v>2</v>
      </c>
      <c r="AE67" s="29" t="s">
        <v>226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Metadata</vt:lpstr>
      <vt:lpstr>all_physicochemical</vt:lpstr>
      <vt:lpstr>Sensitivity_OM</vt:lpstr>
      <vt:lpstr>Fisico_EDA</vt:lpstr>
      <vt:lpstr>Fisico_5nb</vt:lpstr>
      <vt:lpstr>Test_Splitted</vt:lpstr>
      <vt:lpstr>Train_Splitted</vt:lpstr>
      <vt:lpstr>Metadata_OM</vt:lpstr>
      <vt:lpstr>encoded_df</vt:lpstr>
      <vt:lpstr>Sheet1</vt:lpstr>
      <vt:lpstr>complete_anions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2025-05-16T11:32:07.569Z</dcterms:created>
  <dcterms:modified xsi:type="dcterms:W3CDTF">2025-05-16T11:32:07.569Z</dcterms:modified>
</cp:coreProperties>
</file>