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idj\OneDrive\Рабочий стол\"/>
    </mc:Choice>
  </mc:AlternateContent>
  <xr:revisionPtr revIDLastSave="0" documentId="13_ncr:1_{8E027C87-4742-4804-B173-FE3608531349}" xr6:coauthVersionLast="47" xr6:coauthVersionMax="47" xr10:uidLastSave="{00000000-0000-0000-0000-000000000000}"/>
  <bookViews>
    <workbookView xWindow="-120" yWindow="-120" windowWidth="29040" windowHeight="15840" xr2:uid="{D1212EC1-29E5-42CD-9F83-A1022CC6D4F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I5" i="1"/>
  <c r="I10" i="1"/>
  <c r="K6" i="1" s="1"/>
  <c r="I11" i="1"/>
  <c r="K7" i="1" l="1"/>
  <c r="K8" i="1" s="1"/>
  <c r="K9" i="1" s="1"/>
  <c r="K10" i="1" s="1"/>
  <c r="K11" i="1" s="1"/>
  <c r="K12" i="1" s="1"/>
  <c r="F17" i="1"/>
  <c r="F12" i="1"/>
  <c r="E44" i="1"/>
  <c r="F51" i="1"/>
  <c r="E17" i="1"/>
  <c r="F13" i="1"/>
  <c r="E32" i="1"/>
  <c r="E43" i="1"/>
  <c r="F50" i="1"/>
  <c r="F25" i="1"/>
  <c r="F28" i="1"/>
  <c r="F27" i="1"/>
  <c r="F14" i="1"/>
  <c r="E29" i="1"/>
  <c r="E15" i="1"/>
  <c r="F36" i="1"/>
  <c r="E27" i="1"/>
  <c r="F35" i="1"/>
  <c r="F11" i="1"/>
  <c r="E13" i="1"/>
  <c r="E50" i="1"/>
  <c r="E38" i="1"/>
  <c r="E26" i="1"/>
  <c r="F46" i="1"/>
  <c r="F34" i="1"/>
  <c r="F22" i="1"/>
  <c r="F10" i="1"/>
  <c r="F52" i="1"/>
  <c r="E55" i="1"/>
  <c r="F38" i="1"/>
  <c r="E41" i="1"/>
  <c r="E28" i="1"/>
  <c r="E14" i="1"/>
  <c r="E37" i="1"/>
  <c r="F9" i="1"/>
  <c r="F40" i="1"/>
  <c r="E31" i="1"/>
  <c r="F26" i="1"/>
  <c r="F49" i="1"/>
  <c r="E40" i="1"/>
  <c r="E51" i="1"/>
  <c r="E48" i="1"/>
  <c r="E24" i="1"/>
  <c r="E19" i="1"/>
  <c r="F16" i="1"/>
  <c r="F39" i="1"/>
  <c r="E54" i="1"/>
  <c r="E30" i="1"/>
  <c r="E53" i="1"/>
  <c r="E52" i="1"/>
  <c r="F48" i="1"/>
  <c r="E39" i="1"/>
  <c r="F23" i="1"/>
  <c r="E12" i="1"/>
  <c r="E25" i="1"/>
  <c r="F21" i="1"/>
  <c r="E11" i="1"/>
  <c r="E36" i="1"/>
  <c r="F44" i="1"/>
  <c r="F32" i="1"/>
  <c r="F20" i="1"/>
  <c r="E22" i="1"/>
  <c r="E47" i="1"/>
  <c r="E35" i="1"/>
  <c r="F43" i="1"/>
  <c r="F19" i="1"/>
  <c r="E21" i="1"/>
  <c r="E9" i="1"/>
  <c r="E46" i="1"/>
  <c r="E34" i="1"/>
  <c r="F54" i="1"/>
  <c r="F42" i="1"/>
  <c r="F30" i="1"/>
  <c r="F18" i="1"/>
  <c r="E7" i="1"/>
  <c r="E18" i="1"/>
  <c r="F15" i="1"/>
  <c r="E42" i="1"/>
  <c r="E16" i="1"/>
  <c r="F37" i="1"/>
  <c r="F24" i="1"/>
  <c r="F47" i="1"/>
  <c r="E49" i="1"/>
  <c r="F45" i="1"/>
  <c r="F33" i="1"/>
  <c r="E23" i="1"/>
  <c r="F6" i="1"/>
  <c r="F8" i="1"/>
  <c r="E10" i="1"/>
  <c r="F55" i="1"/>
  <c r="F31" i="1"/>
  <c r="F7" i="1"/>
  <c r="E20" i="1"/>
  <c r="E8" i="1"/>
  <c r="E45" i="1"/>
  <c r="E33" i="1"/>
  <c r="F53" i="1"/>
  <c r="F41" i="1"/>
  <c r="F29" i="1"/>
  <c r="I6" i="1" l="1"/>
  <c r="I7" i="1"/>
  <c r="I16" i="1"/>
  <c r="L6" i="1"/>
  <c r="M6" i="1" s="1"/>
  <c r="N6" i="1"/>
  <c r="R9" i="1" l="1"/>
  <c r="S8" i="1"/>
  <c r="R7" i="1"/>
  <c r="I8" i="1"/>
  <c r="R8" i="1"/>
  <c r="S9" i="1"/>
  <c r="S7" i="1"/>
  <c r="T7" i="1" s="1"/>
  <c r="U7" i="1" s="1"/>
  <c r="L8" i="1"/>
  <c r="M8" i="1" s="1"/>
  <c r="N8" i="1"/>
  <c r="O8" i="1" s="1"/>
  <c r="O6" i="1"/>
  <c r="T8" i="1" l="1"/>
  <c r="U8" i="1" s="1"/>
  <c r="T9" i="1"/>
  <c r="U9" i="1" s="1"/>
  <c r="L10" i="1"/>
  <c r="M10" i="1" s="1"/>
  <c r="N10" i="1"/>
  <c r="O10" i="1" s="1"/>
  <c r="K13" i="1"/>
  <c r="K14" i="1" s="1"/>
  <c r="K15" i="1" s="1"/>
  <c r="K16" i="1" s="1"/>
  <c r="K17" i="1" s="1"/>
  <c r="K18" i="1" s="1"/>
  <c r="K19" i="1" s="1"/>
  <c r="L12" i="1" l="1"/>
  <c r="M12" i="1" s="1"/>
  <c r="N12" i="1"/>
  <c r="O12" i="1" s="1"/>
  <c r="L14" i="1" l="1"/>
  <c r="M14" i="1" s="1"/>
  <c r="N14" i="1"/>
  <c r="O14" i="1" s="1"/>
  <c r="N16" i="1"/>
  <c r="O16" i="1" s="1"/>
  <c r="L16" i="1"/>
  <c r="M16" i="1" s="1"/>
  <c r="L18" i="1" l="1"/>
  <c r="M18" i="1" s="1"/>
  <c r="N18" i="1" l="1"/>
  <c r="O18" i="1" s="1"/>
</calcChain>
</file>

<file path=xl/sharedStrings.xml><?xml version="1.0" encoding="utf-8"?>
<sst xmlns="http://schemas.openxmlformats.org/spreadsheetml/2006/main" count="29" uniqueCount="29">
  <si>
    <t>Номер опыта</t>
  </si>
  <si>
    <t>𝑡𝑖 − ⟨𝑡⟩𝑁 , с</t>
  </si>
  <si>
    <t>𝑡𝑖, с</t>
  </si>
  <si>
    <t>(𝑡𝑖 − ⟨𝑡⟩𝑁 )^2, с^2</t>
  </si>
  <si>
    <t>ср-знач всех  измерений [⟨𝑡⟩𝑁]</t>
  </si>
  <si>
    <t xml:space="preserve">𝜎N = </t>
  </si>
  <si>
    <t xml:space="preserve">𝜌max = </t>
  </si>
  <si>
    <t xml:space="preserve">tmin = </t>
  </si>
  <si>
    <t>tmax =</t>
  </si>
  <si>
    <t>Границы
интервалов, c</t>
  </si>
  <si>
    <t>ΔN</t>
  </si>
  <si>
    <t>Δ𝑁/𝑁Δ𝑡, c^-1</t>
  </si>
  <si>
    <t>𝑡, c</t>
  </si>
  <si>
    <t>p, c^-1</t>
  </si>
  <si>
    <t xml:space="preserve">Интервал Δ𝑡 = </t>
  </si>
  <si>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  <charset val="204"/>
        <scheme val="minor"/>
      </rPr>
      <t>(ti − (t)N ) = . . . с</t>
    </r>
  </si>
  <si>
    <t>Данные для построения гистограммы</t>
  </si>
  <si>
    <t>Вспомогательные значения</t>
  </si>
  <si>
    <t>⟨𝑡⟩𝑁 ± 𝜎𝑁</t>
  </si>
  <si>
    <t>⟨𝑡⟩𝑁 ± 2𝜎𝑁</t>
  </si>
  <si>
    <t>⟨𝑡⟩𝑁 ± 3𝜎𝑁</t>
  </si>
  <si>
    <t>Интервал, c</t>
  </si>
  <si>
    <t>от</t>
  </si>
  <si>
    <t>до</t>
  </si>
  <si>
    <t>Δ𝑁</t>
  </si>
  <si>
    <t>Δ𝑁/𝑁</t>
  </si>
  <si>
    <t>P</t>
  </si>
  <si>
    <t>Стандартные доверительные интервалы</t>
  </si>
  <si>
    <t>Результаты: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</si>
</sst>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2" fontId="2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wrapText="1"/>
    </xf>
    <xf numFmtId="2" fontId="0" fillId="2" borderId="1" xfId="0" applyNumberFormat="1" applyFill="1" applyBorder="1"/>
    <xf numFmtId="0" fontId="0" fillId="2" borderId="3" xfId="0" applyFill="1" applyBorder="1" applyAlignment="1">
      <alignment horizontal="center"/>
    </xf>
    <xf numFmtId="2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2" fontId="2" fillId="0" borderId="0" xfId="0" applyNumberFormat="1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7</xdr:col>
      <xdr:colOff>247650</xdr:colOff>
      <xdr:row>16</xdr:row>
      <xdr:rowOff>57150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3C93004-3865-4D79-BDF4-A2E5E72E5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04800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AB22-C425-4D77-8951-82A79537F356}">
  <dimension ref="C3:Y55"/>
  <sheetViews>
    <sheetView tabSelected="1" topLeftCell="B1" zoomScale="90" zoomScaleNormal="90" workbookViewId="0">
      <selection activeCell="I16" sqref="I16"/>
    </sheetView>
  </sheetViews>
  <sheetFormatPr defaultRowHeight="15" x14ac:dyDescent="0.25"/>
  <cols>
    <col min="1" max="3" width="9.140625" customWidth="1"/>
    <col min="4" max="4" width="12.7109375" customWidth="1"/>
    <col min="5" max="5" width="9.140625" customWidth="1"/>
    <col min="6" max="6" width="14.140625" customWidth="1"/>
    <col min="7" max="7" width="18.5703125" customWidth="1"/>
    <col min="9" max="9" width="29.42578125" customWidth="1"/>
    <col min="10" max="10" width="10.28515625" bestFit="1" customWidth="1"/>
    <col min="13" max="13" width="14" customWidth="1"/>
    <col min="15" max="15" width="13.140625" customWidth="1"/>
    <col min="19" max="19" width="9.140625" customWidth="1"/>
    <col min="20" max="20" width="10.28515625" customWidth="1"/>
  </cols>
  <sheetData>
    <row r="3" spans="3:25" x14ac:dyDescent="0.25">
      <c r="D3" s="19" t="s">
        <v>28</v>
      </c>
      <c r="E3" s="19"/>
      <c r="F3" s="28"/>
      <c r="G3" s="28"/>
      <c r="H3" s="15"/>
      <c r="I3" s="28" t="s">
        <v>17</v>
      </c>
      <c r="J3" s="28"/>
      <c r="K3" s="15"/>
      <c r="L3" s="15"/>
      <c r="M3" s="28" t="s">
        <v>16</v>
      </c>
      <c r="N3" s="28"/>
      <c r="O3" s="28"/>
      <c r="P3" s="28"/>
      <c r="Q3" s="28"/>
      <c r="R3" s="28" t="s">
        <v>27</v>
      </c>
      <c r="S3" s="28"/>
      <c r="T3" s="28"/>
      <c r="U3" s="28"/>
      <c r="X3" s="28"/>
      <c r="Y3" s="28"/>
    </row>
    <row r="5" spans="3:25" ht="45" x14ac:dyDescent="0.25">
      <c r="C5" s="1" t="s">
        <v>0</v>
      </c>
      <c r="D5" s="1" t="s">
        <v>2</v>
      </c>
      <c r="E5" s="1" t="s">
        <v>1</v>
      </c>
      <c r="F5" s="29" t="s">
        <v>3</v>
      </c>
      <c r="H5" s="1" t="s">
        <v>4</v>
      </c>
      <c r="I5" s="3">
        <f>AVERAGE(D6:D55)</f>
        <v>5.0500000000000007</v>
      </c>
      <c r="K5" s="6" t="s">
        <v>9</v>
      </c>
      <c r="L5" s="1" t="s">
        <v>10</v>
      </c>
      <c r="M5" s="1" t="s">
        <v>11</v>
      </c>
      <c r="N5" s="1" t="s">
        <v>12</v>
      </c>
      <c r="O5" s="6" t="s">
        <v>13</v>
      </c>
      <c r="Q5" s="16"/>
      <c r="R5" s="16" t="s">
        <v>21</v>
      </c>
      <c r="S5" s="16"/>
      <c r="T5" s="18" t="s">
        <v>24</v>
      </c>
      <c r="U5" s="18" t="s">
        <v>25</v>
      </c>
      <c r="V5" s="18" t="s">
        <v>26</v>
      </c>
    </row>
    <row r="6" spans="3:25" x14ac:dyDescent="0.25">
      <c r="C6" s="1">
        <v>1</v>
      </c>
      <c r="D6" s="2">
        <v>5.17</v>
      </c>
      <c r="E6" s="3">
        <f>D6-$I$5</f>
        <v>0.11999999999999922</v>
      </c>
      <c r="F6" s="3">
        <f>(D6-$I$5)^2</f>
        <v>1.4399999999999812E-2</v>
      </c>
      <c r="H6" s="1" t="s">
        <v>15</v>
      </c>
      <c r="I6" s="3">
        <f>SUM(E6:E55)</f>
        <v>-3.1086244689504383E-14</v>
      </c>
      <c r="K6" s="7">
        <f>I10</f>
        <v>4.37</v>
      </c>
      <c r="L6" s="31">
        <f>COUNTIFS($D$6:$D$55, "&gt;="&amp;K6, $D$6:$D$55,"&lt;="&amp;K7)</f>
        <v>1</v>
      </c>
      <c r="M6" s="11">
        <f>EVEN(L6/(50*$I$14)*100) / 100</f>
        <v>0.2</v>
      </c>
      <c r="N6" s="20">
        <f>AVERAGE(K6:K7)</f>
        <v>4.447857142857143</v>
      </c>
      <c r="O6" s="22">
        <f>(1/($I$7 * SQRT(2*PI())))*EXP(-((N6-$I$5)^2)/(2*$I$7^2))</f>
        <v>3.7931744722130771E-3</v>
      </c>
      <c r="Q6" s="16"/>
      <c r="R6" s="16" t="s">
        <v>22</v>
      </c>
      <c r="S6" s="16" t="s">
        <v>23</v>
      </c>
      <c r="T6" s="18"/>
      <c r="U6" s="18"/>
      <c r="V6" s="18"/>
      <c r="X6" s="32"/>
      <c r="Y6" s="33"/>
    </row>
    <row r="7" spans="3:25" x14ac:dyDescent="0.25">
      <c r="C7" s="1">
        <v>2</v>
      </c>
      <c r="D7" s="2">
        <v>5.24</v>
      </c>
      <c r="E7" s="3">
        <f>D7-$I$5</f>
        <v>0.1899999999999995</v>
      </c>
      <c r="F7" s="3">
        <f>(D7-$I$5)^2</f>
        <v>3.6099999999999813E-2</v>
      </c>
      <c r="H7" s="1" t="s">
        <v>5</v>
      </c>
      <c r="I7" s="5">
        <f>SQRT((1/(50-1))*SUM(F6:F55))</f>
        <v>0.16777049435317942</v>
      </c>
      <c r="K7" s="7">
        <f>K6+($I$11-$I$10)/7</f>
        <v>4.5257142857142858</v>
      </c>
      <c r="L7" s="8"/>
      <c r="M7" s="12"/>
      <c r="N7" s="21"/>
      <c r="O7" s="23"/>
      <c r="Q7" s="16" t="s">
        <v>18</v>
      </c>
      <c r="R7" s="17">
        <f>$I$5-$I$7</f>
        <v>4.882229505646821</v>
      </c>
      <c r="S7" s="17">
        <f>$I$5+$I$7</f>
        <v>5.2177704943531804</v>
      </c>
      <c r="T7" s="16">
        <f>COUNTIFS($D$6:$D$55, "&gt;="&amp;R7, $D$6:$D$55,"&lt;="&amp;S7)</f>
        <v>37</v>
      </c>
      <c r="U7" s="16">
        <f>T7/50</f>
        <v>0.74</v>
      </c>
      <c r="V7" s="16">
        <v>0.68300000000000005</v>
      </c>
      <c r="X7" s="32"/>
      <c r="Y7" s="33"/>
    </row>
    <row r="8" spans="3:25" x14ac:dyDescent="0.25">
      <c r="C8" s="1">
        <v>3</v>
      </c>
      <c r="D8" s="2">
        <v>5.09</v>
      </c>
      <c r="E8" s="3">
        <f>D8-$I$5</f>
        <v>3.9999999999999147E-2</v>
      </c>
      <c r="F8" s="3">
        <f>(D8-$I$5)^2</f>
        <v>1.5999999999999318E-3</v>
      </c>
      <c r="H8" s="1" t="s">
        <v>6</v>
      </c>
      <c r="I8" s="5">
        <f>1/(I7*SQRT(2*PI()))</f>
        <v>2.3779048988292639</v>
      </c>
      <c r="K8" s="9">
        <f>K7+0.01</f>
        <v>4.5357142857142856</v>
      </c>
      <c r="L8" s="30">
        <f>COUNTIFS($D$6:$D$55, "&gt;="&amp;K8, $D$6:$D$55,"&lt;="&amp;K9)</f>
        <v>0</v>
      </c>
      <c r="M8" s="13">
        <f>L8/(50*$I$14)</f>
        <v>0</v>
      </c>
      <c r="N8" s="24">
        <f>AVERAGE(K8:K9)</f>
        <v>4.6135714285714284</v>
      </c>
      <c r="O8" s="24">
        <f>(1/($I$7 * SQRT(2*PI())))*EXP(-((N8-$I$5)^2)/(2*$I$7^2))</f>
        <v>8.0679365002794073E-2</v>
      </c>
      <c r="Q8" s="16" t="s">
        <v>19</v>
      </c>
      <c r="R8" s="17">
        <f>$I$5-2*$I$7</f>
        <v>4.7144590112936422</v>
      </c>
      <c r="S8" s="17">
        <f>$I$5+2*$I$7</f>
        <v>5.3855409887063592</v>
      </c>
      <c r="T8" s="16">
        <f>COUNTIFS($D$6:$D$55, "&gt;="&amp;R8, $D$6:$D$55,"&lt;="&amp;S8)</f>
        <v>48</v>
      </c>
      <c r="U8" s="16">
        <f t="shared" ref="U8:U9" si="0">T8/50</f>
        <v>0.96</v>
      </c>
      <c r="V8" s="16">
        <v>0.95399999999999996</v>
      </c>
      <c r="X8" s="32"/>
      <c r="Y8" s="33"/>
    </row>
    <row r="9" spans="3:25" x14ac:dyDescent="0.25">
      <c r="C9" s="1">
        <v>4</v>
      </c>
      <c r="D9" s="2">
        <v>4.92</v>
      </c>
      <c r="E9" s="3">
        <f>D9-$I$5</f>
        <v>-0.13000000000000078</v>
      </c>
      <c r="F9" s="3">
        <f>(D9-$I$5)^2</f>
        <v>1.6900000000000203E-2</v>
      </c>
      <c r="K9" s="9">
        <f>K8+($I$11-$I$10)/7</f>
        <v>4.6914285714285713</v>
      </c>
      <c r="L9" s="10"/>
      <c r="M9" s="14"/>
      <c r="N9" s="27"/>
      <c r="O9" s="25"/>
      <c r="Q9" s="16" t="s">
        <v>20</v>
      </c>
      <c r="R9" s="17">
        <f>$I$5-3*$I$7</f>
        <v>4.5466885169404625</v>
      </c>
      <c r="S9" s="17">
        <f>$I$5+3*$I$7</f>
        <v>5.5533114830595389</v>
      </c>
      <c r="T9" s="16">
        <f>COUNTIFS($D$6:$D$55, "&gt;="&amp;R9, $D$6:$D$55,"&lt;="&amp;S9)</f>
        <v>49</v>
      </c>
      <c r="U9" s="16">
        <f t="shared" si="0"/>
        <v>0.98</v>
      </c>
      <c r="V9" s="16">
        <v>0.997</v>
      </c>
      <c r="X9" s="32"/>
      <c r="Y9" s="33"/>
    </row>
    <row r="10" spans="3:25" x14ac:dyDescent="0.25">
      <c r="C10" s="1">
        <v>5</v>
      </c>
      <c r="D10" s="2">
        <v>5.15</v>
      </c>
      <c r="E10" s="3">
        <f>D10-$I$5</f>
        <v>9.9999999999999645E-2</v>
      </c>
      <c r="F10" s="3">
        <f>(D10-$I$5)^2</f>
        <v>9.9999999999999291E-3</v>
      </c>
      <c r="H10" s="1" t="s">
        <v>7</v>
      </c>
      <c r="I10" s="3">
        <f>MIN(D6:D55)</f>
        <v>4.37</v>
      </c>
      <c r="K10" s="7">
        <f t="shared" ref="K10" si="1">K9+0.01</f>
        <v>4.7014285714285711</v>
      </c>
      <c r="L10" s="31">
        <f>COUNTIFS($D$6:$D$55, "&gt;="&amp;K10, $D$6:$D$55,"&lt;="&amp;K11)</f>
        <v>2</v>
      </c>
      <c r="M10" s="11">
        <f>L10/(50*$I$14) + 0.01</f>
        <v>0.37363636363636366</v>
      </c>
      <c r="N10" s="20">
        <f t="shared" ref="N10" si="2">AVERAGE(K10:K11)</f>
        <v>4.7792857142857139</v>
      </c>
      <c r="O10" s="20">
        <f>(1/($I$7 * SQRT(2*PI())))*EXP(-((N10-$I$5)^2)/(2*$I$7^2))</f>
        <v>0.6468564332452662</v>
      </c>
      <c r="X10" s="32"/>
      <c r="Y10" s="33"/>
    </row>
    <row r="11" spans="3:25" x14ac:dyDescent="0.25">
      <c r="C11" s="1">
        <v>6</v>
      </c>
      <c r="D11" s="2">
        <v>5.33</v>
      </c>
      <c r="E11" s="3">
        <f>D11-$I$5</f>
        <v>0.27999999999999936</v>
      </c>
      <c r="F11" s="3">
        <f>(D11-$I$5)^2</f>
        <v>7.8399999999999637E-2</v>
      </c>
      <c r="H11" s="1" t="s">
        <v>8</v>
      </c>
      <c r="I11" s="3">
        <f xml:space="preserve"> MAX(D6:D55)</f>
        <v>5.46</v>
      </c>
      <c r="K11" s="7">
        <f>K10+($I$11-$I$10)/7</f>
        <v>4.8571428571428568</v>
      </c>
      <c r="L11" s="8"/>
      <c r="M11" s="12"/>
      <c r="N11" s="21"/>
      <c r="O11" s="26"/>
      <c r="X11" s="32"/>
      <c r="Y11" s="33"/>
    </row>
    <row r="12" spans="3:25" x14ac:dyDescent="0.25">
      <c r="C12" s="1">
        <v>7</v>
      </c>
      <c r="D12" s="2">
        <v>4.8</v>
      </c>
      <c r="E12" s="3">
        <f>D12-$I$5</f>
        <v>-0.25000000000000089</v>
      </c>
      <c r="F12" s="3">
        <f>(D12-$I$5)^2</f>
        <v>6.2500000000000444E-2</v>
      </c>
      <c r="K12" s="9">
        <f t="shared" ref="K12" si="3">K11+0.01</f>
        <v>4.8671428571428565</v>
      </c>
      <c r="L12" s="30">
        <f>COUNTIFS($D$6:$D$55, "&gt;="&amp;K12, $D$6:$D$55,"&lt;="&amp;K13)</f>
        <v>13</v>
      </c>
      <c r="M12" s="13">
        <f>L12/(50*$I$14) - 0.01</f>
        <v>2.353636363636364</v>
      </c>
      <c r="N12" s="24">
        <f>AVERAGE(K12:K13)</f>
        <v>4.9449999999999994</v>
      </c>
      <c r="O12" s="24">
        <f>(1/($I$7 * SQRT(2*PI())))*EXP(-((N12-$I$5)^2)/(2*$I$7^2))</f>
        <v>1.9549655564706907</v>
      </c>
      <c r="X12" s="32"/>
      <c r="Y12" s="33"/>
    </row>
    <row r="13" spans="3:25" x14ac:dyDescent="0.25">
      <c r="C13" s="1">
        <v>8</v>
      </c>
      <c r="D13" s="2">
        <v>5.03</v>
      </c>
      <c r="E13" s="3">
        <f>D13-$I$5</f>
        <v>-2.0000000000000462E-2</v>
      </c>
      <c r="F13" s="3">
        <f>(D13-$I$5)^2</f>
        <v>4.0000000000001845E-4</v>
      </c>
      <c r="K13" s="9">
        <f>K12+($I$11-$I$10)/7</f>
        <v>5.0228571428571422</v>
      </c>
      <c r="L13" s="10"/>
      <c r="M13" s="14"/>
      <c r="N13" s="27"/>
      <c r="O13" s="25"/>
      <c r="X13" s="32"/>
      <c r="Y13" s="33"/>
    </row>
    <row r="14" spans="3:25" x14ac:dyDescent="0.25">
      <c r="C14" s="1">
        <v>9</v>
      </c>
      <c r="D14" s="2">
        <v>4.8600000000000003</v>
      </c>
      <c r="E14" s="3">
        <f>D14-$I$5</f>
        <v>-0.19000000000000039</v>
      </c>
      <c r="F14" s="3">
        <f>(D14-$I$5)^2</f>
        <v>3.6100000000000146E-2</v>
      </c>
      <c r="H14" s="1" t="s">
        <v>14</v>
      </c>
      <c r="I14" s="1">
        <v>0.11</v>
      </c>
      <c r="K14" s="7">
        <f t="shared" ref="K14" si="4">K13+0.01</f>
        <v>5.032857142857142</v>
      </c>
      <c r="L14" s="31">
        <f>COUNTIFS($D$6:$D$55, "&gt;="&amp;K14, $D$6:$D$55,"&lt;="&amp;K15)</f>
        <v>21</v>
      </c>
      <c r="M14" s="11">
        <f>L14/(50*$I$14)-0.01</f>
        <v>3.8081818181818186</v>
      </c>
      <c r="N14" s="20">
        <f t="shared" ref="N14" si="5">AVERAGE(K14:K15)</f>
        <v>5.1107142857142849</v>
      </c>
      <c r="O14" s="20">
        <f>(1/($I$7 * SQRT(2*PI())))*EXP(-((N14-$I$5)^2)/(2*$I$7^2))</f>
        <v>2.2271839935830409</v>
      </c>
      <c r="X14" s="32"/>
      <c r="Y14" s="33"/>
    </row>
    <row r="15" spans="3:25" x14ac:dyDescent="0.25">
      <c r="C15" s="1">
        <v>10</v>
      </c>
      <c r="D15" s="2">
        <v>5.12</v>
      </c>
      <c r="E15" s="3">
        <f>D15-$I$5</f>
        <v>6.9999999999999396E-2</v>
      </c>
      <c r="F15" s="3">
        <f>(D15-$I$5)^2</f>
        <v>4.8999999999999157E-3</v>
      </c>
      <c r="K15" s="7">
        <f>K14+($I$11-$I$10)/7</f>
        <v>5.1885714285714277</v>
      </c>
      <c r="L15" s="8"/>
      <c r="M15" s="12"/>
      <c r="N15" s="21"/>
      <c r="O15" s="26"/>
      <c r="X15" s="32"/>
      <c r="Y15" s="33"/>
    </row>
    <row r="16" spans="3:25" x14ac:dyDescent="0.25">
      <c r="C16" s="1">
        <v>11</v>
      </c>
      <c r="D16" s="2">
        <v>4.37</v>
      </c>
      <c r="E16" s="3">
        <f>D16-$I$5</f>
        <v>-0.6800000000000006</v>
      </c>
      <c r="F16" s="3">
        <f>(D16-$I$5)^2</f>
        <v>0.46240000000000081</v>
      </c>
      <c r="I16" s="4">
        <f>SQRT((1/(50*49))*SUM(F6:F55))</f>
        <v>2.3726330848030511E-2</v>
      </c>
      <c r="K16" s="9">
        <f t="shared" ref="K16" si="6">K15+0.01</f>
        <v>5.1985714285714275</v>
      </c>
      <c r="L16" s="30">
        <f>COUNTIFS($D$6:$D$55, "&gt;="&amp;K16, $D$6:$D$55,"&lt;="&amp;K17)</f>
        <v>7</v>
      </c>
      <c r="M16" s="13">
        <f>L16/(50*$I$14)</f>
        <v>1.2727272727272727</v>
      </c>
      <c r="N16" s="24">
        <f t="shared" ref="N16" si="7">AVERAGE(K16:K17)</f>
        <v>5.2764285714285704</v>
      </c>
      <c r="O16" s="24">
        <f>(1/($I$7 * SQRT(2*PI())))*EXP(-((N16-$I$5)^2)/(2*$I$7^2))</f>
        <v>0.95644248990437009</v>
      </c>
      <c r="X16" s="32"/>
      <c r="Y16" s="33"/>
    </row>
    <row r="17" spans="3:25" x14ac:dyDescent="0.25">
      <c r="C17" s="1">
        <v>12</v>
      </c>
      <c r="D17" s="2">
        <v>4.97</v>
      </c>
      <c r="E17" s="3">
        <f>D17-$I$5</f>
        <v>-8.0000000000000959E-2</v>
      </c>
      <c r="F17" s="3">
        <f>(D17-$I$5)^2</f>
        <v>6.4000000000001538E-3</v>
      </c>
      <c r="K17" s="9">
        <f>K16+($I$11-$I$10)/7</f>
        <v>5.3542857142857132</v>
      </c>
      <c r="L17" s="10"/>
      <c r="M17" s="14"/>
      <c r="N17" s="27"/>
      <c r="O17" s="25"/>
      <c r="X17" s="32"/>
      <c r="Y17" s="33"/>
    </row>
    <row r="18" spans="3:25" x14ac:dyDescent="0.25">
      <c r="C18" s="1">
        <v>13</v>
      </c>
      <c r="D18" s="2">
        <v>5.31</v>
      </c>
      <c r="E18" s="3">
        <f>D18-$I$5</f>
        <v>0.2599999999999989</v>
      </c>
      <c r="F18" s="3">
        <f>(D18-$I$5)^2</f>
        <v>6.7599999999999424E-2</v>
      </c>
      <c r="K18" s="7">
        <f t="shared" ref="K18" si="8">K17+0.01</f>
        <v>5.364285714285713</v>
      </c>
      <c r="L18" s="31">
        <f>COUNTIFS($D$6:$D$55, "&gt;="&amp;K18, $D$6:$D$55,"&lt;="&amp;K19)</f>
        <v>1</v>
      </c>
      <c r="M18" s="11">
        <f>L18/(50*$I$14)</f>
        <v>0.18181818181818182</v>
      </c>
      <c r="N18" s="20">
        <f>AVERAGE(K18:K19)</f>
        <v>5.4421428571428558</v>
      </c>
      <c r="O18" s="20">
        <f>(1/($I$7 * SQRT(2*PI())))*EXP(-((N18-$I$5)^2)/(2*$I$7^2))</f>
        <v>0.15482725145634232</v>
      </c>
      <c r="X18" s="32"/>
      <c r="Y18" s="33"/>
    </row>
    <row r="19" spans="3:25" x14ac:dyDescent="0.25">
      <c r="C19" s="1">
        <v>14</v>
      </c>
      <c r="D19" s="2">
        <v>5</v>
      </c>
      <c r="E19" s="3">
        <f>D19-$I$5</f>
        <v>-5.0000000000000711E-2</v>
      </c>
      <c r="F19" s="3">
        <f>(D19-$I$5)^2</f>
        <v>2.5000000000000712E-3</v>
      </c>
      <c r="K19" s="7">
        <f>K18+($I$11-$I$10)/7</f>
        <v>5.5199999999999987</v>
      </c>
      <c r="L19" s="8"/>
      <c r="M19" s="12"/>
      <c r="N19" s="21"/>
      <c r="O19" s="26"/>
      <c r="X19" s="32"/>
      <c r="Y19" s="33"/>
    </row>
    <row r="20" spans="3:25" x14ac:dyDescent="0.25">
      <c r="C20" s="1">
        <v>15</v>
      </c>
      <c r="D20" s="2">
        <v>5.03</v>
      </c>
      <c r="E20" s="3">
        <f>D20-$I$5</f>
        <v>-2.0000000000000462E-2</v>
      </c>
      <c r="F20" s="3">
        <f>(D20-$I$5)^2</f>
        <v>4.0000000000001845E-4</v>
      </c>
      <c r="X20" s="32"/>
      <c r="Y20" s="33"/>
    </row>
    <row r="21" spans="3:25" x14ac:dyDescent="0.25">
      <c r="C21" s="1">
        <v>16</v>
      </c>
      <c r="D21" s="2">
        <v>4.88</v>
      </c>
      <c r="E21" s="3">
        <f>D21-$I$5</f>
        <v>-0.17000000000000082</v>
      </c>
      <c r="F21" s="3">
        <f>(D21-$I$5)^2</f>
        <v>2.8900000000000276E-2</v>
      </c>
      <c r="X21" s="32"/>
      <c r="Y21" s="33"/>
    </row>
    <row r="22" spans="3:25" x14ac:dyDescent="0.25">
      <c r="C22" s="1">
        <v>17</v>
      </c>
      <c r="D22" s="2">
        <v>5.03</v>
      </c>
      <c r="E22" s="3">
        <f>D22-$I$5</f>
        <v>-2.0000000000000462E-2</v>
      </c>
      <c r="F22" s="3">
        <f>(D22-$I$5)^2</f>
        <v>4.0000000000001845E-4</v>
      </c>
      <c r="X22" s="32"/>
      <c r="Y22" s="33"/>
    </row>
    <row r="23" spans="3:25" x14ac:dyDescent="0.25">
      <c r="C23" s="1">
        <v>18</v>
      </c>
      <c r="D23" s="2">
        <v>4.97</v>
      </c>
      <c r="E23" s="3">
        <f>D23-$I$5</f>
        <v>-8.0000000000000959E-2</v>
      </c>
      <c r="F23" s="3">
        <f>(D23-$I$5)^2</f>
        <v>6.4000000000001538E-3</v>
      </c>
      <c r="X23" s="32"/>
      <c r="Y23" s="33"/>
    </row>
    <row r="24" spans="3:25" x14ac:dyDescent="0.25">
      <c r="C24" s="1">
        <v>19</v>
      </c>
      <c r="D24" s="2">
        <v>5.05</v>
      </c>
      <c r="E24" s="3">
        <f>D24-$I$5</f>
        <v>0</v>
      </c>
      <c r="F24" s="3">
        <f>(D24-$I$5)^2</f>
        <v>7.8886090522101181E-31</v>
      </c>
      <c r="X24" s="32"/>
      <c r="Y24" s="33"/>
    </row>
    <row r="25" spans="3:25" x14ac:dyDescent="0.25">
      <c r="C25" s="1">
        <v>20</v>
      </c>
      <c r="D25" s="2">
        <v>5.05</v>
      </c>
      <c r="E25" s="3">
        <f>D25-$I$5</f>
        <v>0</v>
      </c>
      <c r="F25" s="3">
        <f>(D25-$I$5)^2</f>
        <v>7.8886090522101181E-31</v>
      </c>
      <c r="X25" s="32"/>
      <c r="Y25" s="33"/>
    </row>
    <row r="26" spans="3:25" x14ac:dyDescent="0.25">
      <c r="C26" s="1">
        <v>21</v>
      </c>
      <c r="D26" s="2">
        <v>5.03</v>
      </c>
      <c r="E26" s="3">
        <f>D26-$I$5</f>
        <v>-2.0000000000000462E-2</v>
      </c>
      <c r="F26" s="3">
        <f>(D26-$I$5)^2</f>
        <v>4.0000000000001845E-4</v>
      </c>
      <c r="X26" s="32"/>
      <c r="Y26" s="33"/>
    </row>
    <row r="27" spans="3:25" x14ac:dyDescent="0.25">
      <c r="C27" s="1">
        <v>22</v>
      </c>
      <c r="D27" s="2">
        <v>5.05</v>
      </c>
      <c r="E27" s="3">
        <f>D27-$I$5</f>
        <v>0</v>
      </c>
      <c r="F27" s="3">
        <f>(D27-$I$5)^2</f>
        <v>7.8886090522101181E-31</v>
      </c>
      <c r="X27" s="32"/>
      <c r="Y27" s="33"/>
    </row>
    <row r="28" spans="3:25" x14ac:dyDescent="0.25">
      <c r="C28" s="1">
        <v>23</v>
      </c>
      <c r="D28" s="2">
        <v>4.9800000000000004</v>
      </c>
      <c r="E28" s="3">
        <f>D28-$I$5</f>
        <v>-7.0000000000000284E-2</v>
      </c>
      <c r="F28" s="3">
        <f>(D28-$I$5)^2</f>
        <v>4.9000000000000397E-3</v>
      </c>
      <c r="X28" s="32"/>
      <c r="Y28" s="33"/>
    </row>
    <row r="29" spans="3:25" x14ac:dyDescent="0.25">
      <c r="C29" s="1">
        <v>24</v>
      </c>
      <c r="D29" s="2">
        <v>5.04</v>
      </c>
      <c r="E29" s="3">
        <f>D29-$I$5</f>
        <v>-1.0000000000000675E-2</v>
      </c>
      <c r="F29" s="3">
        <f>(D29-$I$5)^2</f>
        <v>1.000000000000135E-4</v>
      </c>
      <c r="X29" s="32"/>
      <c r="Y29" s="33"/>
    </row>
    <row r="30" spans="3:25" x14ac:dyDescent="0.25">
      <c r="C30" s="1">
        <v>25</v>
      </c>
      <c r="D30" s="2">
        <v>4.76</v>
      </c>
      <c r="E30" s="3">
        <f>D30-$I$5</f>
        <v>-0.29000000000000092</v>
      </c>
      <c r="F30" s="3">
        <f>(D30-$I$5)^2</f>
        <v>8.4100000000000535E-2</v>
      </c>
      <c r="X30" s="32"/>
      <c r="Y30" s="33"/>
    </row>
    <row r="31" spans="3:25" x14ac:dyDescent="0.25">
      <c r="C31" s="1">
        <v>26</v>
      </c>
      <c r="D31" s="2">
        <v>4.9400000000000004</v>
      </c>
      <c r="E31" s="3">
        <f>D31-$I$5</f>
        <v>-0.11000000000000032</v>
      </c>
      <c r="F31" s="3">
        <f>(D31-$I$5)^2</f>
        <v>1.2100000000000071E-2</v>
      </c>
      <c r="X31" s="32"/>
      <c r="Y31" s="33"/>
    </row>
    <row r="32" spans="3:25" x14ac:dyDescent="0.25">
      <c r="C32" s="1">
        <v>27</v>
      </c>
      <c r="D32" s="2">
        <v>5.0599999999999996</v>
      </c>
      <c r="E32" s="3">
        <f>D32-$I$5</f>
        <v>9.9999999999988987E-3</v>
      </c>
      <c r="F32" s="3">
        <f>(D32-$I$5)^2</f>
        <v>9.9999999999977968E-5</v>
      </c>
      <c r="X32" s="32"/>
      <c r="Y32" s="33"/>
    </row>
    <row r="33" spans="3:25" x14ac:dyDescent="0.25">
      <c r="C33" s="1">
        <v>28</v>
      </c>
      <c r="D33" s="2">
        <v>5.0599999999999996</v>
      </c>
      <c r="E33" s="3">
        <f>D33-$I$5</f>
        <v>9.9999999999988987E-3</v>
      </c>
      <c r="F33" s="3">
        <f>(D33-$I$5)^2</f>
        <v>9.9999999999977968E-5</v>
      </c>
      <c r="X33" s="32"/>
      <c r="Y33" s="33"/>
    </row>
    <row r="34" spans="3:25" x14ac:dyDescent="0.25">
      <c r="C34" s="1">
        <v>29</v>
      </c>
      <c r="D34" s="2">
        <v>4.93</v>
      </c>
      <c r="E34" s="3">
        <f>D34-$I$5</f>
        <v>-0.12000000000000099</v>
      </c>
      <c r="F34" s="3">
        <f>(D34-$I$5)^2</f>
        <v>1.4400000000000239E-2</v>
      </c>
      <c r="X34" s="32"/>
      <c r="Y34" s="33"/>
    </row>
    <row r="35" spans="3:25" x14ac:dyDescent="0.25">
      <c r="C35" s="1">
        <v>30</v>
      </c>
      <c r="D35" s="2">
        <v>5.23</v>
      </c>
      <c r="E35" s="3">
        <f>D35-$I$5</f>
        <v>0.17999999999999972</v>
      </c>
      <c r="F35" s="3">
        <f>(D35-$I$5)^2</f>
        <v>3.2399999999999901E-2</v>
      </c>
      <c r="X35" s="32"/>
      <c r="Y35" s="33"/>
    </row>
    <row r="36" spans="3:25" x14ac:dyDescent="0.25">
      <c r="C36" s="1">
        <v>31</v>
      </c>
      <c r="D36" s="2">
        <v>4.99</v>
      </c>
      <c r="E36" s="3">
        <f>D36-$I$5</f>
        <v>-6.0000000000000497E-2</v>
      </c>
      <c r="F36" s="3">
        <f>(D36-$I$5)^2</f>
        <v>3.6000000000000597E-3</v>
      </c>
      <c r="X36" s="32"/>
      <c r="Y36" s="33"/>
    </row>
    <row r="37" spans="3:25" x14ac:dyDescent="0.25">
      <c r="C37" s="1">
        <v>32</v>
      </c>
      <c r="D37" s="2">
        <v>4.97</v>
      </c>
      <c r="E37" s="3">
        <f>D37-$I$5</f>
        <v>-8.0000000000000959E-2</v>
      </c>
      <c r="F37" s="3">
        <f>(D37-$I$5)^2</f>
        <v>6.4000000000001538E-3</v>
      </c>
      <c r="X37" s="32"/>
      <c r="Y37" s="33"/>
    </row>
    <row r="38" spans="3:25" x14ac:dyDescent="0.25">
      <c r="C38" s="1">
        <v>33</v>
      </c>
      <c r="D38" s="2">
        <v>5.09</v>
      </c>
      <c r="E38" s="3">
        <f>D38-$I$5</f>
        <v>3.9999999999999147E-2</v>
      </c>
      <c r="F38" s="3">
        <f>(D38-$I$5)^2</f>
        <v>1.5999999999999318E-3</v>
      </c>
      <c r="X38" s="32"/>
      <c r="Y38" s="33"/>
    </row>
    <row r="39" spans="3:25" x14ac:dyDescent="0.25">
      <c r="C39" s="1">
        <v>34</v>
      </c>
      <c r="D39" s="2">
        <v>5.18</v>
      </c>
      <c r="E39" s="3">
        <f>D39-$I$5</f>
        <v>0.12999999999999901</v>
      </c>
      <c r="F39" s="3">
        <f>(D39-$I$5)^2</f>
        <v>1.6899999999999742E-2</v>
      </c>
      <c r="X39" s="32"/>
      <c r="Y39" s="33"/>
    </row>
    <row r="40" spans="3:25" x14ac:dyDescent="0.25">
      <c r="C40" s="1">
        <v>35</v>
      </c>
      <c r="D40" s="2">
        <v>4.9000000000000004</v>
      </c>
      <c r="E40" s="3">
        <f>D40-$I$5</f>
        <v>-0.15000000000000036</v>
      </c>
      <c r="F40" s="3">
        <f>(D40-$I$5)^2</f>
        <v>2.2500000000000107E-2</v>
      </c>
      <c r="X40" s="32"/>
      <c r="Y40" s="33"/>
    </row>
    <row r="41" spans="3:25" x14ac:dyDescent="0.25">
      <c r="C41" s="1">
        <v>36</v>
      </c>
      <c r="D41" s="2">
        <v>5.15</v>
      </c>
      <c r="E41" s="3">
        <f>D41-$I$5</f>
        <v>9.9999999999999645E-2</v>
      </c>
      <c r="F41" s="3">
        <f>(D41-$I$5)^2</f>
        <v>9.9999999999999291E-3</v>
      </c>
      <c r="X41" s="32"/>
      <c r="Y41" s="33"/>
    </row>
    <row r="42" spans="3:25" x14ac:dyDescent="0.25">
      <c r="C42" s="1">
        <v>37</v>
      </c>
      <c r="D42" s="2">
        <v>5.04</v>
      </c>
      <c r="E42" s="3">
        <f>D42-$I$5</f>
        <v>-1.0000000000000675E-2</v>
      </c>
      <c r="F42" s="3">
        <f>(D42-$I$5)^2</f>
        <v>1.000000000000135E-4</v>
      </c>
      <c r="X42" s="32"/>
      <c r="Y42" s="33"/>
    </row>
    <row r="43" spans="3:25" x14ac:dyDescent="0.25">
      <c r="C43" s="1">
        <v>38</v>
      </c>
      <c r="D43" s="2">
        <v>5.13</v>
      </c>
      <c r="E43" s="3">
        <f>D43-$I$5</f>
        <v>7.9999999999999183E-2</v>
      </c>
      <c r="F43" s="3">
        <f>(D43-$I$5)^2</f>
        <v>6.3999999999998693E-3</v>
      </c>
      <c r="X43" s="32"/>
      <c r="Y43" s="33"/>
    </row>
    <row r="44" spans="3:25" x14ac:dyDescent="0.25">
      <c r="C44" s="1">
        <v>39</v>
      </c>
      <c r="D44" s="2">
        <v>5.24</v>
      </c>
      <c r="E44" s="3">
        <f>D44-$I$5</f>
        <v>0.1899999999999995</v>
      </c>
      <c r="F44" s="3">
        <f>(D44-$I$5)^2</f>
        <v>3.6099999999999813E-2</v>
      </c>
      <c r="X44" s="32"/>
      <c r="Y44" s="33"/>
    </row>
    <row r="45" spans="3:25" x14ac:dyDescent="0.25">
      <c r="C45" s="1">
        <v>40</v>
      </c>
      <c r="D45" s="2">
        <v>5.0599999999999996</v>
      </c>
      <c r="E45" s="3">
        <f>D45-$I$5</f>
        <v>9.9999999999988987E-3</v>
      </c>
      <c r="F45" s="3">
        <f>(D45-$I$5)^2</f>
        <v>9.9999999999977968E-5</v>
      </c>
      <c r="X45" s="32"/>
      <c r="Y45" s="33"/>
    </row>
    <row r="46" spans="3:25" x14ac:dyDescent="0.25">
      <c r="C46" s="1">
        <v>41</v>
      </c>
      <c r="D46" s="2">
        <v>4.95</v>
      </c>
      <c r="E46" s="3">
        <f>D46-$I$5</f>
        <v>-0.10000000000000053</v>
      </c>
      <c r="F46" s="3">
        <f>(D46-$I$5)^2</f>
        <v>1.0000000000000106E-2</v>
      </c>
      <c r="X46" s="32"/>
      <c r="Y46" s="33"/>
    </row>
    <row r="47" spans="3:25" x14ac:dyDescent="0.25">
      <c r="C47" s="1">
        <v>42</v>
      </c>
      <c r="D47" s="2">
        <v>5.46</v>
      </c>
      <c r="E47" s="3">
        <f>D47-$I$5</f>
        <v>0.40999999999999925</v>
      </c>
      <c r="F47" s="3">
        <f>(D47-$I$5)^2</f>
        <v>0.16809999999999939</v>
      </c>
      <c r="X47" s="32"/>
      <c r="Y47" s="33"/>
    </row>
    <row r="48" spans="3:25" x14ac:dyDescent="0.25">
      <c r="C48" s="1">
        <v>43</v>
      </c>
      <c r="D48" s="2">
        <v>4.95</v>
      </c>
      <c r="E48" s="3">
        <f>D48-$I$5</f>
        <v>-0.10000000000000053</v>
      </c>
      <c r="F48" s="3">
        <f>(D48-$I$5)^2</f>
        <v>1.0000000000000106E-2</v>
      </c>
      <c r="X48" s="32"/>
      <c r="Y48" s="33"/>
    </row>
    <row r="49" spans="3:25" x14ac:dyDescent="0.25">
      <c r="C49" s="1">
        <v>44</v>
      </c>
      <c r="D49" s="2">
        <v>5.25</v>
      </c>
      <c r="E49" s="3">
        <f>D49-$I$5</f>
        <v>0.19999999999999929</v>
      </c>
      <c r="F49" s="3">
        <f>(D49-$I$5)^2</f>
        <v>3.9999999999999716E-2</v>
      </c>
      <c r="X49" s="32"/>
      <c r="Y49" s="33"/>
    </row>
    <row r="50" spans="3:25" x14ac:dyDescent="0.25">
      <c r="C50" s="1">
        <v>45</v>
      </c>
      <c r="D50" s="2">
        <v>5.07</v>
      </c>
      <c r="E50" s="3">
        <f>D50-$I$5</f>
        <v>1.9999999999999574E-2</v>
      </c>
      <c r="F50" s="3">
        <f>(D50-$I$5)^2</f>
        <v>3.9999999999998294E-4</v>
      </c>
      <c r="X50" s="32"/>
      <c r="Y50" s="33"/>
    </row>
    <row r="51" spans="3:25" x14ac:dyDescent="0.25">
      <c r="C51" s="1">
        <v>46</v>
      </c>
      <c r="D51" s="2">
        <v>5.04</v>
      </c>
      <c r="E51" s="3">
        <f>D51-$I$5</f>
        <v>-1.0000000000000675E-2</v>
      </c>
      <c r="F51" s="3">
        <f>(D51-$I$5)^2</f>
        <v>1.000000000000135E-4</v>
      </c>
      <c r="X51" s="32"/>
      <c r="Y51" s="33"/>
    </row>
    <row r="52" spans="3:25" x14ac:dyDescent="0.25">
      <c r="C52" s="1">
        <v>47</v>
      </c>
      <c r="D52" s="2">
        <v>5.05</v>
      </c>
      <c r="E52" s="3">
        <f>D52-$I$5</f>
        <v>0</v>
      </c>
      <c r="F52" s="3">
        <f>(D52-$I$5)^2</f>
        <v>7.8886090522101181E-31</v>
      </c>
      <c r="X52" s="32"/>
      <c r="Y52" s="33"/>
    </row>
    <row r="53" spans="3:25" x14ac:dyDescent="0.25">
      <c r="C53" s="1">
        <v>48</v>
      </c>
      <c r="D53" s="2">
        <v>5.1100000000000003</v>
      </c>
      <c r="E53" s="3">
        <f>D53-$I$5</f>
        <v>5.9999999999999609E-2</v>
      </c>
      <c r="F53" s="3">
        <f>(D53-$I$5)^2</f>
        <v>3.5999999999999531E-3</v>
      </c>
      <c r="X53" s="32"/>
      <c r="Y53" s="33"/>
    </row>
    <row r="54" spans="3:25" x14ac:dyDescent="0.25">
      <c r="C54" s="1">
        <v>49</v>
      </c>
      <c r="D54" s="2">
        <v>5.27</v>
      </c>
      <c r="E54" s="3">
        <f>D54-$I$5</f>
        <v>0.21999999999999886</v>
      </c>
      <c r="F54" s="3">
        <f>(D54-$I$5)^2</f>
        <v>4.8399999999999499E-2</v>
      </c>
      <c r="X54" s="32"/>
      <c r="Y54" s="33"/>
    </row>
    <row r="55" spans="3:25" x14ac:dyDescent="0.25">
      <c r="C55" s="1">
        <v>50</v>
      </c>
      <c r="D55" s="2">
        <v>5.15</v>
      </c>
      <c r="E55" s="3">
        <f>D55-$I$5</f>
        <v>9.9999999999999645E-2</v>
      </c>
      <c r="F55" s="3">
        <f>(D55-$I$5)^2</f>
        <v>9.9999999999999291E-3</v>
      </c>
      <c r="X55" s="32"/>
      <c r="Y55" s="33"/>
    </row>
  </sheetData>
  <sortState xmlns:xlrd2="http://schemas.microsoft.com/office/spreadsheetml/2017/richdata2" ref="X6:Y55">
    <sortCondition ref="X6:X55"/>
  </sortState>
  <mergeCells count="18">
    <mergeCell ref="D3:E3"/>
    <mergeCell ref="N14:N15"/>
    <mergeCell ref="N16:N17"/>
    <mergeCell ref="N18:N19"/>
    <mergeCell ref="O6:O7"/>
    <mergeCell ref="O8:O9"/>
    <mergeCell ref="O10:O11"/>
    <mergeCell ref="O12:O13"/>
    <mergeCell ref="O14:O15"/>
    <mergeCell ref="O16:O17"/>
    <mergeCell ref="O18:O19"/>
    <mergeCell ref="N6:N7"/>
    <mergeCell ref="N8:N9"/>
    <mergeCell ref="N10:N11"/>
    <mergeCell ref="N12:N13"/>
    <mergeCell ref="T5:T6"/>
    <mergeCell ref="U5:U6"/>
    <mergeCell ref="V5:V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</dc:creator>
  <cp:lastModifiedBy>Алишер Обиджанов</cp:lastModifiedBy>
  <dcterms:created xsi:type="dcterms:W3CDTF">2022-02-21T10:21:03Z</dcterms:created>
  <dcterms:modified xsi:type="dcterms:W3CDTF">2022-02-23T16:57:34Z</dcterms:modified>
</cp:coreProperties>
</file>