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F\Primer caso de finanzas corporativas\"/>
    </mc:Choice>
  </mc:AlternateContent>
  <xr:revisionPtr revIDLastSave="0" documentId="13_ncr:1_{29D7C38B-87A3-4852-83B0-A0DA0BC8B23D}" xr6:coauthVersionLast="45" xr6:coauthVersionMax="45" xr10:uidLastSave="{00000000-0000-0000-0000-000000000000}"/>
  <bookViews>
    <workbookView xWindow="-108" yWindow="-108" windowWidth="23256" windowHeight="13176" xr2:uid="{EFE115B5-FF52-4C1A-B5B7-38811DB37049}"/>
  </bookViews>
  <sheets>
    <sheet name="Copia de Algo más ordenada" sheetId="2" r:id="rId1"/>
    <sheet name="Auxilia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2" l="1"/>
  <c r="I24" i="2" s="1"/>
  <c r="J24" i="2" s="1"/>
  <c r="K24" i="2" s="1"/>
  <c r="L24" i="2" s="1"/>
  <c r="H22" i="2"/>
  <c r="I22" i="2" s="1"/>
  <c r="J22" i="2" s="1"/>
  <c r="K22" i="2" s="1"/>
  <c r="L22" i="2" s="1"/>
  <c r="H21" i="2"/>
  <c r="I21" i="2" s="1"/>
  <c r="J21" i="2" s="1"/>
  <c r="K21" i="2" s="1"/>
  <c r="L21" i="2" s="1"/>
  <c r="H14" i="2"/>
  <c r="I14" i="2" s="1"/>
  <c r="J14" i="2" s="1"/>
  <c r="K14" i="2" s="1"/>
  <c r="L14" i="2" s="1"/>
  <c r="H13" i="2"/>
  <c r="I13" i="2" s="1"/>
  <c r="J13" i="2" s="1"/>
  <c r="K13" i="2" s="1"/>
  <c r="L13" i="2" s="1"/>
  <c r="H11" i="2"/>
  <c r="I11" i="2" s="1"/>
  <c r="J11" i="2" s="1"/>
  <c r="K11" i="2" s="1"/>
  <c r="L11" i="2" s="1"/>
  <c r="H4" i="2"/>
  <c r="H5" i="2" s="1"/>
  <c r="C36" i="3"/>
  <c r="C39" i="3" s="1"/>
  <c r="C56" i="3"/>
  <c r="C49" i="3"/>
  <c r="C50" i="3" s="1"/>
  <c r="C44" i="3"/>
  <c r="D8" i="3"/>
  <c r="E8" i="3" s="1"/>
  <c r="F8" i="3" s="1"/>
  <c r="G8" i="3" s="1"/>
  <c r="G19" i="2"/>
  <c r="F19" i="2"/>
  <c r="E19" i="2"/>
  <c r="D19" i="2"/>
  <c r="C19" i="2"/>
  <c r="G10" i="2"/>
  <c r="G12" i="2" s="1"/>
  <c r="G15" i="2" s="1"/>
  <c r="F10" i="2"/>
  <c r="F12" i="2" s="1"/>
  <c r="F15" i="2" s="1"/>
  <c r="E10" i="2"/>
  <c r="E12" i="2" s="1"/>
  <c r="E15" i="2" s="1"/>
  <c r="D10" i="2"/>
  <c r="D12" i="2" s="1"/>
  <c r="D15" i="2" s="1"/>
  <c r="C10" i="2"/>
  <c r="C12" i="2" s="1"/>
  <c r="C15" i="2" s="1"/>
  <c r="G9" i="2"/>
  <c r="F9" i="2"/>
  <c r="E9" i="2"/>
  <c r="D9" i="2"/>
  <c r="C9" i="2"/>
  <c r="G7" i="2"/>
  <c r="F7" i="2"/>
  <c r="E7" i="2"/>
  <c r="D7" i="2"/>
  <c r="C7" i="2"/>
  <c r="G6" i="2"/>
  <c r="F6" i="2"/>
  <c r="E6" i="2"/>
  <c r="D6" i="2"/>
  <c r="C6" i="2"/>
  <c r="C54" i="3" l="1"/>
  <c r="M27" i="2" s="1"/>
  <c r="H19" i="2"/>
  <c r="I4" i="2"/>
  <c r="H8" i="2"/>
  <c r="H9" i="2" s="1"/>
  <c r="H6" i="2"/>
  <c r="G17" i="2"/>
  <c r="G18" i="2"/>
  <c r="G20" i="2" s="1"/>
  <c r="D18" i="2"/>
  <c r="D20" i="2" s="1"/>
  <c r="D17" i="2"/>
  <c r="E18" i="2"/>
  <c r="E20" i="2" s="1"/>
  <c r="E17" i="2"/>
  <c r="C17" i="2"/>
  <c r="C18" i="2"/>
  <c r="C20" i="2" s="1"/>
  <c r="F18" i="2"/>
  <c r="F20" i="2" s="1"/>
  <c r="F17" i="2"/>
  <c r="H23" i="2"/>
  <c r="H7" i="2"/>
  <c r="H25" i="2"/>
  <c r="G28" i="3" l="1"/>
  <c r="L28" i="2" s="1"/>
  <c r="E28" i="3"/>
  <c r="J28" i="2" s="1"/>
  <c r="C28" i="3"/>
  <c r="H28" i="2" s="1"/>
  <c r="F28" i="3"/>
  <c r="K28" i="2" s="1"/>
  <c r="D28" i="3"/>
  <c r="I28" i="2" s="1"/>
  <c r="H28" i="3"/>
  <c r="M28" i="2"/>
  <c r="C33" i="2" s="1"/>
  <c r="H10" i="2"/>
  <c r="H12" i="2" s="1"/>
  <c r="H15" i="2" s="1"/>
  <c r="H16" i="2" s="1"/>
  <c r="J4" i="2"/>
  <c r="I8" i="2"/>
  <c r="I9" i="2" s="1"/>
  <c r="I5" i="2"/>
  <c r="I6" i="2"/>
  <c r="J25" i="2"/>
  <c r="H17" i="2"/>
  <c r="I19" i="2"/>
  <c r="I25" i="2"/>
  <c r="I23" i="2"/>
  <c r="C31" i="2" l="1"/>
  <c r="C34" i="2" s="1"/>
  <c r="C36" i="2" s="1"/>
  <c r="C38" i="2" s="1"/>
  <c r="I10" i="2"/>
  <c r="I12" i="2" s="1"/>
  <c r="I15" i="2" s="1"/>
  <c r="I16" i="2" s="1"/>
  <c r="I17" i="2" s="1"/>
  <c r="I7" i="2"/>
  <c r="J5" i="2"/>
  <c r="J7" i="2" s="1"/>
  <c r="J8" i="2"/>
  <c r="J9" i="2" s="1"/>
  <c r="K4" i="2"/>
  <c r="I18" i="2"/>
  <c r="I20" i="2" s="1"/>
  <c r="I26" i="2" s="1"/>
  <c r="H18" i="2"/>
  <c r="H20" i="2" s="1"/>
  <c r="H26" i="2" s="1"/>
  <c r="J10" i="2"/>
  <c r="J12" i="2" s="1"/>
  <c r="J15" i="2" s="1"/>
  <c r="J16" i="2" s="1"/>
  <c r="J23" i="2"/>
  <c r="J19" i="2"/>
  <c r="K25" i="2"/>
  <c r="K5" i="2" l="1"/>
  <c r="K10" i="2" s="1"/>
  <c r="K12" i="2" s="1"/>
  <c r="K15" i="2" s="1"/>
  <c r="K16" i="2" s="1"/>
  <c r="K17" i="2" s="1"/>
  <c r="K8" i="2"/>
  <c r="K9" i="2" s="1"/>
  <c r="L4" i="2"/>
  <c r="J6" i="2"/>
  <c r="J17" i="2"/>
  <c r="K19" i="2"/>
  <c r="L19" i="2"/>
  <c r="L25" i="2"/>
  <c r="L23" i="2"/>
  <c r="K23" i="2"/>
  <c r="K6" i="2" l="1"/>
  <c r="K7" i="2"/>
  <c r="L8" i="2"/>
  <c r="L9" i="2" s="1"/>
  <c r="L5" i="2"/>
  <c r="L6" i="2" s="1"/>
  <c r="K18" i="2"/>
  <c r="K20" i="2" s="1"/>
  <c r="K26" i="2" s="1"/>
  <c r="J18" i="2"/>
  <c r="J20" i="2" s="1"/>
  <c r="J26" i="2" s="1"/>
  <c r="L7" i="2"/>
  <c r="L10" i="2"/>
  <c r="L12" i="2" s="1"/>
  <c r="L15" i="2" s="1"/>
  <c r="L16" i="2" s="1"/>
  <c r="L17" i="2" l="1"/>
  <c r="L18" i="2" l="1"/>
  <c r="L20" i="2" s="1"/>
  <c r="L26" i="2" s="1"/>
  <c r="M26" i="2" s="1"/>
</calcChain>
</file>

<file path=xl/sharedStrings.xml><?xml version="1.0" encoding="utf-8"?>
<sst xmlns="http://schemas.openxmlformats.org/spreadsheetml/2006/main" count="75" uniqueCount="58">
  <si>
    <t>Year</t>
  </si>
  <si>
    <t>Perpetuity</t>
  </si>
  <si>
    <t>Operations (Millions of Dollars)</t>
  </si>
  <si>
    <t>Net Sales</t>
  </si>
  <si>
    <t>Cost of Goods Sold</t>
  </si>
  <si>
    <t>Gross Margin</t>
  </si>
  <si>
    <t>Gross Income</t>
  </si>
  <si>
    <t>Selling and Administrative Expense</t>
  </si>
  <si>
    <t>Selling and Administrative Expense as a Percent of Net Sales</t>
  </si>
  <si>
    <t>Earnings Before Interes, Taxes, Depreciation and Amortization (EBITDA)</t>
  </si>
  <si>
    <t>Depreciation (-)</t>
  </si>
  <si>
    <t>Earnings Before Interest and Taxes (EBIT)</t>
  </si>
  <si>
    <t>Interest</t>
  </si>
  <si>
    <t>Other Deductions</t>
  </si>
  <si>
    <t>Earnings Before Taxes</t>
  </si>
  <si>
    <t>Taxes</t>
  </si>
  <si>
    <t>Taxes as Percent</t>
  </si>
  <si>
    <t xml:space="preserve">Net income </t>
  </si>
  <si>
    <t>Depreciation (+)</t>
  </si>
  <si>
    <t>Cash Flow</t>
  </si>
  <si>
    <t>Circulating Assets</t>
  </si>
  <si>
    <t>Circulating Liabilities</t>
  </si>
  <si>
    <t>Variation in working capital</t>
  </si>
  <si>
    <t>Net Plant and Equipment</t>
  </si>
  <si>
    <t>Variation in Net Plant and Equipment</t>
  </si>
  <si>
    <t>Net Cash Flow</t>
  </si>
  <si>
    <t>Present Value</t>
  </si>
  <si>
    <t>Operations (Variation)</t>
  </si>
  <si>
    <t>Growth</t>
  </si>
  <si>
    <t>Costs Decrease</t>
  </si>
  <si>
    <t>Selling and Administrative Expense Decrease</t>
  </si>
  <si>
    <t>Calculo del Wacc</t>
  </si>
  <si>
    <t>Dividends per Share</t>
  </si>
  <si>
    <t>Price per Share</t>
  </si>
  <si>
    <t>Growth Rate</t>
  </si>
  <si>
    <t>Cost of Equity</t>
  </si>
  <si>
    <t>Long Term Debt</t>
  </si>
  <si>
    <t>Interest per Year</t>
  </si>
  <si>
    <t>Cost of Debt</t>
  </si>
  <si>
    <t>Equity</t>
  </si>
  <si>
    <t>Assets</t>
  </si>
  <si>
    <t>Weight of Equity</t>
  </si>
  <si>
    <t>Weight of Debt</t>
  </si>
  <si>
    <t>Tax Rate</t>
  </si>
  <si>
    <t>Weighted Average Cost of Capital</t>
  </si>
  <si>
    <t>Perpetuity Growth Rate</t>
  </si>
  <si>
    <t>Present Value Discount Rate</t>
  </si>
  <si>
    <t>Total</t>
  </si>
  <si>
    <t>Present Value of Terminal Value (Perpetuity)</t>
  </si>
  <si>
    <t>Shares Outstanding</t>
  </si>
  <si>
    <t>Net Present Value (M USD)</t>
  </si>
  <si>
    <t>Units</t>
  </si>
  <si>
    <t>$M USD</t>
  </si>
  <si>
    <t>$ USD</t>
  </si>
  <si>
    <t>Willingness to Pay</t>
  </si>
  <si>
    <t>Shares Needed to Get 50,1%</t>
  </si>
  <si>
    <t>Depreciation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</si>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</sst>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[Red]&quot;$&quot;\ \(#,##0.00\)"/>
    <numFmt numFmtId="165" formatCode="#,##0;[Red]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4A86E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9">
    <xf numFmtId="0" fontId="0" fillId="0" borderId="0" xfId="0"/>
    <xf numFmtId="0" fontId="2" fillId="0" borderId="0" xfId="2"/>
    <xf numFmtId="0" fontId="3" fillId="0" borderId="0" xfId="2" applyFont="1"/>
    <xf numFmtId="0" fontId="4" fillId="0" borderId="4" xfId="2" applyFont="1" applyBorder="1" applyAlignment="1">
      <alignment horizontal="center" vertical="center"/>
    </xf>
    <xf numFmtId="9" fontId="3" fillId="2" borderId="9" xfId="2" applyNumberFormat="1" applyFont="1" applyFill="1" applyBorder="1" applyAlignment="1">
      <alignment horizontal="center" vertical="center"/>
    </xf>
    <xf numFmtId="0" fontId="2" fillId="0" borderId="10" xfId="2" applyBorder="1"/>
    <xf numFmtId="164" fontId="3" fillId="0" borderId="9" xfId="2" applyNumberFormat="1" applyFont="1" applyBorder="1" applyAlignment="1">
      <alignment horizontal="center" vertical="center"/>
    </xf>
    <xf numFmtId="164" fontId="7" fillId="0" borderId="9" xfId="2" applyNumberFormat="1" applyFont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164" fontId="3" fillId="0" borderId="13" xfId="2" applyNumberFormat="1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2" fillId="0" borderId="0" xfId="2" applyBorder="1"/>
    <xf numFmtId="9" fontId="4" fillId="0" borderId="1" xfId="2" applyNumberFormat="1" applyFont="1" applyBorder="1" applyAlignment="1">
      <alignment horizontal="center" vertical="center"/>
    </xf>
    <xf numFmtId="10" fontId="4" fillId="0" borderId="4" xfId="2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0" fontId="2" fillId="0" borderId="14" xfId="2" applyBorder="1"/>
    <xf numFmtId="0" fontId="2" fillId="0" borderId="15" xfId="2" applyBorder="1"/>
    <xf numFmtId="9" fontId="4" fillId="0" borderId="2" xfId="2" applyNumberFormat="1" applyFont="1" applyBorder="1" applyAlignment="1">
      <alignment horizontal="center" vertical="center"/>
    </xf>
    <xf numFmtId="9" fontId="4" fillId="0" borderId="6" xfId="2" applyNumberFormat="1" applyFont="1" applyBorder="1" applyAlignment="1">
      <alignment horizontal="center" vertical="center"/>
    </xf>
    <xf numFmtId="9" fontId="4" fillId="0" borderId="11" xfId="2" applyNumberFormat="1" applyFont="1" applyBorder="1" applyAlignment="1">
      <alignment horizontal="center" vertical="center"/>
    </xf>
    <xf numFmtId="9" fontId="4" fillId="0" borderId="3" xfId="2" applyNumberFormat="1" applyFont="1" applyBorder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9" fontId="4" fillId="0" borderId="7" xfId="2" applyNumberFormat="1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164" fontId="7" fillId="0" borderId="1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4" fontId="7" fillId="0" borderId="16" xfId="2" applyNumberFormat="1" applyFont="1" applyBorder="1" applyAlignment="1">
      <alignment horizontal="center" vertical="center"/>
    </xf>
    <xf numFmtId="164" fontId="7" fillId="0" borderId="13" xfId="2" applyNumberFormat="1" applyFont="1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164" fontId="3" fillId="0" borderId="16" xfId="2" applyNumberFormat="1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164" fontId="3" fillId="0" borderId="20" xfId="2" applyNumberFormat="1" applyFont="1" applyBorder="1" applyAlignment="1">
      <alignment horizontal="center" vertical="center"/>
    </xf>
    <xf numFmtId="0" fontId="0" fillId="0" borderId="21" xfId="0" applyBorder="1"/>
    <xf numFmtId="9" fontId="3" fillId="2" borderId="20" xfId="2" applyNumberFormat="1" applyFont="1" applyFill="1" applyBorder="1" applyAlignment="1">
      <alignment horizontal="center" vertical="center"/>
    </xf>
    <xf numFmtId="164" fontId="7" fillId="0" borderId="20" xfId="2" applyNumberFormat="1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0" fillId="0" borderId="24" xfId="0" applyBorder="1"/>
    <xf numFmtId="0" fontId="6" fillId="0" borderId="25" xfId="2" applyFont="1" applyBorder="1" applyAlignment="1">
      <alignment horizontal="center" vertical="center"/>
    </xf>
    <xf numFmtId="164" fontId="7" fillId="0" borderId="26" xfId="2" applyNumberFormat="1" applyFont="1" applyBorder="1" applyAlignment="1">
      <alignment horizontal="center" vertical="center"/>
    </xf>
    <xf numFmtId="0" fontId="2" fillId="0" borderId="22" xfId="2" applyBorder="1"/>
    <xf numFmtId="0" fontId="2" fillId="0" borderId="27" xfId="2" applyBorder="1"/>
    <xf numFmtId="0" fontId="2" fillId="0" borderId="28" xfId="2" applyBorder="1"/>
    <xf numFmtId="0" fontId="2" fillId="0" borderId="29" xfId="2" applyBorder="1"/>
    <xf numFmtId="164" fontId="7" fillId="0" borderId="30" xfId="2" applyNumberFormat="1" applyFont="1" applyBorder="1" applyAlignment="1">
      <alignment horizontal="center" vertical="center"/>
    </xf>
    <xf numFmtId="164" fontId="7" fillId="0" borderId="31" xfId="2" applyNumberFormat="1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3" fillId="0" borderId="32" xfId="2" applyFont="1" applyBorder="1" applyAlignment="1">
      <alignment horizontal="center" vertical="center"/>
    </xf>
    <xf numFmtId="0" fontId="3" fillId="2" borderId="32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7" fillId="0" borderId="3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3" fillId="0" borderId="37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5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31" xfId="2" applyFont="1" applyBorder="1" applyAlignment="1">
      <alignment horizontal="center" vertical="center"/>
    </xf>
    <xf numFmtId="164" fontId="7" fillId="0" borderId="41" xfId="2" applyNumberFormat="1" applyFont="1" applyBorder="1" applyAlignment="1">
      <alignment horizontal="center" vertical="center"/>
    </xf>
    <xf numFmtId="165" fontId="8" fillId="0" borderId="10" xfId="2" applyNumberFormat="1" applyFont="1" applyBorder="1" applyAlignment="1">
      <alignment horizontal="center" vertical="center"/>
    </xf>
    <xf numFmtId="164" fontId="7" fillId="0" borderId="29" xfId="2" applyNumberFormat="1" applyFont="1" applyBorder="1" applyAlignment="1">
      <alignment horizontal="center" vertical="center"/>
    </xf>
    <xf numFmtId="0" fontId="6" fillId="0" borderId="42" xfId="2" applyFont="1" applyBorder="1" applyAlignment="1">
      <alignment horizontal="center" vertical="center"/>
    </xf>
    <xf numFmtId="0" fontId="6" fillId="0" borderId="43" xfId="2" applyFont="1" applyBorder="1" applyAlignment="1">
      <alignment horizontal="center" vertical="center"/>
    </xf>
    <xf numFmtId="0" fontId="6" fillId="0" borderId="44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4" fillId="0" borderId="45" xfId="2" applyFont="1" applyBorder="1" applyAlignment="1">
      <alignment horizontal="center" vertical="center"/>
    </xf>
    <xf numFmtId="0" fontId="5" fillId="0" borderId="46" xfId="2" applyFont="1" applyBorder="1" applyAlignment="1">
      <alignment horizontal="center" vertical="center"/>
    </xf>
    <xf numFmtId="0" fontId="5" fillId="0" borderId="47" xfId="2" applyFont="1" applyBorder="1" applyAlignment="1">
      <alignment horizontal="center" vertical="center"/>
    </xf>
    <xf numFmtId="0" fontId="5" fillId="0" borderId="48" xfId="2" applyFont="1" applyBorder="1" applyAlignment="1">
      <alignment horizontal="center" vertical="center"/>
    </xf>
    <xf numFmtId="9" fontId="4" fillId="0" borderId="49" xfId="2" applyNumberFormat="1" applyFont="1" applyBorder="1" applyAlignment="1">
      <alignment horizontal="center" vertical="center"/>
    </xf>
    <xf numFmtId="9" fontId="4" fillId="0" borderId="5" xfId="2" applyNumberFormat="1" applyFont="1" applyBorder="1" applyAlignment="1">
      <alignment horizontal="center" vertical="center"/>
    </xf>
    <xf numFmtId="10" fontId="4" fillId="0" borderId="5" xfId="2" applyNumberFormat="1" applyFont="1" applyBorder="1" applyAlignment="1">
      <alignment horizontal="center" vertical="center"/>
    </xf>
    <xf numFmtId="9" fontId="4" fillId="0" borderId="50" xfId="2" applyNumberFormat="1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51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52" xfId="2" applyFont="1" applyBorder="1" applyAlignment="1">
      <alignment horizontal="center" vertical="center"/>
    </xf>
    <xf numFmtId="0" fontId="2" fillId="0" borderId="32" xfId="2" applyBorder="1"/>
    <xf numFmtId="0" fontId="2" fillId="0" borderId="35" xfId="2" applyBorder="1" applyAlignment="1">
      <alignment horizontal="center" vertical="center"/>
    </xf>
    <xf numFmtId="0" fontId="2" fillId="0" borderId="21" xfId="2" applyBorder="1"/>
    <xf numFmtId="0" fontId="2" fillId="0" borderId="24" xfId="2" applyBorder="1"/>
    <xf numFmtId="10" fontId="2" fillId="0" borderId="29" xfId="1" applyNumberFormat="1" applyFont="1" applyBorder="1" applyAlignment="1">
      <alignment horizontal="center" vertical="center"/>
    </xf>
    <xf numFmtId="10" fontId="2" fillId="0" borderId="30" xfId="1" applyNumberFormat="1" applyFont="1" applyBorder="1" applyAlignment="1">
      <alignment horizontal="center" vertical="center"/>
    </xf>
    <xf numFmtId="10" fontId="2" fillId="0" borderId="31" xfId="1" applyNumberFormat="1" applyFont="1" applyBorder="1"/>
    <xf numFmtId="0" fontId="4" fillId="0" borderId="53" xfId="2" applyFont="1" applyBorder="1" applyAlignment="1">
      <alignment horizontal="center" vertical="center"/>
    </xf>
    <xf numFmtId="0" fontId="3" fillId="0" borderId="54" xfId="2" applyFont="1" applyBorder="1" applyAlignment="1">
      <alignment vertical="center"/>
    </xf>
    <xf numFmtId="164" fontId="3" fillId="0" borderId="55" xfId="2" applyNumberFormat="1" applyFont="1" applyBorder="1" applyAlignment="1">
      <alignment horizontal="center" vertical="center"/>
    </xf>
    <xf numFmtId="164" fontId="3" fillId="0" borderId="19" xfId="2" applyNumberFormat="1" applyFont="1" applyBorder="1" applyAlignment="1">
      <alignment horizontal="center" vertical="center"/>
    </xf>
    <xf numFmtId="9" fontId="4" fillId="0" borderId="54" xfId="2" applyNumberFormat="1" applyFont="1" applyBorder="1" applyAlignment="1">
      <alignment horizontal="center" vertical="center"/>
    </xf>
    <xf numFmtId="10" fontId="3" fillId="0" borderId="54" xfId="2" applyNumberFormat="1" applyFont="1" applyBorder="1" applyAlignment="1">
      <alignment horizontal="center" vertical="center"/>
    </xf>
    <xf numFmtId="9" fontId="3" fillId="0" borderId="56" xfId="2" applyNumberFormat="1" applyFont="1" applyBorder="1" applyAlignment="1">
      <alignment horizontal="center" vertical="center"/>
    </xf>
    <xf numFmtId="0" fontId="4" fillId="0" borderId="42" xfId="2" applyFont="1" applyBorder="1" applyAlignment="1">
      <alignment horizontal="center" vertical="center"/>
    </xf>
    <xf numFmtId="0" fontId="4" fillId="0" borderId="57" xfId="2" applyFont="1" applyBorder="1" applyAlignment="1">
      <alignment horizontal="center" vertical="center"/>
    </xf>
    <xf numFmtId="0" fontId="3" fillId="0" borderId="43" xfId="2" applyFont="1" applyBorder="1" applyAlignment="1">
      <alignment vertical="center"/>
    </xf>
    <xf numFmtId="0" fontId="4" fillId="0" borderId="44" xfId="2" applyFont="1" applyBorder="1" applyAlignment="1">
      <alignment horizontal="center" vertical="center"/>
    </xf>
  </cellXfs>
  <cellStyles count="3">
    <cellStyle name="Normal" xfId="0" builtinId="0"/>
    <cellStyle name="Normal 2" xfId="2" xr:uid="{8948D465-5D62-4680-9AF8-A2C2A1E3C1B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F697-CA75-44CE-9603-7DC43A6B59E7}">
  <sheetPr>
    <outlinePr summaryBelow="0" summaryRight="0"/>
    <pageSetUpPr fitToPage="1"/>
  </sheetPr>
  <dimension ref="B1:P38"/>
  <sheetViews>
    <sheetView tabSelected="1" topLeftCell="C13" workbookViewId="0">
      <selection activeCell="N38" sqref="N38"/>
    </sheetView>
  </sheetViews>
  <sheetFormatPr baseColWidth="10" defaultColWidth="14.44140625" defaultRowHeight="15.75" customHeight="1" x14ac:dyDescent="0.25"/>
  <cols>
    <col min="1" max="1" width="14.44140625" style="1"/>
    <col min="2" max="2" width="64.88671875" style="1" customWidth="1"/>
    <col min="3" max="16384" width="14.44140625" style="1"/>
  </cols>
  <sheetData>
    <row r="1" spans="2:16" ht="15.75" customHeight="1" thickBot="1" x14ac:dyDescent="0.3"/>
    <row r="2" spans="2:16" ht="15.75" customHeight="1" thickBot="1" x14ac:dyDescent="0.3">
      <c r="B2" s="64" t="s">
        <v>0</v>
      </c>
      <c r="C2" s="65">
        <v>1967</v>
      </c>
      <c r="D2" s="66">
        <v>1968</v>
      </c>
      <c r="E2" s="66">
        <v>1969</v>
      </c>
      <c r="F2" s="66">
        <v>1970</v>
      </c>
      <c r="G2" s="66">
        <v>1971</v>
      </c>
      <c r="H2" s="67">
        <v>1972</v>
      </c>
      <c r="I2" s="67">
        <v>1973</v>
      </c>
      <c r="J2" s="67">
        <v>1974</v>
      </c>
      <c r="K2" s="67">
        <v>1975</v>
      </c>
      <c r="L2" s="67">
        <v>1976</v>
      </c>
      <c r="M2" s="68" t="s">
        <v>1</v>
      </c>
    </row>
    <row r="3" spans="2:16" ht="13.2" x14ac:dyDescent="0.25">
      <c r="B3" s="61" t="s">
        <v>2</v>
      </c>
      <c r="C3" s="62"/>
      <c r="D3" s="28"/>
      <c r="E3" s="28"/>
      <c r="F3" s="28"/>
      <c r="G3" s="28"/>
      <c r="H3" s="28"/>
      <c r="I3" s="28"/>
      <c r="J3" s="28"/>
      <c r="K3" s="28"/>
      <c r="L3" s="28"/>
      <c r="M3" s="63"/>
    </row>
    <row r="4" spans="2:16" ht="14.4" x14ac:dyDescent="0.3">
      <c r="B4" s="54" t="s">
        <v>3</v>
      </c>
      <c r="C4" s="36">
        <v>48.5</v>
      </c>
      <c r="D4" s="6">
        <v>49.1</v>
      </c>
      <c r="E4" s="6">
        <v>53.7</v>
      </c>
      <c r="F4" s="6">
        <v>54.8</v>
      </c>
      <c r="G4" s="6">
        <v>55.3</v>
      </c>
      <c r="H4" s="6">
        <f>G4*(1+Auxiliares!C4)</f>
        <v>56.405999999999999</v>
      </c>
      <c r="I4" s="6">
        <f>H4*(1+Auxiliares!D4)</f>
        <v>58.098179999999999</v>
      </c>
      <c r="J4" s="6">
        <f>I4*(1+Auxiliares!E4)</f>
        <v>60.422107199999999</v>
      </c>
      <c r="K4" s="6">
        <f>J4*(1+Auxiliares!F4)</f>
        <v>63.443212559999999</v>
      </c>
      <c r="L4" s="6">
        <f>K4*(1+Auxiliares!G4)</f>
        <v>67.249805313600007</v>
      </c>
      <c r="M4" s="37"/>
    </row>
    <row r="5" spans="2:16" ht="14.4" x14ac:dyDescent="0.3">
      <c r="B5" s="54" t="s">
        <v>4</v>
      </c>
      <c r="C5" s="36">
        <v>-32.6</v>
      </c>
      <c r="D5" s="6">
        <v>-33.1</v>
      </c>
      <c r="E5" s="6">
        <v>-35.9</v>
      </c>
      <c r="F5" s="6">
        <v>-37.200000000000003</v>
      </c>
      <c r="G5" s="6">
        <v>-37.9</v>
      </c>
      <c r="H5" s="6">
        <f>-H4*Auxiliares!C5</f>
        <v>-38.920139999999996</v>
      </c>
      <c r="I5" s="6">
        <f>-I4*Auxiliares!D5</f>
        <v>-39.5067624</v>
      </c>
      <c r="J5" s="6">
        <f>-J4*Auxiliares!E5</f>
        <v>-40.482811824000002</v>
      </c>
      <c r="K5" s="6">
        <f>-K4*Auxiliares!F5</f>
        <v>-41.872520289600004</v>
      </c>
      <c r="L5" s="6">
        <f>-L4*Auxiliares!G5</f>
        <v>-43.712373453840009</v>
      </c>
      <c r="M5" s="37"/>
    </row>
    <row r="6" spans="2:16" ht="14.4" x14ac:dyDescent="0.3">
      <c r="B6" s="55" t="s">
        <v>5</v>
      </c>
      <c r="C6" s="38">
        <f t="shared" ref="C6:L6" si="0">(C4+C5)/C4</f>
        <v>0.3278350515463917</v>
      </c>
      <c r="D6" s="4">
        <f t="shared" si="0"/>
        <v>0.32586558044806518</v>
      </c>
      <c r="E6" s="4">
        <f t="shared" si="0"/>
        <v>0.33147113594040972</v>
      </c>
      <c r="F6" s="4">
        <f t="shared" si="0"/>
        <v>0.32116788321167872</v>
      </c>
      <c r="G6" s="4">
        <f t="shared" si="0"/>
        <v>0.31464737793851716</v>
      </c>
      <c r="H6" s="4">
        <f t="shared" si="0"/>
        <v>0.31000000000000005</v>
      </c>
      <c r="I6" s="4">
        <f t="shared" si="0"/>
        <v>0.32</v>
      </c>
      <c r="J6" s="4">
        <f t="shared" si="0"/>
        <v>0.32999999999999996</v>
      </c>
      <c r="K6" s="4">
        <f t="shared" si="0"/>
        <v>0.33999999999999991</v>
      </c>
      <c r="L6" s="4">
        <f t="shared" si="0"/>
        <v>0.34999999999999992</v>
      </c>
      <c r="M6" s="37"/>
    </row>
    <row r="7" spans="2:16" ht="14.4" x14ac:dyDescent="0.3">
      <c r="B7" s="56" t="s">
        <v>6</v>
      </c>
      <c r="C7" s="39">
        <f t="shared" ref="C7:L7" si="1">C4+C5</f>
        <v>15.899999999999999</v>
      </c>
      <c r="D7" s="7">
        <f t="shared" si="1"/>
        <v>16</v>
      </c>
      <c r="E7" s="7">
        <f t="shared" si="1"/>
        <v>17.800000000000004</v>
      </c>
      <c r="F7" s="7">
        <f t="shared" si="1"/>
        <v>17.599999999999994</v>
      </c>
      <c r="G7" s="7">
        <f t="shared" si="1"/>
        <v>17.399999999999999</v>
      </c>
      <c r="H7" s="7">
        <f t="shared" si="1"/>
        <v>17.485860000000002</v>
      </c>
      <c r="I7" s="7">
        <f t="shared" si="1"/>
        <v>18.5914176</v>
      </c>
      <c r="J7" s="7">
        <f t="shared" si="1"/>
        <v>19.939295375999997</v>
      </c>
      <c r="K7" s="7">
        <f t="shared" si="1"/>
        <v>21.570692270399995</v>
      </c>
      <c r="L7" s="7">
        <f t="shared" si="1"/>
        <v>23.537431859759998</v>
      </c>
      <c r="M7" s="37"/>
    </row>
    <row r="8" spans="2:16" ht="14.4" x14ac:dyDescent="0.3">
      <c r="B8" s="54" t="s">
        <v>7</v>
      </c>
      <c r="C8" s="36">
        <v>-10.7</v>
      </c>
      <c r="D8" s="6">
        <v>-11.1</v>
      </c>
      <c r="E8" s="6">
        <v>-11.5</v>
      </c>
      <c r="F8" s="6">
        <v>-11.9</v>
      </c>
      <c r="G8" s="6">
        <v>-12.3</v>
      </c>
      <c r="H8" s="6">
        <f>-H4*Auxiliares!C8</f>
        <v>-12.409319999999999</v>
      </c>
      <c r="I8" s="6">
        <f>-I4*Auxiliares!D8</f>
        <v>-12.345863249999999</v>
      </c>
      <c r="J8" s="6">
        <f>-J4*Auxiliares!E8</f>
        <v>-12.386531975999999</v>
      </c>
      <c r="K8" s="6">
        <f>-K4*Auxiliares!F8</f>
        <v>-12.530034480599999</v>
      </c>
      <c r="L8" s="6">
        <f>-L4*Auxiliares!G8</f>
        <v>-12.777463009584</v>
      </c>
      <c r="M8" s="37"/>
    </row>
    <row r="9" spans="2:16" ht="14.4" x14ac:dyDescent="0.3">
      <c r="B9" s="55" t="s">
        <v>8</v>
      </c>
      <c r="C9" s="38">
        <f t="shared" ref="C9:L9" si="2">-C8/C4</f>
        <v>0.22061855670103092</v>
      </c>
      <c r="D9" s="4">
        <f t="shared" si="2"/>
        <v>0.22606924643584519</v>
      </c>
      <c r="E9" s="4">
        <f t="shared" si="2"/>
        <v>0.21415270018621974</v>
      </c>
      <c r="F9" s="4">
        <f t="shared" si="2"/>
        <v>0.21715328467153286</v>
      </c>
      <c r="G9" s="4">
        <f t="shared" si="2"/>
        <v>0.22242314647377942</v>
      </c>
      <c r="H9" s="8">
        <f t="shared" si="2"/>
        <v>0.22</v>
      </c>
      <c r="I9" s="8">
        <f t="shared" si="2"/>
        <v>0.21249999999999999</v>
      </c>
      <c r="J9" s="8">
        <f t="shared" si="2"/>
        <v>0.20499999999999999</v>
      </c>
      <c r="K9" s="8">
        <f t="shared" si="2"/>
        <v>0.19749999999999998</v>
      </c>
      <c r="L9" s="8">
        <f t="shared" si="2"/>
        <v>0.18999999999999997</v>
      </c>
      <c r="M9" s="37"/>
      <c r="P9" s="13"/>
    </row>
    <row r="10" spans="2:16" ht="14.4" x14ac:dyDescent="0.3">
      <c r="B10" s="57" t="s">
        <v>9</v>
      </c>
      <c r="C10" s="39">
        <f t="shared" ref="C10:L10" si="3">C4+C5+C8</f>
        <v>5.1999999999999993</v>
      </c>
      <c r="D10" s="7">
        <f t="shared" si="3"/>
        <v>4.9000000000000004</v>
      </c>
      <c r="E10" s="7">
        <f t="shared" si="3"/>
        <v>6.3000000000000043</v>
      </c>
      <c r="F10" s="7">
        <f t="shared" si="3"/>
        <v>5.699999999999994</v>
      </c>
      <c r="G10" s="7">
        <f t="shared" si="3"/>
        <v>5.0999999999999979</v>
      </c>
      <c r="H10" s="7">
        <f t="shared" si="3"/>
        <v>5.0765400000000032</v>
      </c>
      <c r="I10" s="7">
        <f t="shared" si="3"/>
        <v>6.2455543500000008</v>
      </c>
      <c r="J10" s="7">
        <f t="shared" si="3"/>
        <v>7.5527633999999981</v>
      </c>
      <c r="K10" s="7">
        <f t="shared" si="3"/>
        <v>9.0406577897999956</v>
      </c>
      <c r="L10" s="7">
        <f t="shared" si="3"/>
        <v>10.759968850175998</v>
      </c>
      <c r="M10" s="37"/>
      <c r="P10" s="13"/>
    </row>
    <row r="11" spans="2:16" ht="14.4" x14ac:dyDescent="0.3">
      <c r="B11" s="54" t="s">
        <v>10</v>
      </c>
      <c r="C11" s="36">
        <v>-2</v>
      </c>
      <c r="D11" s="6">
        <v>-2.2999999999999998</v>
      </c>
      <c r="E11" s="6">
        <v>-2.4</v>
      </c>
      <c r="F11" s="6">
        <v>-2.2999999999999998</v>
      </c>
      <c r="G11" s="6">
        <v>-2.1</v>
      </c>
      <c r="H11" s="6">
        <f>(1+Auxiliares!C11)*G11</f>
        <v>-2.1420000000000003</v>
      </c>
      <c r="I11" s="6">
        <f>(1+Auxiliares!D11)*H11</f>
        <v>-2.2062600000000003</v>
      </c>
      <c r="J11" s="6">
        <f>(1+Auxiliares!E11)*I11</f>
        <v>-2.2945104000000005</v>
      </c>
      <c r="K11" s="6">
        <f>(1+Auxiliares!F11)*J11</f>
        <v>-2.4092359200000004</v>
      </c>
      <c r="L11" s="6">
        <f>(1+Auxiliares!G11)*K11</f>
        <v>-2.5537900752000007</v>
      </c>
      <c r="M11" s="37"/>
      <c r="P11" s="13"/>
    </row>
    <row r="12" spans="2:16" ht="14.4" x14ac:dyDescent="0.3">
      <c r="B12" s="57" t="s">
        <v>11</v>
      </c>
      <c r="C12" s="39">
        <f t="shared" ref="C12:L12" si="4">C10+C11</f>
        <v>3.1999999999999993</v>
      </c>
      <c r="D12" s="7">
        <f t="shared" si="4"/>
        <v>2.6000000000000005</v>
      </c>
      <c r="E12" s="7">
        <f t="shared" si="4"/>
        <v>3.9000000000000044</v>
      </c>
      <c r="F12" s="7">
        <f t="shared" si="4"/>
        <v>3.3999999999999941</v>
      </c>
      <c r="G12" s="7">
        <f t="shared" si="4"/>
        <v>2.9999999999999978</v>
      </c>
      <c r="H12" s="7">
        <f t="shared" si="4"/>
        <v>2.9345400000000028</v>
      </c>
      <c r="I12" s="7">
        <f t="shared" si="4"/>
        <v>4.0392943500000005</v>
      </c>
      <c r="J12" s="7">
        <f t="shared" si="4"/>
        <v>5.2582529999999981</v>
      </c>
      <c r="K12" s="7">
        <f t="shared" si="4"/>
        <v>6.6314218697999952</v>
      </c>
      <c r="L12" s="7">
        <f t="shared" si="4"/>
        <v>8.2061787749759976</v>
      </c>
      <c r="M12" s="37"/>
      <c r="P12" s="13"/>
    </row>
    <row r="13" spans="2:16" ht="14.4" x14ac:dyDescent="0.3">
      <c r="B13" s="54" t="s">
        <v>12</v>
      </c>
      <c r="C13" s="36">
        <v>-0.4</v>
      </c>
      <c r="D13" s="6">
        <v>-0.7</v>
      </c>
      <c r="E13" s="6">
        <v>-0.8</v>
      </c>
      <c r="F13" s="6">
        <v>-0.8</v>
      </c>
      <c r="G13" s="6">
        <v>-0.8</v>
      </c>
      <c r="H13" s="6">
        <f>G13*(1+Auxiliares!C13)</f>
        <v>-0.8</v>
      </c>
      <c r="I13" s="6">
        <f>H13*(1+Auxiliares!D13)</f>
        <v>-0.8</v>
      </c>
      <c r="J13" s="6">
        <f>I13*(1+Auxiliares!E13)</f>
        <v>-0.8</v>
      </c>
      <c r="K13" s="6">
        <f>J13*(1+Auxiliares!F13)</f>
        <v>-0.8</v>
      </c>
      <c r="L13" s="6">
        <f>K13*(1+Auxiliares!G13)</f>
        <v>-0.8</v>
      </c>
      <c r="M13" s="37"/>
      <c r="P13" s="13"/>
    </row>
    <row r="14" spans="2:16" ht="14.4" x14ac:dyDescent="0.3">
      <c r="B14" s="54" t="s">
        <v>13</v>
      </c>
      <c r="C14" s="36">
        <v>-0.3</v>
      </c>
      <c r="D14" s="6">
        <v>-0.1</v>
      </c>
      <c r="E14" s="6">
        <v>-0.2</v>
      </c>
      <c r="F14" s="6">
        <v>-0.2</v>
      </c>
      <c r="G14" s="6">
        <v>-0.2</v>
      </c>
      <c r="H14" s="6">
        <f>(1+Auxiliares!C14)*G14</f>
        <v>-0.2</v>
      </c>
      <c r="I14" s="6">
        <f>(1+Auxiliares!D14)*H14</f>
        <v>-0.2</v>
      </c>
      <c r="J14" s="6">
        <f>(1+Auxiliares!E14)*I14</f>
        <v>-0.2</v>
      </c>
      <c r="K14" s="6">
        <f>(1+Auxiliares!F14)*J14</f>
        <v>-0.2</v>
      </c>
      <c r="L14" s="6">
        <f>(1+Auxiliares!G14)*K14</f>
        <v>-0.2</v>
      </c>
      <c r="M14" s="37"/>
      <c r="P14" s="13"/>
    </row>
    <row r="15" spans="2:16" ht="14.4" x14ac:dyDescent="0.3">
      <c r="B15" s="57" t="s">
        <v>14</v>
      </c>
      <c r="C15" s="39">
        <f t="shared" ref="C15:L15" si="5">C12+C13+C14</f>
        <v>2.4999999999999996</v>
      </c>
      <c r="D15" s="7">
        <f t="shared" si="5"/>
        <v>1.8000000000000005</v>
      </c>
      <c r="E15" s="7">
        <f t="shared" si="5"/>
        <v>2.9000000000000039</v>
      </c>
      <c r="F15" s="7">
        <f t="shared" si="5"/>
        <v>2.3999999999999941</v>
      </c>
      <c r="G15" s="7">
        <f t="shared" si="5"/>
        <v>1.9999999999999976</v>
      </c>
      <c r="H15" s="7">
        <f t="shared" si="5"/>
        <v>1.934540000000003</v>
      </c>
      <c r="I15" s="7">
        <f t="shared" si="5"/>
        <v>3.0392943500000005</v>
      </c>
      <c r="J15" s="7">
        <f t="shared" si="5"/>
        <v>4.2582529999999981</v>
      </c>
      <c r="K15" s="7">
        <f t="shared" si="5"/>
        <v>5.6314218697999952</v>
      </c>
      <c r="L15" s="7">
        <f t="shared" si="5"/>
        <v>7.2061787749759976</v>
      </c>
      <c r="M15" s="37"/>
      <c r="N15"/>
      <c r="P15" s="13"/>
    </row>
    <row r="16" spans="2:16" ht="14.4" x14ac:dyDescent="0.3">
      <c r="B16" s="54" t="s">
        <v>15</v>
      </c>
      <c r="C16" s="36">
        <v>-0.6</v>
      </c>
      <c r="D16" s="6">
        <v>-0.84</v>
      </c>
      <c r="E16" s="6">
        <v>-1.31</v>
      </c>
      <c r="F16" s="6">
        <v>-0.88</v>
      </c>
      <c r="G16" s="6">
        <v>-0.67</v>
      </c>
      <c r="H16" s="6">
        <f>-H15*Auxiliares!C16</f>
        <v>-0.77381600000000128</v>
      </c>
      <c r="I16" s="6">
        <f>-I15*Auxiliares!D16</f>
        <v>-1.2157177400000003</v>
      </c>
      <c r="J16" s="6">
        <f>-J15*Auxiliares!E16</f>
        <v>-1.7033011999999994</v>
      </c>
      <c r="K16" s="6">
        <f>-K15*Auxiliares!F16</f>
        <v>-2.2525687479199981</v>
      </c>
      <c r="L16" s="6">
        <f>-L15*Auxiliares!G16</f>
        <v>-2.882471509990399</v>
      </c>
      <c r="M16" s="37"/>
      <c r="P16" s="13"/>
    </row>
    <row r="17" spans="2:16" ht="14.4" x14ac:dyDescent="0.3">
      <c r="B17" s="55" t="s">
        <v>16</v>
      </c>
      <c r="C17" s="38">
        <f t="shared" ref="C17:L17" si="6">-C16/C15</f>
        <v>0.24000000000000005</v>
      </c>
      <c r="D17" s="4">
        <f t="shared" si="6"/>
        <v>0.46666666666666651</v>
      </c>
      <c r="E17" s="4">
        <f t="shared" si="6"/>
        <v>0.45172413793103389</v>
      </c>
      <c r="F17" s="4">
        <f t="shared" si="6"/>
        <v>0.36666666666666758</v>
      </c>
      <c r="G17" s="4">
        <f t="shared" si="6"/>
        <v>0.33500000000000041</v>
      </c>
      <c r="H17" s="4">
        <f t="shared" si="6"/>
        <v>0.4</v>
      </c>
      <c r="I17" s="4">
        <f t="shared" si="6"/>
        <v>0.4</v>
      </c>
      <c r="J17" s="4">
        <f t="shared" si="6"/>
        <v>0.4</v>
      </c>
      <c r="K17" s="4">
        <f t="shared" si="6"/>
        <v>0.4</v>
      </c>
      <c r="L17" s="4">
        <f t="shared" si="6"/>
        <v>0.4</v>
      </c>
      <c r="M17" s="37"/>
      <c r="P17" s="13"/>
    </row>
    <row r="18" spans="2:16" ht="14.4" x14ac:dyDescent="0.3">
      <c r="B18" s="57" t="s">
        <v>17</v>
      </c>
      <c r="C18" s="39">
        <f t="shared" ref="C18:L18" si="7">C15+C16</f>
        <v>1.8999999999999995</v>
      </c>
      <c r="D18" s="7">
        <f t="shared" si="7"/>
        <v>0.96000000000000052</v>
      </c>
      <c r="E18" s="7">
        <f t="shared" si="7"/>
        <v>1.5900000000000039</v>
      </c>
      <c r="F18" s="7">
        <f t="shared" si="7"/>
        <v>1.5199999999999942</v>
      </c>
      <c r="G18" s="7">
        <f t="shared" si="7"/>
        <v>1.3299999999999974</v>
      </c>
      <c r="H18" s="7">
        <f t="shared" si="7"/>
        <v>1.1607240000000019</v>
      </c>
      <c r="I18" s="7">
        <f t="shared" si="7"/>
        <v>1.8235766100000002</v>
      </c>
      <c r="J18" s="7">
        <f t="shared" si="7"/>
        <v>2.5549517999999987</v>
      </c>
      <c r="K18" s="7">
        <f t="shared" si="7"/>
        <v>3.3788531218799971</v>
      </c>
      <c r="L18" s="7">
        <f t="shared" si="7"/>
        <v>4.3237072649855985</v>
      </c>
      <c r="M18" s="37"/>
      <c r="P18" s="13"/>
    </row>
    <row r="19" spans="2:16" ht="14.4" x14ac:dyDescent="0.3">
      <c r="B19" s="54" t="s">
        <v>18</v>
      </c>
      <c r="C19" s="36">
        <f t="shared" ref="C19:L19" si="8">-C11</f>
        <v>2</v>
      </c>
      <c r="D19" s="6">
        <f t="shared" si="8"/>
        <v>2.2999999999999998</v>
      </c>
      <c r="E19" s="6">
        <f t="shared" si="8"/>
        <v>2.4</v>
      </c>
      <c r="F19" s="6">
        <f t="shared" si="8"/>
        <v>2.2999999999999998</v>
      </c>
      <c r="G19" s="6">
        <f t="shared" si="8"/>
        <v>2.1</v>
      </c>
      <c r="H19" s="6">
        <f t="shared" si="8"/>
        <v>2.1420000000000003</v>
      </c>
      <c r="I19" s="6">
        <f t="shared" si="8"/>
        <v>2.2062600000000003</v>
      </c>
      <c r="J19" s="6">
        <f t="shared" si="8"/>
        <v>2.2945104000000005</v>
      </c>
      <c r="K19" s="6">
        <f t="shared" si="8"/>
        <v>2.4092359200000004</v>
      </c>
      <c r="L19" s="6">
        <f t="shared" si="8"/>
        <v>2.5537900752000007</v>
      </c>
      <c r="M19" s="37"/>
    </row>
    <row r="20" spans="2:16" ht="14.4" x14ac:dyDescent="0.3">
      <c r="B20" s="57" t="s">
        <v>19</v>
      </c>
      <c r="C20" s="39">
        <f t="shared" ref="C20:L20" si="9">C18+C19</f>
        <v>3.8999999999999995</v>
      </c>
      <c r="D20" s="7">
        <f t="shared" si="9"/>
        <v>3.2600000000000002</v>
      </c>
      <c r="E20" s="7">
        <f t="shared" si="9"/>
        <v>3.9900000000000038</v>
      </c>
      <c r="F20" s="7">
        <f t="shared" si="9"/>
        <v>3.8199999999999941</v>
      </c>
      <c r="G20" s="7">
        <f t="shared" si="9"/>
        <v>3.4299999999999975</v>
      </c>
      <c r="H20" s="7">
        <f t="shared" si="9"/>
        <v>3.3027240000000022</v>
      </c>
      <c r="I20" s="7">
        <f t="shared" si="9"/>
        <v>4.0298366100000003</v>
      </c>
      <c r="J20" s="7">
        <f t="shared" si="9"/>
        <v>4.8494621999999996</v>
      </c>
      <c r="K20" s="7">
        <f t="shared" si="9"/>
        <v>5.7880890418799975</v>
      </c>
      <c r="L20" s="7">
        <f t="shared" si="9"/>
        <v>6.8774973401855988</v>
      </c>
      <c r="M20" s="37"/>
    </row>
    <row r="21" spans="2:16" ht="14.4" x14ac:dyDescent="0.3">
      <c r="B21" s="53" t="s">
        <v>20</v>
      </c>
      <c r="C21" s="40"/>
      <c r="D21" s="35"/>
      <c r="E21" s="35"/>
      <c r="F21" s="12"/>
      <c r="G21" s="10">
        <v>28</v>
      </c>
      <c r="H21" s="6">
        <f>G21*(1+Auxiliares!C21)</f>
        <v>28.560000000000002</v>
      </c>
      <c r="I21" s="6">
        <f>H21*(1+Auxiliares!D21)</f>
        <v>29.416800000000002</v>
      </c>
      <c r="J21" s="6">
        <f>I21*(1+Auxiliares!E21)</f>
        <v>30.593472000000002</v>
      </c>
      <c r="K21" s="6">
        <f>J21*(1+Auxiliares!F21)</f>
        <v>32.123145600000001</v>
      </c>
      <c r="L21" s="6">
        <f>K21*(1+Auxiliares!G21)</f>
        <v>34.050534336000005</v>
      </c>
      <c r="M21" s="37"/>
    </row>
    <row r="22" spans="2:16" ht="14.4" x14ac:dyDescent="0.3">
      <c r="B22" s="53" t="s">
        <v>21</v>
      </c>
      <c r="C22" s="41"/>
      <c r="D22" s="11"/>
      <c r="E22" s="11"/>
      <c r="F22" s="26"/>
      <c r="G22" s="32">
        <v>-4</v>
      </c>
      <c r="H22" s="6">
        <f>G22*(1+Auxiliares!C22)</f>
        <v>-4.08</v>
      </c>
      <c r="I22" s="6">
        <f>H22*(1+Auxiliares!D22)</f>
        <v>-4.2023999999999999</v>
      </c>
      <c r="J22" s="6">
        <f>I22*(1+Auxiliares!E22)</f>
        <v>-4.3704960000000002</v>
      </c>
      <c r="K22" s="6">
        <f>J22*(1+Auxiliares!F22)</f>
        <v>-4.5890208000000001</v>
      </c>
      <c r="L22" s="6">
        <f>K22*(1+Auxiliares!G22)</f>
        <v>-4.8643620480000003</v>
      </c>
      <c r="M22" s="37"/>
    </row>
    <row r="23" spans="2:16" ht="14.4" x14ac:dyDescent="0.3">
      <c r="B23" s="58" t="s">
        <v>22</v>
      </c>
      <c r="C23" s="42"/>
      <c r="D23" s="33"/>
      <c r="E23" s="33"/>
      <c r="F23" s="33"/>
      <c r="G23" s="34"/>
      <c r="H23" s="29">
        <f t="shared" ref="H23:L23" si="10">(G21-H21)+(G22-H22)</f>
        <v>-0.4800000000000022</v>
      </c>
      <c r="I23" s="29">
        <f t="shared" si="10"/>
        <v>-0.73439999999999994</v>
      </c>
      <c r="J23" s="29">
        <f t="shared" si="10"/>
        <v>-1.0085759999999997</v>
      </c>
      <c r="K23" s="29">
        <f t="shared" si="10"/>
        <v>-1.3111487999999989</v>
      </c>
      <c r="L23" s="29">
        <f t="shared" si="10"/>
        <v>-1.6520474880000044</v>
      </c>
      <c r="M23" s="37"/>
      <c r="N23"/>
    </row>
    <row r="24" spans="2:16" ht="14.4" x14ac:dyDescent="0.3">
      <c r="B24" s="53" t="s">
        <v>23</v>
      </c>
      <c r="C24" s="41"/>
      <c r="D24" s="31"/>
      <c r="E24" s="31"/>
      <c r="F24" s="31"/>
      <c r="G24" s="6">
        <v>16</v>
      </c>
      <c r="H24" s="6">
        <f>G24*(1+Auxiliares!C24)</f>
        <v>16.32</v>
      </c>
      <c r="I24" s="6">
        <f>H24*(1+Auxiliares!D24)</f>
        <v>16.8096</v>
      </c>
      <c r="J24" s="6">
        <f>I24*(1+Auxiliares!E24)</f>
        <v>17.481984000000001</v>
      </c>
      <c r="K24" s="6">
        <f>J24*(1+Auxiliares!F24)</f>
        <v>18.3560832</v>
      </c>
      <c r="L24" s="6">
        <f>K24*(1+Auxiliares!G24)</f>
        <v>19.457448192000001</v>
      </c>
      <c r="M24" s="37"/>
      <c r="N24"/>
    </row>
    <row r="25" spans="2:16" ht="14.4" x14ac:dyDescent="0.3">
      <c r="B25" s="59" t="s">
        <v>24</v>
      </c>
      <c r="C25" s="43"/>
      <c r="D25" s="25"/>
      <c r="E25" s="25"/>
      <c r="F25" s="25"/>
      <c r="G25" s="25"/>
      <c r="H25" s="30">
        <f t="shared" ref="H25:L25" si="11">G24-H24</f>
        <v>-0.32000000000000028</v>
      </c>
      <c r="I25" s="30">
        <f t="shared" si="11"/>
        <v>-0.48959999999999937</v>
      </c>
      <c r="J25" s="30">
        <f t="shared" si="11"/>
        <v>-0.67238400000000098</v>
      </c>
      <c r="K25" s="30">
        <f t="shared" si="11"/>
        <v>-0.87409919999999985</v>
      </c>
      <c r="L25" s="30">
        <f t="shared" si="11"/>
        <v>-1.1013649920000006</v>
      </c>
      <c r="M25" s="44"/>
      <c r="N25"/>
    </row>
    <row r="26" spans="2:16" ht="14.4" x14ac:dyDescent="0.3">
      <c r="B26" s="56" t="s">
        <v>25</v>
      </c>
      <c r="C26" s="45"/>
      <c r="D26" s="9"/>
      <c r="E26" s="9"/>
      <c r="F26" s="9"/>
      <c r="G26" s="9"/>
      <c r="H26" s="7">
        <f t="shared" ref="H26:L26" si="12">H20+H23+H25</f>
        <v>2.5027239999999997</v>
      </c>
      <c r="I26" s="7">
        <f t="shared" si="12"/>
        <v>2.805836610000001</v>
      </c>
      <c r="J26" s="7">
        <f t="shared" si="12"/>
        <v>3.1685021999999989</v>
      </c>
      <c r="K26" s="7">
        <f t="shared" si="12"/>
        <v>3.6028410418799988</v>
      </c>
      <c r="L26" s="7">
        <f t="shared" si="12"/>
        <v>4.1240848601855937</v>
      </c>
      <c r="M26" s="46">
        <f>L26*(1+Auxiliares!C56)</f>
        <v>4.289048254593018</v>
      </c>
      <c r="N26"/>
    </row>
    <row r="27" spans="2:16" ht="13.2" x14ac:dyDescent="0.25">
      <c r="B27" s="56" t="s">
        <v>1</v>
      </c>
      <c r="C27" s="47"/>
      <c r="D27" s="18"/>
      <c r="E27" s="18"/>
      <c r="F27" s="18"/>
      <c r="G27" s="5"/>
      <c r="H27" s="17"/>
      <c r="I27" s="18"/>
      <c r="J27" s="18"/>
      <c r="K27" s="18"/>
      <c r="L27" s="5"/>
      <c r="M27" s="46">
        <f>M26/(Auxiliares!C54-Auxiliares!C56)</f>
        <v>97.967203054269334</v>
      </c>
    </row>
    <row r="28" spans="2:16" ht="13.8" thickBot="1" x14ac:dyDescent="0.3">
      <c r="B28" s="60" t="s">
        <v>26</v>
      </c>
      <c r="C28" s="48"/>
      <c r="D28" s="49"/>
      <c r="E28" s="49"/>
      <c r="F28" s="49"/>
      <c r="G28" s="50"/>
      <c r="H28" s="51">
        <f>H26/Auxiliares!C28</f>
        <v>2.5027239999999997</v>
      </c>
      <c r="I28" s="51">
        <f>I26/Auxiliares!D28</f>
        <v>2.5889345111190152</v>
      </c>
      <c r="J28" s="51">
        <f>J26/Auxiliares!E28</f>
        <v>2.6975617043689404</v>
      </c>
      <c r="K28" s="51">
        <f>K26/Auxiliares!F28</f>
        <v>2.8302263057628698</v>
      </c>
      <c r="L28" s="51">
        <f>L26/Auxiliares!G28</f>
        <v>2.9892507177950551</v>
      </c>
      <c r="M28" s="52">
        <f>M27/Auxiliares!H28</f>
        <v>65.520038752397397</v>
      </c>
    </row>
    <row r="29" spans="2:16" ht="15.75" customHeight="1" thickBot="1" x14ac:dyDescent="0.3"/>
    <row r="30" spans="2:16" ht="15.75" customHeight="1" thickBot="1" x14ac:dyDescent="0.3">
      <c r="D30" s="78" t="s">
        <v>51</v>
      </c>
    </row>
    <row r="31" spans="2:16" ht="15.75" customHeight="1" x14ac:dyDescent="0.25">
      <c r="B31" s="75" t="s">
        <v>50</v>
      </c>
      <c r="C31" s="72">
        <f>H28+I28+J28+K28+L28</f>
        <v>13.608697239045881</v>
      </c>
      <c r="D31" s="69" t="s">
        <v>52</v>
      </c>
    </row>
    <row r="32" spans="2:16" ht="15.75" customHeight="1" x14ac:dyDescent="0.25">
      <c r="B32" s="76" t="s">
        <v>36</v>
      </c>
      <c r="C32" s="27">
        <v>-12</v>
      </c>
      <c r="D32" s="70" t="s">
        <v>52</v>
      </c>
    </row>
    <row r="33" spans="2:4" ht="15.75" customHeight="1" x14ac:dyDescent="0.25">
      <c r="B33" s="76" t="s">
        <v>48</v>
      </c>
      <c r="C33" s="27">
        <f>M28</f>
        <v>65.520038752397397</v>
      </c>
      <c r="D33" s="70" t="s">
        <v>52</v>
      </c>
    </row>
    <row r="34" spans="2:4" ht="15.75" customHeight="1" x14ac:dyDescent="0.25">
      <c r="B34" s="76" t="s">
        <v>47</v>
      </c>
      <c r="C34" s="27">
        <f>C31+C32+C33</f>
        <v>67.128735991443278</v>
      </c>
      <c r="D34" s="70" t="s">
        <v>52</v>
      </c>
    </row>
    <row r="35" spans="2:4" ht="15.75" customHeight="1" x14ac:dyDescent="0.25">
      <c r="B35" s="76" t="s">
        <v>49</v>
      </c>
      <c r="C35" s="73">
        <v>584000</v>
      </c>
      <c r="D35" s="70" t="s">
        <v>51</v>
      </c>
    </row>
    <row r="36" spans="2:4" ht="15.75" customHeight="1" x14ac:dyDescent="0.25">
      <c r="B36" s="76" t="s">
        <v>33</v>
      </c>
      <c r="C36" s="27">
        <f>(C34/C35)*10^6</f>
        <v>114.94646573877273</v>
      </c>
      <c r="D36" s="70" t="s">
        <v>53</v>
      </c>
    </row>
    <row r="37" spans="2:4" ht="15.75" customHeight="1" x14ac:dyDescent="0.25">
      <c r="B37" s="76" t="s">
        <v>55</v>
      </c>
      <c r="C37" s="73">
        <v>86000</v>
      </c>
      <c r="D37" s="70" t="s">
        <v>51</v>
      </c>
    </row>
    <row r="38" spans="2:4" ht="15.75" customHeight="1" thickBot="1" x14ac:dyDescent="0.3">
      <c r="B38" s="77" t="s">
        <v>54</v>
      </c>
      <c r="C38" s="74">
        <f>C37*C36*10^-6</f>
        <v>9.8853960535344552</v>
      </c>
      <c r="D38" s="71" t="s">
        <v>52</v>
      </c>
    </row>
  </sheetData>
  <pageMargins left="0.7" right="0.7" top="0.75" bottom="0.75" header="0.3" footer="0.3"/>
  <pageSetup paperSize="5" scale="67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1D7C-ED7E-4F73-B0C5-1188F5EC92D7}">
  <sheetPr>
    <outlinePr summaryBelow="0" summaryRight="0"/>
    <pageSetUpPr fitToPage="1"/>
  </sheetPr>
  <dimension ref="A1:H56"/>
  <sheetViews>
    <sheetView workbookViewId="0">
      <selection activeCell="H28" sqref="B2:H28"/>
    </sheetView>
  </sheetViews>
  <sheetFormatPr baseColWidth="10" defaultColWidth="14.44140625" defaultRowHeight="15.75" customHeight="1" x14ac:dyDescent="0.25"/>
  <cols>
    <col min="1" max="1" width="19.44140625" style="1" customWidth="1"/>
    <col min="2" max="2" width="40.5546875" style="1" customWidth="1"/>
    <col min="3" max="16384" width="14.44140625" style="1"/>
  </cols>
  <sheetData>
    <row r="1" spans="2:8" ht="15.75" customHeight="1" thickBot="1" x14ac:dyDescent="0.3"/>
    <row r="2" spans="2:8" ht="15.75" customHeight="1" thickBot="1" x14ac:dyDescent="0.3">
      <c r="B2" s="87" t="s">
        <v>0</v>
      </c>
      <c r="C2" s="82">
        <v>1972</v>
      </c>
      <c r="D2" s="80">
        <v>1973</v>
      </c>
      <c r="E2" s="80">
        <v>1974</v>
      </c>
      <c r="F2" s="80">
        <v>1975</v>
      </c>
      <c r="G2" s="80">
        <v>1976</v>
      </c>
      <c r="H2" s="81" t="s">
        <v>1</v>
      </c>
    </row>
    <row r="3" spans="2:8" ht="13.2" x14ac:dyDescent="0.25">
      <c r="B3" s="88" t="s">
        <v>27</v>
      </c>
      <c r="C3" s="79"/>
      <c r="D3" s="79"/>
      <c r="E3" s="79"/>
      <c r="F3" s="79"/>
      <c r="G3" s="79"/>
      <c r="H3" s="93"/>
    </row>
    <row r="4" spans="2:8" ht="13.2" x14ac:dyDescent="0.25">
      <c r="B4" s="89" t="s">
        <v>28</v>
      </c>
      <c r="C4" s="83">
        <v>0.02</v>
      </c>
      <c r="D4" s="20">
        <v>0.03</v>
      </c>
      <c r="E4" s="20">
        <v>0.04</v>
      </c>
      <c r="F4" s="20">
        <v>0.05</v>
      </c>
      <c r="G4" s="21">
        <v>0.06</v>
      </c>
      <c r="H4" s="93"/>
    </row>
    <row r="5" spans="2:8" ht="13.2" x14ac:dyDescent="0.25">
      <c r="B5" s="89" t="s">
        <v>29</v>
      </c>
      <c r="C5" s="84">
        <v>0.69</v>
      </c>
      <c r="D5" s="14">
        <v>0.68</v>
      </c>
      <c r="E5" s="14">
        <v>0.67</v>
      </c>
      <c r="F5" s="14">
        <v>0.66</v>
      </c>
      <c r="G5" s="22">
        <v>0.65</v>
      </c>
      <c r="H5" s="93"/>
    </row>
    <row r="6" spans="2:8" ht="13.2" x14ac:dyDescent="0.25">
      <c r="B6" s="89"/>
      <c r="C6" s="3"/>
      <c r="D6" s="3"/>
      <c r="E6" s="3"/>
      <c r="F6" s="3"/>
      <c r="G6" s="3"/>
      <c r="H6" s="93"/>
    </row>
    <row r="7" spans="2:8" ht="13.2" x14ac:dyDescent="0.25">
      <c r="B7" s="89"/>
      <c r="C7" s="15"/>
      <c r="D7" s="15"/>
      <c r="E7" s="15"/>
      <c r="F7" s="15"/>
      <c r="G7" s="15"/>
      <c r="H7" s="93"/>
    </row>
    <row r="8" spans="2:8" ht="13.2" x14ac:dyDescent="0.25">
      <c r="B8" s="89" t="s">
        <v>30</v>
      </c>
      <c r="C8" s="85">
        <v>0.22</v>
      </c>
      <c r="D8" s="16">
        <f t="shared" ref="D8:G8" si="0">C8-0.75%</f>
        <v>0.21249999999999999</v>
      </c>
      <c r="E8" s="16">
        <f t="shared" si="0"/>
        <v>0.20499999999999999</v>
      </c>
      <c r="F8" s="16">
        <f t="shared" si="0"/>
        <v>0.19749999999999998</v>
      </c>
      <c r="G8" s="23">
        <f t="shared" si="0"/>
        <v>0.18999999999999997</v>
      </c>
      <c r="H8" s="93"/>
    </row>
    <row r="9" spans="2:8" ht="13.2" x14ac:dyDescent="0.25">
      <c r="B9" s="89"/>
      <c r="C9" s="3"/>
      <c r="D9" s="3"/>
      <c r="E9" s="3"/>
      <c r="F9" s="3"/>
      <c r="G9" s="3"/>
      <c r="H9" s="93"/>
    </row>
    <row r="10" spans="2:8" ht="13.2" x14ac:dyDescent="0.25">
      <c r="B10" s="89"/>
      <c r="C10" s="3"/>
      <c r="D10" s="3"/>
      <c r="E10" s="3"/>
      <c r="F10" s="3"/>
      <c r="G10" s="3"/>
      <c r="H10" s="93"/>
    </row>
    <row r="11" spans="2:8" ht="13.2" x14ac:dyDescent="0.25">
      <c r="B11" s="89" t="s">
        <v>56</v>
      </c>
      <c r="C11" s="84">
        <v>0.02</v>
      </c>
      <c r="D11" s="14">
        <v>0.03</v>
      </c>
      <c r="E11" s="14">
        <v>0.04</v>
      </c>
      <c r="F11" s="14">
        <v>0.05</v>
      </c>
      <c r="G11" s="22">
        <v>0.06</v>
      </c>
      <c r="H11" s="93"/>
    </row>
    <row r="12" spans="2:8" ht="13.2" x14ac:dyDescent="0.25">
      <c r="B12" s="89"/>
      <c r="C12" s="3"/>
      <c r="D12" s="3"/>
      <c r="E12" s="3"/>
      <c r="F12" s="3"/>
      <c r="G12" s="3"/>
      <c r="H12" s="93"/>
    </row>
    <row r="13" spans="2:8" ht="13.2" x14ac:dyDescent="0.25">
      <c r="B13" s="89" t="s">
        <v>12</v>
      </c>
      <c r="C13" s="84">
        <v>0</v>
      </c>
      <c r="D13" s="14">
        <v>0</v>
      </c>
      <c r="E13" s="14">
        <v>0</v>
      </c>
      <c r="F13" s="14">
        <v>0</v>
      </c>
      <c r="G13" s="22">
        <v>0</v>
      </c>
      <c r="H13" s="93"/>
    </row>
    <row r="14" spans="2:8" ht="13.2" x14ac:dyDescent="0.25">
      <c r="B14" s="89" t="s">
        <v>13</v>
      </c>
      <c r="C14" s="84">
        <v>0</v>
      </c>
      <c r="D14" s="14">
        <v>0</v>
      </c>
      <c r="E14" s="14">
        <v>0</v>
      </c>
      <c r="F14" s="14">
        <v>0</v>
      </c>
      <c r="G14" s="22">
        <v>0</v>
      </c>
      <c r="H14" s="93"/>
    </row>
    <row r="15" spans="2:8" ht="13.2" x14ac:dyDescent="0.25">
      <c r="B15" s="89"/>
      <c r="C15" s="3"/>
      <c r="D15" s="3"/>
      <c r="E15" s="3"/>
      <c r="F15" s="3"/>
      <c r="G15" s="3"/>
      <c r="H15" s="93"/>
    </row>
    <row r="16" spans="2:8" ht="13.2" x14ac:dyDescent="0.25">
      <c r="B16" s="89" t="s">
        <v>15</v>
      </c>
      <c r="C16" s="84">
        <v>0.4</v>
      </c>
      <c r="D16" s="14">
        <v>0.4</v>
      </c>
      <c r="E16" s="14">
        <v>0.4</v>
      </c>
      <c r="F16" s="14">
        <v>0.4</v>
      </c>
      <c r="G16" s="22">
        <v>0.4</v>
      </c>
      <c r="H16" s="93"/>
    </row>
    <row r="17" spans="2:8" ht="13.2" x14ac:dyDescent="0.25">
      <c r="B17" s="89"/>
      <c r="C17" s="3"/>
      <c r="D17" s="3"/>
      <c r="E17" s="3"/>
      <c r="F17" s="3"/>
      <c r="G17" s="3"/>
      <c r="H17" s="93"/>
    </row>
    <row r="18" spans="2:8" ht="13.2" x14ac:dyDescent="0.25">
      <c r="B18" s="89"/>
      <c r="C18" s="3"/>
      <c r="D18" s="3"/>
      <c r="E18" s="3"/>
      <c r="F18" s="3"/>
      <c r="G18" s="3"/>
      <c r="H18" s="93"/>
    </row>
    <row r="19" spans="2:8" ht="13.2" x14ac:dyDescent="0.25">
      <c r="B19" s="89"/>
      <c r="C19" s="3"/>
      <c r="D19" s="3"/>
      <c r="E19" s="3"/>
      <c r="F19" s="3"/>
      <c r="G19" s="3"/>
      <c r="H19" s="93"/>
    </row>
    <row r="20" spans="2:8" ht="13.2" x14ac:dyDescent="0.25">
      <c r="B20" s="89"/>
      <c r="C20" s="3"/>
      <c r="D20" s="3"/>
      <c r="E20" s="3"/>
      <c r="F20" s="3"/>
      <c r="G20" s="3"/>
      <c r="H20" s="93"/>
    </row>
    <row r="21" spans="2:8" ht="13.2" x14ac:dyDescent="0.25">
      <c r="B21" s="89" t="s">
        <v>20</v>
      </c>
      <c r="C21" s="84">
        <v>0.02</v>
      </c>
      <c r="D21" s="14">
        <v>0.03</v>
      </c>
      <c r="E21" s="14">
        <v>0.04</v>
      </c>
      <c r="F21" s="14">
        <v>0.05</v>
      </c>
      <c r="G21" s="22">
        <v>0.06</v>
      </c>
      <c r="H21" s="93"/>
    </row>
    <row r="22" spans="2:8" ht="13.2" x14ac:dyDescent="0.25">
      <c r="B22" s="89" t="s">
        <v>21</v>
      </c>
      <c r="C22" s="84">
        <v>0.02</v>
      </c>
      <c r="D22" s="14">
        <v>0.03</v>
      </c>
      <c r="E22" s="14">
        <v>0.04</v>
      </c>
      <c r="F22" s="14">
        <v>0.05</v>
      </c>
      <c r="G22" s="22">
        <v>0.06</v>
      </c>
      <c r="H22" s="93"/>
    </row>
    <row r="23" spans="2:8" ht="13.2" x14ac:dyDescent="0.25">
      <c r="B23" s="89"/>
      <c r="C23" s="3"/>
      <c r="D23" s="3"/>
      <c r="E23" s="3"/>
      <c r="F23" s="3"/>
      <c r="G23" s="3"/>
      <c r="H23" s="93"/>
    </row>
    <row r="24" spans="2:8" ht="13.2" x14ac:dyDescent="0.25">
      <c r="B24" s="90" t="s">
        <v>23</v>
      </c>
      <c r="C24" s="86">
        <v>0.02</v>
      </c>
      <c r="D24" s="19">
        <v>0.03</v>
      </c>
      <c r="E24" s="19">
        <v>0.04</v>
      </c>
      <c r="F24" s="19">
        <v>0.05</v>
      </c>
      <c r="G24" s="24">
        <v>0.06</v>
      </c>
      <c r="H24" s="93"/>
    </row>
    <row r="25" spans="2:8" ht="15.75" customHeight="1" x14ac:dyDescent="0.25">
      <c r="B25" s="91"/>
      <c r="C25" s="18"/>
      <c r="D25" s="18"/>
      <c r="E25" s="18"/>
      <c r="F25" s="18"/>
      <c r="G25" s="18"/>
      <c r="H25" s="93"/>
    </row>
    <row r="26" spans="2:8" ht="13.2" x14ac:dyDescent="0.25">
      <c r="B26" s="91"/>
      <c r="C26" s="18"/>
      <c r="D26" s="18"/>
      <c r="E26" s="18"/>
      <c r="F26" s="18"/>
      <c r="G26" s="18"/>
      <c r="H26" s="93"/>
    </row>
    <row r="27" spans="2:8" ht="13.2" x14ac:dyDescent="0.25">
      <c r="B27" s="91"/>
      <c r="C27" s="18"/>
      <c r="D27" s="18"/>
      <c r="E27" s="18"/>
      <c r="F27" s="18"/>
      <c r="G27" s="18"/>
      <c r="H27" s="94"/>
    </row>
    <row r="28" spans="2:8" ht="13.8" thickBot="1" x14ac:dyDescent="0.3">
      <c r="B28" s="92" t="s">
        <v>46</v>
      </c>
      <c r="C28" s="95">
        <f>(1+$C$54)^(C2-$C$2)</f>
        <v>1</v>
      </c>
      <c r="D28" s="96">
        <f t="shared" ref="D28:G28" si="1">(1+$C$54)^(D2-$C$2)</f>
        <v>1.0837804502004318</v>
      </c>
      <c r="E28" s="96">
        <f t="shared" si="1"/>
        <v>1.1745800642366506</v>
      </c>
      <c r="F28" s="96">
        <f t="shared" si="1"/>
        <v>1.2729869108148493</v>
      </c>
      <c r="G28" s="96">
        <f t="shared" si="1"/>
        <v>1.3796383273021744</v>
      </c>
      <c r="H28" s="97">
        <f>(1+$C$54)^(1977-C2)</f>
        <v>1.4952250474773212</v>
      </c>
    </row>
    <row r="29" spans="2:8" ht="13.2" x14ac:dyDescent="0.25"/>
    <row r="30" spans="2:8" ht="13.2" x14ac:dyDescent="0.25"/>
    <row r="31" spans="2:8" ht="13.2" x14ac:dyDescent="0.25"/>
    <row r="32" spans="2:8" ht="13.2" x14ac:dyDescent="0.25"/>
    <row r="33" spans="1:3" ht="13.2" x14ac:dyDescent="0.25"/>
    <row r="34" spans="1:3" ht="13.8" thickBot="1" x14ac:dyDescent="0.3">
      <c r="A34" s="2" t="s">
        <v>31</v>
      </c>
    </row>
    <row r="35" spans="1:3" ht="13.2" x14ac:dyDescent="0.25">
      <c r="B35" s="105" t="s">
        <v>32</v>
      </c>
      <c r="C35" s="100">
        <v>1.6</v>
      </c>
    </row>
    <row r="36" spans="1:3" ht="13.2" x14ac:dyDescent="0.25">
      <c r="B36" s="89" t="s">
        <v>33</v>
      </c>
      <c r="C36" s="101">
        <f>((33+46)+(35+48)+(29+41)+(25+33)+(23+32))/(2*5)</f>
        <v>34.5</v>
      </c>
    </row>
    <row r="37" spans="1:3" ht="13.2" x14ac:dyDescent="0.25">
      <c r="B37" s="89" t="s">
        <v>34</v>
      </c>
      <c r="C37" s="102">
        <v>0.06</v>
      </c>
    </row>
    <row r="38" spans="1:3" ht="13.2" x14ac:dyDescent="0.25">
      <c r="B38" s="106"/>
      <c r="C38" s="98"/>
    </row>
    <row r="39" spans="1:3" ht="13.2" x14ac:dyDescent="0.25">
      <c r="B39" s="89" t="s">
        <v>35</v>
      </c>
      <c r="C39" s="103">
        <f>(C35/C36)+C37</f>
        <v>0.1063768115942029</v>
      </c>
    </row>
    <row r="40" spans="1:3" ht="13.2" x14ac:dyDescent="0.25">
      <c r="B40" s="106"/>
      <c r="C40" s="98"/>
    </row>
    <row r="41" spans="1:3" ht="13.2" x14ac:dyDescent="0.25">
      <c r="B41" s="89" t="s">
        <v>36</v>
      </c>
      <c r="C41" s="101">
        <v>-12</v>
      </c>
    </row>
    <row r="42" spans="1:3" ht="13.2" x14ac:dyDescent="0.25">
      <c r="B42" s="89" t="s">
        <v>37</v>
      </c>
      <c r="C42" s="101">
        <v>-0.8</v>
      </c>
    </row>
    <row r="43" spans="1:3" ht="13.2" x14ac:dyDescent="0.25">
      <c r="B43" s="106"/>
      <c r="C43" s="98"/>
    </row>
    <row r="44" spans="1:3" ht="13.2" x14ac:dyDescent="0.25">
      <c r="B44" s="89" t="s">
        <v>38</v>
      </c>
      <c r="C44" s="103">
        <f>C42/C41</f>
        <v>6.6666666666666666E-2</v>
      </c>
    </row>
    <row r="45" spans="1:3" ht="13.2" x14ac:dyDescent="0.25">
      <c r="B45" s="106"/>
      <c r="C45" s="98"/>
    </row>
    <row r="46" spans="1:3" ht="13.2" x14ac:dyDescent="0.25">
      <c r="B46" s="89" t="s">
        <v>39</v>
      </c>
      <c r="C46" s="101">
        <v>31</v>
      </c>
    </row>
    <row r="47" spans="1:3" ht="13.2" x14ac:dyDescent="0.25">
      <c r="B47" s="89" t="s">
        <v>40</v>
      </c>
      <c r="C47" s="101">
        <v>47</v>
      </c>
    </row>
    <row r="48" spans="1:3" ht="13.2" x14ac:dyDescent="0.25">
      <c r="B48" s="106"/>
      <c r="C48" s="98"/>
    </row>
    <row r="49" spans="2:6" ht="13.2" x14ac:dyDescent="0.25">
      <c r="B49" s="89" t="s">
        <v>41</v>
      </c>
      <c r="C49" s="103">
        <f>C46/C47</f>
        <v>0.65957446808510634</v>
      </c>
    </row>
    <row r="50" spans="2:6" ht="15.75" customHeight="1" x14ac:dyDescent="0.25">
      <c r="B50" s="89" t="s">
        <v>42</v>
      </c>
      <c r="C50" s="103">
        <f>1-C49</f>
        <v>0.34042553191489366</v>
      </c>
    </row>
    <row r="51" spans="2:6" ht="15.75" customHeight="1" x14ac:dyDescent="0.25">
      <c r="B51" s="106"/>
      <c r="C51" s="98"/>
    </row>
    <row r="52" spans="2:6" ht="15.75" customHeight="1" x14ac:dyDescent="0.25">
      <c r="B52" s="89" t="s">
        <v>43</v>
      </c>
      <c r="C52" s="102">
        <v>0.4</v>
      </c>
    </row>
    <row r="53" spans="2:6" ht="15.75" customHeight="1" x14ac:dyDescent="0.25">
      <c r="B53" s="106"/>
      <c r="C53" s="98"/>
      <c r="F53" s="1" t="s">
        <v>57</v>
      </c>
    </row>
    <row r="54" spans="2:6" ht="15.75" customHeight="1" x14ac:dyDescent="0.25">
      <c r="B54" s="89" t="s">
        <v>44</v>
      </c>
      <c r="C54" s="103">
        <f>C39*C49+C50*C44*(1-C52)</f>
        <v>8.3780450200431691E-2</v>
      </c>
    </row>
    <row r="55" spans="2:6" ht="15.75" customHeight="1" x14ac:dyDescent="0.25">
      <c r="B55" s="107"/>
      <c r="C55" s="99"/>
    </row>
    <row r="56" spans="2:6" ht="15.75" customHeight="1" thickBot="1" x14ac:dyDescent="0.3">
      <c r="B56" s="108" t="s">
        <v>45</v>
      </c>
      <c r="C56" s="104">
        <f>AVERAGE(C4:G4)</f>
        <v>0.04</v>
      </c>
    </row>
  </sheetData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Copia de Algo más ordenada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Ignacio Durán Aranda</dc:creator>
  <cp:lastModifiedBy>Felipe Ignacio Durán Aranda</cp:lastModifiedBy>
  <cp:lastPrinted>2020-07-07T13:01:52Z</cp:lastPrinted>
  <dcterms:created xsi:type="dcterms:W3CDTF">2020-07-06T04:41:29Z</dcterms:created>
  <dcterms:modified xsi:type="dcterms:W3CDTF">2020-07-07T13:52:35Z</dcterms:modified>
</cp:coreProperties>
</file>