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rucdk-my.sharepoint.com/personal/tpapet_ruc_dk/Documents/Delt på Onedrive/INNO-CCUS - SIMPLY/WP 2 - Impact assessment/Dynamic LCA/"/>
    </mc:Choice>
  </mc:AlternateContent>
  <xr:revisionPtr revIDLastSave="74" documentId="8_{93D8F689-DFB6-4DE6-AD3B-63EA8ECE7A21}" xr6:coauthVersionLast="47" xr6:coauthVersionMax="47" xr10:uidLastSave="{E64A828E-50EB-472C-949E-F77C1F77B7B4}"/>
  <bookViews>
    <workbookView minimized="1" xWindow="4620" yWindow="4188" windowWidth="17280" windowHeight="9960" tabRatio="841" activeTab="10" xr2:uid="{D5A03A8E-128A-4AD9-8D75-EF514A193C43}"/>
  </bookViews>
  <sheets>
    <sheet name="README" sheetId="20" r:id="rId1"/>
    <sheet name="SI1 - comp" sheetId="1" r:id="rId2"/>
    <sheet name="SI2 - dew" sheetId="13" r:id="rId3"/>
    <sheet name="SI3 - py" sheetId="3" r:id="rId4"/>
    <sheet name="SI4 - storage period" sheetId="19" r:id="rId5"/>
    <sheet name="SI5 - storage N2O NH3" sheetId="6" r:id="rId6"/>
    <sheet name="SI6 - dew storage emissions" sheetId="17" r:id="rId7"/>
    <sheet name="SI7 - CO2 CH4 ratio" sheetId="15" r:id="rId8"/>
    <sheet name="SI8 - soil emissions" sheetId="18" r:id="rId9"/>
    <sheet name="SI9 - pelleting" sheetId="16" r:id="rId10"/>
    <sheet name="SI10 - sensitivity" sheetId="21" r:id="rId11"/>
    <sheet name="SI11 - ecoinvent" sheetId="22" r:id="rId12"/>
    <sheet name="Sorted" sheetId="9" state="hidden" r:id="rId13"/>
  </sheets>
  <definedNames>
    <definedName name="dl">#REF!</definedName>
    <definedName name="dm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6" i="19" l="1"/>
  <c r="Q15" i="19"/>
  <c r="U11" i="19"/>
  <c r="V11" i="19"/>
  <c r="W11" i="19"/>
  <c r="X11" i="19"/>
  <c r="Y11" i="19"/>
  <c r="Z11" i="19" s="1"/>
  <c r="AA11" i="19" s="1"/>
  <c r="U12" i="19"/>
  <c r="V12" i="19"/>
  <c r="W12" i="19"/>
  <c r="X12" i="19"/>
  <c r="Y12" i="19"/>
  <c r="Z12" i="19" s="1"/>
  <c r="AA12" i="19" s="1"/>
  <c r="U13" i="19"/>
  <c r="V13" i="19"/>
  <c r="W13" i="19"/>
  <c r="X13" i="19" s="1"/>
  <c r="Y13" i="19" s="1"/>
  <c r="Z13" i="19" s="1"/>
  <c r="AA13" i="19" s="1"/>
  <c r="U14" i="19"/>
  <c r="V14" i="19"/>
  <c r="W14" i="19"/>
  <c r="X14" i="19" s="1"/>
  <c r="Y14" i="19" s="1"/>
  <c r="Z14" i="19" s="1"/>
  <c r="AA14" i="19" s="1"/>
  <c r="U15" i="19"/>
  <c r="V15" i="19" s="1"/>
  <c r="W15" i="19" s="1"/>
  <c r="X15" i="19" s="1"/>
  <c r="Y15" i="19" s="1"/>
  <c r="Z15" i="19" s="1"/>
  <c r="AA15" i="19" s="1"/>
  <c r="T12" i="19"/>
  <c r="T13" i="19"/>
  <c r="T14" i="19"/>
  <c r="T15" i="19"/>
  <c r="T16" i="19"/>
  <c r="T17" i="19"/>
  <c r="T18" i="19"/>
  <c r="T19" i="19"/>
  <c r="T20" i="19"/>
  <c r="T11" i="19"/>
  <c r="S11" i="19"/>
  <c r="S12" i="19"/>
  <c r="S13" i="19"/>
  <c r="S14" i="19"/>
  <c r="S15" i="19"/>
  <c r="P7" i="19"/>
  <c r="Q7" i="19"/>
  <c r="R7" i="19"/>
  <c r="S7" i="19"/>
  <c r="T7" i="19"/>
  <c r="U7" i="19"/>
  <c r="V7" i="19"/>
  <c r="W7" i="19"/>
  <c r="X7" i="19"/>
  <c r="Y7" i="19"/>
  <c r="Z7" i="19"/>
  <c r="AA7" i="19"/>
  <c r="P8" i="19"/>
  <c r="Q8" i="19"/>
  <c r="R8" i="19"/>
  <c r="S8" i="19"/>
  <c r="T8" i="19"/>
  <c r="U8" i="19"/>
  <c r="V8" i="19"/>
  <c r="W8" i="19"/>
  <c r="X8" i="19"/>
  <c r="Y8" i="19"/>
  <c r="Z8" i="19"/>
  <c r="AA8" i="19"/>
  <c r="P9" i="19"/>
  <c r="Q9" i="19"/>
  <c r="R9" i="19"/>
  <c r="S9" i="19"/>
  <c r="T9" i="19"/>
  <c r="U9" i="19"/>
  <c r="V9" i="19"/>
  <c r="W9" i="19"/>
  <c r="X9" i="19"/>
  <c r="Y9" i="19"/>
  <c r="Z9" i="19"/>
  <c r="AA9" i="19"/>
  <c r="P10" i="19"/>
  <c r="Q10" i="19"/>
  <c r="R10" i="19"/>
  <c r="S10" i="19"/>
  <c r="T10" i="19"/>
  <c r="U10" i="19"/>
  <c r="V10" i="19"/>
  <c r="W10" i="19"/>
  <c r="X10" i="19"/>
  <c r="Y10" i="19"/>
  <c r="Z10" i="19"/>
  <c r="AA10" i="19"/>
  <c r="R6" i="19"/>
  <c r="S6" i="19"/>
  <c r="T6" i="19"/>
  <c r="U6" i="19"/>
  <c r="V6" i="19"/>
  <c r="W6" i="19"/>
  <c r="X6" i="19"/>
  <c r="Y6" i="19"/>
  <c r="Z6" i="19"/>
  <c r="AA6" i="19"/>
  <c r="Q6" i="19"/>
  <c r="P6" i="19"/>
  <c r="O12" i="19"/>
  <c r="O17" i="19" s="1"/>
  <c r="O13" i="19"/>
  <c r="O18" i="19" s="1"/>
  <c r="O15" i="19"/>
  <c r="O20" i="19" s="1"/>
  <c r="O11" i="19"/>
  <c r="O16" i="19" s="1"/>
  <c r="P3" i="19"/>
  <c r="O10" i="19"/>
  <c r="O9" i="19"/>
  <c r="O8" i="19"/>
  <c r="O7" i="19"/>
  <c r="O6" i="19"/>
  <c r="L45" i="19"/>
  <c r="A45" i="19"/>
  <c r="L44" i="19"/>
  <c r="A44" i="19"/>
  <c r="K43" i="19"/>
  <c r="J43" i="19"/>
  <c r="I43" i="19"/>
  <c r="H43" i="19"/>
  <c r="G43" i="19"/>
  <c r="F43" i="19"/>
  <c r="E43" i="19"/>
  <c r="D43" i="19"/>
  <c r="C43" i="19"/>
  <c r="B43" i="19"/>
  <c r="L42" i="19"/>
  <c r="L41" i="19"/>
  <c r="L40" i="19"/>
  <c r="K39" i="19"/>
  <c r="K38" i="19" s="1"/>
  <c r="J39" i="19"/>
  <c r="I39" i="19"/>
  <c r="H39" i="19"/>
  <c r="G39" i="19"/>
  <c r="F39" i="19"/>
  <c r="E39" i="19"/>
  <c r="D39" i="19"/>
  <c r="D38" i="19" s="1"/>
  <c r="C39" i="19"/>
  <c r="C38" i="19" s="1"/>
  <c r="B39" i="19"/>
  <c r="B38" i="19" s="1"/>
  <c r="I38" i="19"/>
  <c r="G38" i="19"/>
  <c r="L37" i="19"/>
  <c r="A37" i="19"/>
  <c r="L36" i="19"/>
  <c r="A36" i="19"/>
  <c r="K35" i="19"/>
  <c r="J35" i="19"/>
  <c r="I35" i="19"/>
  <c r="H35" i="19"/>
  <c r="G35" i="19"/>
  <c r="F35" i="19"/>
  <c r="E35" i="19"/>
  <c r="D35" i="19"/>
  <c r="C35" i="19"/>
  <c r="B35" i="19"/>
  <c r="L35" i="19" s="1"/>
  <c r="L34" i="19"/>
  <c r="L33" i="19"/>
  <c r="L32" i="19"/>
  <c r="K31" i="19"/>
  <c r="K30" i="19" s="1"/>
  <c r="J31" i="19"/>
  <c r="I31" i="19"/>
  <c r="I30" i="19" s="1"/>
  <c r="H31" i="19"/>
  <c r="H30" i="19" s="1"/>
  <c r="G31" i="19"/>
  <c r="G30" i="19" s="1"/>
  <c r="F31" i="19"/>
  <c r="F30" i="19" s="1"/>
  <c r="E31" i="19"/>
  <c r="E30" i="19" s="1"/>
  <c r="D31" i="19"/>
  <c r="C31" i="19"/>
  <c r="C30" i="19" s="1"/>
  <c r="B31" i="19"/>
  <c r="L29" i="19"/>
  <c r="A29" i="19"/>
  <c r="L28" i="19"/>
  <c r="A28" i="19"/>
  <c r="K27" i="19"/>
  <c r="J27" i="19"/>
  <c r="I27" i="19"/>
  <c r="H27" i="19"/>
  <c r="G27" i="19"/>
  <c r="F27" i="19"/>
  <c r="E27" i="19"/>
  <c r="D27" i="19"/>
  <c r="C27" i="19"/>
  <c r="B27" i="19"/>
  <c r="L26" i="19"/>
  <c r="L25" i="19"/>
  <c r="L24" i="19"/>
  <c r="K23" i="19"/>
  <c r="K22" i="19" s="1"/>
  <c r="J23" i="19"/>
  <c r="J22" i="19" s="1"/>
  <c r="I23" i="19"/>
  <c r="H23" i="19"/>
  <c r="H22" i="19" s="1"/>
  <c r="G23" i="19"/>
  <c r="F23" i="19"/>
  <c r="F22" i="19" s="1"/>
  <c r="E23" i="19"/>
  <c r="D23" i="19"/>
  <c r="C23" i="19"/>
  <c r="B23" i="19"/>
  <c r="E22" i="19"/>
  <c r="C22" i="19"/>
  <c r="L21" i="19"/>
  <c r="A21" i="19"/>
  <c r="L20" i="19"/>
  <c r="A20" i="19"/>
  <c r="K19" i="19"/>
  <c r="J19" i="19"/>
  <c r="I19" i="19"/>
  <c r="H19" i="19"/>
  <c r="G19" i="19"/>
  <c r="F19" i="19"/>
  <c r="F14" i="19" s="1"/>
  <c r="E19" i="19"/>
  <c r="D19" i="19"/>
  <c r="C19" i="19"/>
  <c r="B19" i="19"/>
  <c r="L18" i="19"/>
  <c r="L17" i="19"/>
  <c r="L16" i="19"/>
  <c r="K15" i="19"/>
  <c r="K14" i="19" s="1"/>
  <c r="J15" i="19"/>
  <c r="I15" i="19"/>
  <c r="I14" i="19" s="1"/>
  <c r="H15" i="19"/>
  <c r="H14" i="19" s="1"/>
  <c r="G15" i="19"/>
  <c r="G14" i="19" s="1"/>
  <c r="F15" i="19"/>
  <c r="E15" i="19"/>
  <c r="D15" i="19"/>
  <c r="D14" i="19" s="1"/>
  <c r="C15" i="19"/>
  <c r="C14" i="19" s="1"/>
  <c r="B15" i="19"/>
  <c r="L13" i="19"/>
  <c r="A13" i="19"/>
  <c r="L12" i="19"/>
  <c r="A12" i="19"/>
  <c r="K11" i="19"/>
  <c r="J11" i="19"/>
  <c r="I11" i="19"/>
  <c r="H11" i="19"/>
  <c r="L11" i="19" s="1"/>
  <c r="G11" i="19"/>
  <c r="F11" i="19"/>
  <c r="E11" i="19"/>
  <c r="D11" i="19"/>
  <c r="C11" i="19"/>
  <c r="B11" i="19"/>
  <c r="L10" i="19"/>
  <c r="L9" i="19"/>
  <c r="L8" i="19"/>
  <c r="K7" i="19"/>
  <c r="K6" i="19" s="1"/>
  <c r="J7" i="19"/>
  <c r="I7" i="19"/>
  <c r="H7" i="19"/>
  <c r="G7" i="19"/>
  <c r="G6" i="19" s="1"/>
  <c r="F7" i="19"/>
  <c r="E7" i="19"/>
  <c r="E6" i="19" s="1"/>
  <c r="D7" i="19"/>
  <c r="D6" i="19" s="1"/>
  <c r="C7" i="19"/>
  <c r="C6" i="19" s="1"/>
  <c r="B7" i="19"/>
  <c r="T14" i="17"/>
  <c r="T13" i="17"/>
  <c r="T12" i="17"/>
  <c r="T11" i="17"/>
  <c r="T10" i="17"/>
  <c r="T9" i="17"/>
  <c r="T8" i="17"/>
  <c r="T7" i="17"/>
  <c r="P14" i="17"/>
  <c r="P13" i="17"/>
  <c r="P12" i="17"/>
  <c r="P11" i="17"/>
  <c r="P10" i="17"/>
  <c r="P9" i="17"/>
  <c r="P8" i="17"/>
  <c r="P7" i="17"/>
  <c r="L14" i="17"/>
  <c r="L13" i="17"/>
  <c r="L12" i="17"/>
  <c r="L11" i="17"/>
  <c r="L10" i="17"/>
  <c r="L9" i="17"/>
  <c r="L8" i="17"/>
  <c r="L7" i="17"/>
  <c r="H8" i="17"/>
  <c r="H15" i="17" s="1"/>
  <c r="H9" i="17"/>
  <c r="H10" i="17"/>
  <c r="H11" i="17"/>
  <c r="H12" i="17"/>
  <c r="H13" i="17"/>
  <c r="H14" i="17"/>
  <c r="H7" i="17"/>
  <c r="I7" i="18"/>
  <c r="K15" i="18"/>
  <c r="J15" i="18"/>
  <c r="I15" i="18"/>
  <c r="K14" i="18"/>
  <c r="J14" i="18"/>
  <c r="I14" i="18"/>
  <c r="J12" i="18"/>
  <c r="J11" i="18"/>
  <c r="K9" i="18"/>
  <c r="J9" i="18"/>
  <c r="I9" i="18"/>
  <c r="K7" i="18"/>
  <c r="J7" i="18"/>
  <c r="J6" i="17"/>
  <c r="N6" i="17" s="1"/>
  <c r="R6" i="17" s="1"/>
  <c r="K6" i="17"/>
  <c r="O6" i="17" s="1"/>
  <c r="S6" i="17" s="1"/>
  <c r="L6" i="17"/>
  <c r="M6" i="17"/>
  <c r="P6" i="17"/>
  <c r="Q6" i="17"/>
  <c r="T6" i="17"/>
  <c r="I6" i="17"/>
  <c r="C6" i="16"/>
  <c r="J6" i="19" l="1"/>
  <c r="L19" i="19"/>
  <c r="L23" i="19"/>
  <c r="J30" i="19"/>
  <c r="F38" i="19"/>
  <c r="L38" i="19" s="1"/>
  <c r="O14" i="19"/>
  <c r="O19" i="19" s="1"/>
  <c r="F6" i="19"/>
  <c r="G22" i="19"/>
  <c r="L31" i="19"/>
  <c r="H38" i="19"/>
  <c r="I6" i="19"/>
  <c r="E14" i="19"/>
  <c r="L7" i="19"/>
  <c r="B22" i="19"/>
  <c r="L22" i="19" s="1"/>
  <c r="L15" i="19"/>
  <c r="E38" i="19"/>
  <c r="L43" i="19"/>
  <c r="H6" i="19"/>
  <c r="B14" i="19"/>
  <c r="I22" i="19"/>
  <c r="D30" i="19"/>
  <c r="J38" i="19"/>
  <c r="K46" i="19"/>
  <c r="G46" i="19"/>
  <c r="C46" i="19"/>
  <c r="B30" i="19"/>
  <c r="L30" i="19" s="1"/>
  <c r="L27" i="19"/>
  <c r="L39" i="19"/>
  <c r="B6" i="19"/>
  <c r="J14" i="19"/>
  <c r="D22" i="19"/>
  <c r="D46" i="19" s="1"/>
  <c r="H17" i="17"/>
  <c r="H16" i="17"/>
  <c r="I16" i="18"/>
  <c r="J16" i="18"/>
  <c r="K16" i="18"/>
  <c r="I17" i="18"/>
  <c r="J18" i="18"/>
  <c r="K18" i="18"/>
  <c r="K17" i="18"/>
  <c r="I18" i="18"/>
  <c r="J17" i="18"/>
  <c r="I46" i="19" l="1"/>
  <c r="L14" i="19"/>
  <c r="F46" i="19"/>
  <c r="E46" i="19"/>
  <c r="H46" i="19"/>
  <c r="L6" i="19"/>
  <c r="B46" i="19"/>
  <c r="J46" i="19"/>
  <c r="L15" i="17"/>
  <c r="L16" i="17"/>
  <c r="L17" i="17" s="1"/>
  <c r="T15" i="17"/>
  <c r="P15" i="17"/>
  <c r="L46" i="19" l="1"/>
  <c r="P16" i="17"/>
  <c r="P17" i="17" s="1"/>
  <c r="T16" i="17"/>
  <c r="T17" i="17" s="1"/>
  <c r="C19" i="15" l="1"/>
  <c r="C18" i="15"/>
  <c r="D17" i="15"/>
  <c r="D6" i="15"/>
  <c r="C80" i="3" l="1" a="1"/>
  <c r="C80" i="3" s="1"/>
  <c r="F24" i="1" l="1"/>
  <c r="F23" i="1"/>
  <c r="C7" i="16"/>
  <c r="D7" i="16" s="1"/>
  <c r="C8" i="16"/>
  <c r="D8" i="16" s="1"/>
  <c r="C9" i="16"/>
  <c r="D9" i="16" s="1"/>
  <c r="C10" i="16"/>
  <c r="D10" i="16" s="1"/>
  <c r="C11" i="16"/>
  <c r="D11" i="16" s="1"/>
  <c r="D6" i="16"/>
  <c r="D12" i="16" l="1"/>
  <c r="J89" i="3"/>
  <c r="J90" i="3"/>
  <c r="K89" i="3"/>
  <c r="K90" i="3"/>
  <c r="J88" i="3"/>
  <c r="K88" i="3"/>
  <c r="D13" i="16"/>
  <c r="K65" i="1"/>
  <c r="D7" i="15"/>
  <c r="D8" i="15"/>
  <c r="D9" i="15"/>
  <c r="D10" i="15"/>
  <c r="D11" i="15"/>
  <c r="D12" i="15"/>
  <c r="D13" i="15"/>
  <c r="D14" i="15"/>
  <c r="D15" i="15"/>
  <c r="D16" i="15"/>
  <c r="D18" i="15" l="1"/>
  <c r="D19" i="15"/>
  <c r="I65" i="1" l="1"/>
  <c r="L66" i="1"/>
  <c r="L65" i="1"/>
  <c r="K66" i="1"/>
  <c r="J66" i="1"/>
  <c r="J65" i="1"/>
  <c r="I66" i="1"/>
  <c r="H66" i="1"/>
  <c r="H65" i="1"/>
  <c r="G66" i="1"/>
  <c r="G65" i="1"/>
  <c r="F66" i="1"/>
  <c r="F65" i="1"/>
  <c r="E66" i="1"/>
  <c r="E65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47" i="1"/>
  <c r="D66" i="1" l="1"/>
  <c r="D65" i="1"/>
  <c r="M45" i="13"/>
  <c r="Q46" i="13" l="1"/>
  <c r="P46" i="13"/>
  <c r="O46" i="13"/>
  <c r="N46" i="13"/>
  <c r="M46" i="13"/>
  <c r="L46" i="13"/>
  <c r="K46" i="13"/>
  <c r="I46" i="13"/>
  <c r="H46" i="13"/>
  <c r="G46" i="13"/>
  <c r="F46" i="13"/>
  <c r="E46" i="13"/>
  <c r="D46" i="13"/>
  <c r="C46" i="13"/>
  <c r="B46" i="13"/>
  <c r="Q45" i="13"/>
  <c r="P45" i="13"/>
  <c r="O45" i="13"/>
  <c r="N45" i="13"/>
  <c r="L45" i="13"/>
  <c r="K45" i="13"/>
  <c r="I45" i="13"/>
  <c r="H45" i="13"/>
  <c r="G45" i="13"/>
  <c r="F45" i="13"/>
  <c r="E45" i="13"/>
  <c r="D45" i="13"/>
  <c r="C45" i="13"/>
  <c r="B45" i="13"/>
  <c r="J44" i="13"/>
  <c r="J43" i="13"/>
  <c r="J42" i="13"/>
  <c r="J41" i="13"/>
  <c r="J40" i="13"/>
  <c r="J39" i="13"/>
  <c r="J38" i="13"/>
  <c r="J37" i="13"/>
  <c r="J36" i="13"/>
  <c r="J35" i="13"/>
  <c r="J34" i="13"/>
  <c r="J33" i="13"/>
  <c r="J32" i="13"/>
  <c r="J31" i="13"/>
  <c r="J30" i="13"/>
  <c r="J29" i="13"/>
  <c r="J28" i="13"/>
  <c r="J27" i="13"/>
  <c r="J26" i="13"/>
  <c r="J25" i="13"/>
  <c r="J24" i="13"/>
  <c r="J23" i="13"/>
  <c r="J22" i="13"/>
  <c r="J21" i="13"/>
  <c r="J20" i="13"/>
  <c r="J19" i="13"/>
  <c r="J18" i="13"/>
  <c r="J17" i="13"/>
  <c r="J16" i="13"/>
  <c r="J15" i="13"/>
  <c r="J14" i="13"/>
  <c r="J13" i="13"/>
  <c r="J12" i="13"/>
  <c r="J11" i="13"/>
  <c r="J10" i="13"/>
  <c r="J9" i="13"/>
  <c r="J46" i="13" l="1"/>
  <c r="J45" i="13"/>
  <c r="K35" i="3" l="1"/>
  <c r="H35" i="3"/>
  <c r="G35" i="3"/>
  <c r="F35" i="3"/>
  <c r="E35" i="3"/>
  <c r="D35" i="3"/>
  <c r="O34" i="3"/>
  <c r="N34" i="3"/>
  <c r="L34" i="3"/>
  <c r="K34" i="3"/>
  <c r="J34" i="3"/>
  <c r="I34" i="3"/>
  <c r="H34" i="3"/>
  <c r="G34" i="3"/>
  <c r="F34" i="3"/>
  <c r="E34" i="3"/>
  <c r="D34" i="3"/>
  <c r="O17" i="3"/>
  <c r="N17" i="3"/>
  <c r="M17" i="3"/>
  <c r="L17" i="3"/>
  <c r="K17" i="3"/>
  <c r="J17" i="3"/>
  <c r="I17" i="3"/>
  <c r="H17" i="3"/>
  <c r="G17" i="3"/>
  <c r="F17" i="3"/>
  <c r="E17" i="3"/>
  <c r="D17" i="3"/>
  <c r="O16" i="3"/>
  <c r="N16" i="3"/>
  <c r="M16" i="3"/>
  <c r="L16" i="3"/>
  <c r="K16" i="3"/>
  <c r="J16" i="3"/>
  <c r="I16" i="3"/>
  <c r="H16" i="3"/>
  <c r="G16" i="3"/>
  <c r="F16" i="3"/>
  <c r="E16" i="3"/>
  <c r="D16" i="3"/>
  <c r="L24" i="1"/>
  <c r="K24" i="1"/>
  <c r="J24" i="1"/>
  <c r="I24" i="1"/>
  <c r="H24" i="1"/>
  <c r="E24" i="1"/>
  <c r="D24" i="1"/>
  <c r="L23" i="1"/>
  <c r="K23" i="1"/>
  <c r="J23" i="1"/>
  <c r="I23" i="1"/>
  <c r="H23" i="1"/>
  <c r="E23" i="1"/>
  <c r="D23" i="1"/>
  <c r="N18" i="3" l="1"/>
  <c r="F18" i="3"/>
  <c r="G18" i="3"/>
  <c r="K36" i="3"/>
  <c r="K67" i="1"/>
  <c r="L67" i="1"/>
  <c r="H25" i="1"/>
  <c r="D18" i="3"/>
  <c r="I18" i="3"/>
  <c r="K18" i="3"/>
  <c r="L18" i="3"/>
  <c r="H18" i="3"/>
  <c r="J18" i="3"/>
  <c r="M18" i="3"/>
  <c r="O18" i="3"/>
  <c r="D36" i="3"/>
  <c r="E36" i="3"/>
  <c r="E18" i="3"/>
  <c r="F36" i="3"/>
  <c r="G36" i="3"/>
  <c r="H36" i="3"/>
  <c r="I25" i="1"/>
  <c r="F67" i="1"/>
  <c r="K25" i="1"/>
  <c r="L25" i="1"/>
  <c r="G67" i="1"/>
  <c r="I67" i="1"/>
  <c r="D25" i="1"/>
  <c r="E25" i="1"/>
  <c r="J25" i="1"/>
  <c r="E67" i="1"/>
  <c r="H67" i="1"/>
  <c r="F25" i="1"/>
  <c r="J67" i="1"/>
  <c r="D67" i="1"/>
  <c r="M3" i="9" l="1"/>
  <c r="P3" i="9"/>
  <c r="Q3" i="9"/>
  <c r="H4" i="9"/>
  <c r="I4" i="9"/>
  <c r="H5" i="9"/>
  <c r="I5" i="9"/>
  <c r="H6" i="9"/>
  <c r="I6" i="9"/>
  <c r="H7" i="9"/>
  <c r="I7" i="9"/>
  <c r="H8" i="9"/>
  <c r="I8" i="9"/>
  <c r="H9" i="9"/>
  <c r="I9" i="9"/>
  <c r="H10" i="9"/>
  <c r="I10" i="9"/>
  <c r="H11" i="9"/>
  <c r="I11" i="9"/>
  <c r="H12" i="9"/>
  <c r="I12" i="9"/>
  <c r="H13" i="9"/>
  <c r="I13" i="9"/>
  <c r="H14" i="9"/>
  <c r="I14" i="9"/>
  <c r="H15" i="9"/>
  <c r="I15" i="9"/>
  <c r="H16" i="9"/>
  <c r="I16" i="9"/>
  <c r="H17" i="9"/>
  <c r="I17" i="9"/>
  <c r="H18" i="9"/>
  <c r="I18" i="9"/>
  <c r="H19" i="9"/>
  <c r="I19" i="9"/>
  <c r="H20" i="9"/>
  <c r="I20" i="9"/>
  <c r="H21" i="9"/>
  <c r="I21" i="9"/>
  <c r="H22" i="9"/>
  <c r="I22" i="9"/>
  <c r="H23" i="9"/>
  <c r="I23" i="9"/>
  <c r="H24" i="9"/>
  <c r="I24" i="9"/>
  <c r="H25" i="9"/>
  <c r="I25" i="9"/>
  <c r="H26" i="9"/>
  <c r="I26" i="9"/>
  <c r="H27" i="9"/>
  <c r="I27" i="9"/>
  <c r="H28" i="9"/>
  <c r="I28" i="9"/>
  <c r="H29" i="9"/>
  <c r="I29" i="9"/>
  <c r="H30" i="9"/>
  <c r="I30" i="9"/>
  <c r="H31" i="9"/>
  <c r="I31" i="9"/>
  <c r="H32" i="9"/>
  <c r="I32" i="9"/>
  <c r="H33" i="9"/>
  <c r="I33" i="9"/>
  <c r="H34" i="9"/>
  <c r="I34" i="9"/>
  <c r="H35" i="9"/>
  <c r="I35" i="9"/>
  <c r="H36" i="9"/>
  <c r="I36" i="9"/>
  <c r="H37" i="9"/>
  <c r="I37" i="9"/>
  <c r="H38" i="9"/>
  <c r="I38" i="9"/>
  <c r="H39" i="9"/>
  <c r="I39" i="9"/>
  <c r="H40" i="9"/>
  <c r="I40" i="9"/>
  <c r="H41" i="9"/>
  <c r="I41" i="9"/>
  <c r="H42" i="9"/>
  <c r="I42" i="9"/>
  <c r="H43" i="9"/>
  <c r="I43" i="9"/>
  <c r="H44" i="9"/>
  <c r="I44" i="9"/>
  <c r="H45" i="9"/>
  <c r="I45" i="9"/>
  <c r="H46" i="9"/>
  <c r="I46" i="9"/>
  <c r="H47" i="9"/>
  <c r="I47" i="9"/>
  <c r="H48" i="9"/>
  <c r="I48" i="9"/>
  <c r="H49" i="9"/>
  <c r="I49" i="9"/>
  <c r="H50" i="9"/>
  <c r="I50" i="9"/>
  <c r="H51" i="9"/>
  <c r="I51" i="9"/>
  <c r="H52" i="9"/>
  <c r="I52" i="9"/>
  <c r="H53" i="9"/>
  <c r="I53" i="9"/>
  <c r="H54" i="9"/>
  <c r="I54" i="9"/>
  <c r="H55" i="9"/>
  <c r="I55" i="9"/>
  <c r="H56" i="9"/>
  <c r="I56" i="9"/>
  <c r="H57" i="9"/>
  <c r="I57" i="9"/>
  <c r="H58" i="9"/>
  <c r="I58" i="9"/>
  <c r="H59" i="9"/>
  <c r="I59" i="9"/>
  <c r="H60" i="9"/>
  <c r="I60" i="9"/>
  <c r="H61" i="9"/>
  <c r="I61" i="9"/>
  <c r="H62" i="9"/>
  <c r="I62" i="9"/>
  <c r="H63" i="9"/>
  <c r="I63" i="9"/>
  <c r="H64" i="9"/>
  <c r="I64" i="9"/>
  <c r="H65" i="9"/>
  <c r="I65" i="9"/>
  <c r="H66" i="9"/>
  <c r="I66" i="9"/>
  <c r="H67" i="9"/>
  <c r="I67" i="9"/>
  <c r="H68" i="9"/>
  <c r="I68" i="9"/>
  <c r="H69" i="9"/>
  <c r="I69" i="9"/>
  <c r="H70" i="9"/>
  <c r="I70" i="9"/>
  <c r="H71" i="9"/>
  <c r="I71" i="9"/>
  <c r="H72" i="9"/>
  <c r="I72" i="9"/>
  <c r="I3" i="9"/>
  <c r="S3" i="9" s="1"/>
  <c r="H3" i="9"/>
  <c r="R3" i="9" s="1"/>
  <c r="D4" i="9"/>
  <c r="E4" i="9"/>
  <c r="D5" i="9"/>
  <c r="E5" i="9"/>
  <c r="D6" i="9"/>
  <c r="E6" i="9"/>
  <c r="D7" i="9"/>
  <c r="E7" i="9"/>
  <c r="D8" i="9"/>
  <c r="E8" i="9"/>
  <c r="D9" i="9"/>
  <c r="E9" i="9"/>
  <c r="D10" i="9"/>
  <c r="E10" i="9"/>
  <c r="D11" i="9"/>
  <c r="E11" i="9"/>
  <c r="D12" i="9"/>
  <c r="E12" i="9"/>
  <c r="D13" i="9"/>
  <c r="E13" i="9"/>
  <c r="D14" i="9"/>
  <c r="E14" i="9"/>
  <c r="D15" i="9"/>
  <c r="E15" i="9"/>
  <c r="D16" i="9"/>
  <c r="E16" i="9"/>
  <c r="D17" i="9"/>
  <c r="E17" i="9"/>
  <c r="D18" i="9"/>
  <c r="E18" i="9"/>
  <c r="D19" i="9"/>
  <c r="E19" i="9"/>
  <c r="D20" i="9"/>
  <c r="E20" i="9"/>
  <c r="D21" i="9"/>
  <c r="E21" i="9"/>
  <c r="D22" i="9"/>
  <c r="E22" i="9"/>
  <c r="D23" i="9"/>
  <c r="E23" i="9"/>
  <c r="D24" i="9"/>
  <c r="E24" i="9"/>
  <c r="D25" i="9"/>
  <c r="E25" i="9"/>
  <c r="D26" i="9"/>
  <c r="E26" i="9"/>
  <c r="D27" i="9"/>
  <c r="E27" i="9"/>
  <c r="D28" i="9"/>
  <c r="E28" i="9"/>
  <c r="D29" i="9"/>
  <c r="E29" i="9"/>
  <c r="D30" i="9"/>
  <c r="E30" i="9"/>
  <c r="D31" i="9"/>
  <c r="E31" i="9"/>
  <c r="D32" i="9"/>
  <c r="E32" i="9"/>
  <c r="D33" i="9"/>
  <c r="E33" i="9"/>
  <c r="D34" i="9"/>
  <c r="E34" i="9"/>
  <c r="D35" i="9"/>
  <c r="E35" i="9"/>
  <c r="D36" i="9"/>
  <c r="E36" i="9"/>
  <c r="D37" i="9"/>
  <c r="E37" i="9"/>
  <c r="D38" i="9"/>
  <c r="E38" i="9"/>
  <c r="D39" i="9"/>
  <c r="E39" i="9"/>
  <c r="D40" i="9"/>
  <c r="E40" i="9"/>
  <c r="D41" i="9"/>
  <c r="E41" i="9"/>
  <c r="D42" i="9"/>
  <c r="E42" i="9"/>
  <c r="D43" i="9"/>
  <c r="E43" i="9"/>
  <c r="D44" i="9"/>
  <c r="E44" i="9"/>
  <c r="D45" i="9"/>
  <c r="E45" i="9"/>
  <c r="D46" i="9"/>
  <c r="E46" i="9"/>
  <c r="D47" i="9"/>
  <c r="E47" i="9"/>
  <c r="D48" i="9"/>
  <c r="E48" i="9"/>
  <c r="D49" i="9"/>
  <c r="E49" i="9"/>
  <c r="D50" i="9"/>
  <c r="E50" i="9"/>
  <c r="D51" i="9"/>
  <c r="E51" i="9"/>
  <c r="D52" i="9"/>
  <c r="E52" i="9"/>
  <c r="D53" i="9"/>
  <c r="E53" i="9"/>
  <c r="D54" i="9"/>
  <c r="E54" i="9"/>
  <c r="D55" i="9"/>
  <c r="E55" i="9"/>
  <c r="D56" i="9"/>
  <c r="E56" i="9"/>
  <c r="D57" i="9"/>
  <c r="E57" i="9"/>
  <c r="D58" i="9"/>
  <c r="E58" i="9"/>
  <c r="D59" i="9"/>
  <c r="E59" i="9"/>
  <c r="D60" i="9"/>
  <c r="E60" i="9"/>
  <c r="D61" i="9"/>
  <c r="E61" i="9"/>
  <c r="D62" i="9"/>
  <c r="E62" i="9"/>
  <c r="D63" i="9"/>
  <c r="E63" i="9"/>
  <c r="D64" i="9"/>
  <c r="E64" i="9"/>
  <c r="D65" i="9"/>
  <c r="E65" i="9"/>
  <c r="D66" i="9"/>
  <c r="E66" i="9"/>
  <c r="D67" i="9"/>
  <c r="E67" i="9"/>
  <c r="D68" i="9"/>
  <c r="E68" i="9"/>
  <c r="D69" i="9"/>
  <c r="E69" i="9"/>
  <c r="D70" i="9"/>
  <c r="E70" i="9"/>
  <c r="D71" i="9"/>
  <c r="E71" i="9"/>
  <c r="D72" i="9"/>
  <c r="E72" i="9"/>
  <c r="D3" i="9"/>
  <c r="N3" i="9" s="1"/>
  <c r="E3" i="9"/>
  <c r="O3" i="9" s="1"/>
  <c r="A5" i="9"/>
  <c r="B5" i="9"/>
  <c r="A6" i="9"/>
  <c r="B6" i="9"/>
  <c r="A7" i="9"/>
  <c r="B7" i="9"/>
  <c r="A8" i="9"/>
  <c r="B8" i="9"/>
  <c r="A9" i="9"/>
  <c r="B9" i="9"/>
  <c r="A10" i="9"/>
  <c r="B10" i="9"/>
  <c r="A11" i="9"/>
  <c r="B11" i="9"/>
  <c r="A12" i="9"/>
  <c r="B12" i="9"/>
  <c r="A13" i="9"/>
  <c r="B13" i="9"/>
  <c r="A14" i="9"/>
  <c r="B14" i="9"/>
  <c r="A15" i="9"/>
  <c r="B15" i="9"/>
  <c r="A16" i="9"/>
  <c r="B16" i="9"/>
  <c r="A17" i="9"/>
  <c r="B17" i="9"/>
  <c r="A18" i="9"/>
  <c r="B18" i="9"/>
  <c r="A19" i="9"/>
  <c r="B19" i="9"/>
  <c r="A20" i="9"/>
  <c r="B20" i="9"/>
  <c r="A21" i="9"/>
  <c r="B21" i="9"/>
  <c r="A22" i="9"/>
  <c r="B22" i="9"/>
  <c r="A23" i="9"/>
  <c r="B23" i="9"/>
  <c r="A24" i="9"/>
  <c r="B24" i="9"/>
  <c r="A25" i="9"/>
  <c r="B25" i="9"/>
  <c r="A26" i="9"/>
  <c r="B26" i="9"/>
  <c r="A27" i="9"/>
  <c r="B27" i="9"/>
  <c r="A28" i="9"/>
  <c r="B28" i="9"/>
  <c r="A29" i="9"/>
  <c r="B29" i="9"/>
  <c r="A30" i="9"/>
  <c r="B30" i="9"/>
  <c r="A31" i="9"/>
  <c r="B31" i="9"/>
  <c r="A32" i="9"/>
  <c r="B32" i="9"/>
  <c r="A33" i="9"/>
  <c r="B33" i="9"/>
  <c r="A34" i="9"/>
  <c r="B34" i="9"/>
  <c r="A35" i="9"/>
  <c r="B35" i="9"/>
  <c r="A36" i="9"/>
  <c r="B36" i="9"/>
  <c r="A37" i="9"/>
  <c r="B37" i="9"/>
  <c r="A38" i="9"/>
  <c r="B38" i="9"/>
  <c r="A39" i="9"/>
  <c r="B39" i="9"/>
  <c r="A40" i="9"/>
  <c r="B40" i="9"/>
  <c r="A41" i="9"/>
  <c r="B41" i="9"/>
  <c r="A42" i="9"/>
  <c r="B42" i="9"/>
  <c r="A43" i="9"/>
  <c r="B43" i="9"/>
  <c r="A44" i="9"/>
  <c r="B44" i="9"/>
  <c r="A45" i="9"/>
  <c r="B45" i="9"/>
  <c r="A46" i="9"/>
  <c r="B46" i="9"/>
  <c r="A47" i="9"/>
  <c r="B47" i="9"/>
  <c r="A48" i="9"/>
  <c r="B48" i="9"/>
  <c r="A49" i="9"/>
  <c r="B49" i="9"/>
  <c r="A50" i="9"/>
  <c r="B50" i="9"/>
  <c r="A51" i="9"/>
  <c r="B51" i="9"/>
  <c r="A52" i="9"/>
  <c r="B52" i="9"/>
  <c r="A53" i="9"/>
  <c r="B53" i="9"/>
  <c r="A54" i="9"/>
  <c r="B54" i="9"/>
  <c r="A55" i="9"/>
  <c r="B55" i="9"/>
  <c r="A56" i="9"/>
  <c r="B56" i="9"/>
  <c r="A57" i="9"/>
  <c r="B57" i="9"/>
  <c r="A58" i="9"/>
  <c r="B58" i="9"/>
  <c r="A59" i="9"/>
  <c r="B59" i="9"/>
  <c r="A60" i="9"/>
  <c r="B60" i="9"/>
  <c r="A61" i="9"/>
  <c r="B61" i="9"/>
  <c r="A62" i="9"/>
  <c r="B62" i="9"/>
  <c r="A63" i="9"/>
  <c r="B63" i="9"/>
  <c r="A64" i="9"/>
  <c r="B64" i="9"/>
  <c r="A65" i="9"/>
  <c r="B65" i="9"/>
  <c r="A66" i="9"/>
  <c r="B66" i="9"/>
  <c r="A67" i="9"/>
  <c r="B67" i="9"/>
  <c r="A68" i="9"/>
  <c r="B68" i="9"/>
  <c r="A69" i="9"/>
  <c r="B69" i="9"/>
  <c r="A70" i="9"/>
  <c r="B70" i="9"/>
  <c r="A71" i="9"/>
  <c r="B71" i="9"/>
  <c r="A72" i="9"/>
  <c r="B72" i="9"/>
  <c r="A3" i="9"/>
  <c r="K3" i="9" s="1"/>
  <c r="B3" i="9"/>
  <c r="L3" i="9" s="1"/>
  <c r="A4" i="9"/>
  <c r="B4" i="9"/>
  <c r="C5" i="9"/>
  <c r="G6" i="9"/>
  <c r="F7" i="9"/>
  <c r="C8" i="9"/>
  <c r="G9" i="9"/>
  <c r="F10" i="9"/>
  <c r="F11" i="9"/>
  <c r="G12" i="9"/>
  <c r="F13" i="9"/>
  <c r="C14" i="9"/>
  <c r="C15" i="9"/>
  <c r="C16" i="9"/>
  <c r="C17" i="9"/>
  <c r="G18" i="9"/>
  <c r="F19" i="9"/>
  <c r="C20" i="9"/>
  <c r="G21" i="9"/>
  <c r="F22" i="9"/>
  <c r="F23" i="9"/>
  <c r="G24" i="9"/>
  <c r="F25" i="9"/>
  <c r="C26" i="9"/>
  <c r="C27" i="9"/>
  <c r="C28" i="9"/>
  <c r="C29" i="9"/>
  <c r="G30" i="9"/>
  <c r="F31" i="9"/>
  <c r="C32" i="9"/>
  <c r="G33" i="9"/>
  <c r="F34" i="9"/>
  <c r="F35" i="9"/>
  <c r="G36" i="9"/>
  <c r="F37" i="9"/>
  <c r="F38" i="9"/>
  <c r="C39" i="9"/>
  <c r="C40" i="9"/>
  <c r="C41" i="9"/>
  <c r="G42" i="9"/>
  <c r="F43" i="9"/>
  <c r="C44" i="9"/>
  <c r="G45" i="9"/>
  <c r="F46" i="9"/>
  <c r="F47" i="9"/>
  <c r="G48" i="9"/>
  <c r="F49" i="9"/>
  <c r="F50" i="9"/>
  <c r="C51" i="9"/>
  <c r="C52" i="9"/>
  <c r="C53" i="9"/>
  <c r="G54" i="9"/>
  <c r="F55" i="9"/>
  <c r="C56" i="9"/>
  <c r="G57" i="9"/>
  <c r="F58" i="9"/>
  <c r="F59" i="9"/>
  <c r="G60" i="9"/>
  <c r="F61" i="9"/>
  <c r="C62" i="9"/>
  <c r="C63" i="9"/>
  <c r="C64" i="9"/>
  <c r="G65" i="9"/>
  <c r="G66" i="9"/>
  <c r="F67" i="9"/>
  <c r="C68" i="9"/>
  <c r="G69" i="9"/>
  <c r="F70" i="9"/>
  <c r="C71" i="9"/>
  <c r="G72" i="9"/>
  <c r="F4" i="9"/>
  <c r="G62" i="9" l="1"/>
  <c r="F62" i="9"/>
  <c r="G44" i="9"/>
  <c r="G14" i="9"/>
  <c r="F9" i="9"/>
  <c r="F14" i="9"/>
  <c r="C49" i="9"/>
  <c r="G71" i="9"/>
  <c r="F54" i="9"/>
  <c r="F45" i="9"/>
  <c r="G32" i="9"/>
  <c r="F6" i="9"/>
  <c r="F71" i="9"/>
  <c r="F36" i="9"/>
  <c r="F32" i="9"/>
  <c r="F27" i="9"/>
  <c r="G23" i="9"/>
  <c r="C61" i="9"/>
  <c r="C50" i="9"/>
  <c r="F48" i="9"/>
  <c r="F44" i="9"/>
  <c r="F39" i="9"/>
  <c r="G35" i="9"/>
  <c r="G26" i="9"/>
  <c r="C38" i="9"/>
  <c r="F26" i="9"/>
  <c r="C37" i="9"/>
  <c r="F66" i="9"/>
  <c r="F57" i="9"/>
  <c r="F18" i="9"/>
  <c r="F69" i="9"/>
  <c r="G56" i="9"/>
  <c r="F30" i="9"/>
  <c r="F21" i="9"/>
  <c r="G8" i="9"/>
  <c r="F60" i="9"/>
  <c r="F56" i="9"/>
  <c r="F51" i="9"/>
  <c r="G47" i="9"/>
  <c r="G38" i="9"/>
  <c r="F12" i="9"/>
  <c r="F8" i="9"/>
  <c r="C25" i="9"/>
  <c r="F72" i="9"/>
  <c r="G68" i="9"/>
  <c r="F42" i="9"/>
  <c r="F33" i="9"/>
  <c r="G20" i="9"/>
  <c r="C13" i="9"/>
  <c r="F68" i="9"/>
  <c r="F63" i="9"/>
  <c r="G59" i="9"/>
  <c r="G50" i="9"/>
  <c r="F24" i="9"/>
  <c r="F20" i="9"/>
  <c r="F15" i="9"/>
  <c r="G11" i="9"/>
  <c r="C4" i="9"/>
  <c r="C72" i="9"/>
  <c r="C60" i="9"/>
  <c r="C48" i="9"/>
  <c r="C36" i="9"/>
  <c r="C24" i="9"/>
  <c r="C12" i="9"/>
  <c r="G53" i="9"/>
  <c r="G41" i="9"/>
  <c r="G29" i="9"/>
  <c r="G17" i="9"/>
  <c r="G5" i="9"/>
  <c r="C59" i="9"/>
  <c r="C47" i="9"/>
  <c r="C35" i="9"/>
  <c r="C23" i="9"/>
  <c r="C11" i="9"/>
  <c r="F65" i="9"/>
  <c r="F53" i="9"/>
  <c r="F5" i="9"/>
  <c r="C70" i="9"/>
  <c r="C58" i="9"/>
  <c r="C46" i="9"/>
  <c r="C34" i="9"/>
  <c r="C22" i="9"/>
  <c r="C10" i="9"/>
  <c r="F41" i="9"/>
  <c r="F29" i="9"/>
  <c r="F17" i="9"/>
  <c r="G4" i="9"/>
  <c r="C69" i="9"/>
  <c r="C57" i="9"/>
  <c r="C45" i="9"/>
  <c r="C33" i="9"/>
  <c r="C21" i="9"/>
  <c r="C9" i="9"/>
  <c r="G70" i="9"/>
  <c r="G67" i="9"/>
  <c r="G64" i="9"/>
  <c r="G61" i="9"/>
  <c r="G58" i="9"/>
  <c r="G55" i="9"/>
  <c r="G52" i="9"/>
  <c r="G49" i="9"/>
  <c r="G46" i="9"/>
  <c r="G43" i="9"/>
  <c r="G40" i="9"/>
  <c r="G37" i="9"/>
  <c r="G34" i="9"/>
  <c r="G31" i="9"/>
  <c r="G28" i="9"/>
  <c r="G25" i="9"/>
  <c r="G22" i="9"/>
  <c r="G19" i="9"/>
  <c r="G16" i="9"/>
  <c r="G13" i="9"/>
  <c r="G10" i="9"/>
  <c r="G7" i="9"/>
  <c r="C67" i="9"/>
  <c r="C55" i="9"/>
  <c r="C43" i="9"/>
  <c r="C31" i="9"/>
  <c r="C19" i="9"/>
  <c r="C7" i="9"/>
  <c r="F64" i="9"/>
  <c r="F52" i="9"/>
  <c r="F40" i="9"/>
  <c r="F28" i="9"/>
  <c r="F16" i="9"/>
  <c r="C66" i="9"/>
  <c r="C54" i="9"/>
  <c r="C42" i="9"/>
  <c r="C30" i="9"/>
  <c r="C18" i="9"/>
  <c r="C6" i="9"/>
  <c r="C65" i="9"/>
  <c r="G63" i="9"/>
  <c r="G51" i="9"/>
  <c r="G39" i="9"/>
  <c r="G27" i="9"/>
  <c r="G15" i="9"/>
  <c r="K4" i="9" l="1" a="1"/>
  <c r="K4" i="9" l="1"/>
  <c r="P17" i="19" l="1"/>
  <c r="P20" i="19"/>
  <c r="P19" i="19"/>
  <c r="P18" i="19"/>
  <c r="AA17" i="19"/>
  <c r="Z17" i="19"/>
  <c r="Y19" i="19"/>
  <c r="AA18" i="19"/>
  <c r="P16" i="19"/>
  <c r="Z18" i="19"/>
  <c r="W17" i="19"/>
  <c r="Y20" i="19"/>
  <c r="U18" i="19"/>
  <c r="Y18" i="19"/>
  <c r="V17" i="19"/>
  <c r="X20" i="19"/>
  <c r="X19" i="19"/>
  <c r="W19" i="19"/>
  <c r="W16" i="19"/>
  <c r="V19" i="19"/>
  <c r="V16" i="19"/>
  <c r="Y16" i="19"/>
  <c r="U16" i="19"/>
  <c r="X16" i="19"/>
  <c r="Y17" i="19"/>
  <c r="AA20" i="19"/>
  <c r="U20" i="19"/>
  <c r="X17" i="19"/>
  <c r="Z20" i="19"/>
  <c r="V18" i="19"/>
  <c r="AA19" i="19"/>
  <c r="X18" i="19"/>
  <c r="U17" i="19"/>
  <c r="W20" i="19"/>
  <c r="U19" i="19"/>
  <c r="AA16" i="19"/>
  <c r="Z19" i="19"/>
  <c r="W18" i="19"/>
  <c r="P12" i="19"/>
  <c r="Q17" i="19" s="1"/>
  <c r="P15" i="19"/>
  <c r="Q20" i="19" s="1"/>
  <c r="V20" i="19"/>
  <c r="P14" i="19"/>
  <c r="Q14" i="19" s="1"/>
  <c r="P13" i="19"/>
  <c r="Q18" i="19" s="1"/>
  <c r="Z16" i="19"/>
  <c r="P11" i="19"/>
  <c r="Q11" i="19"/>
  <c r="Q12" i="19" l="1"/>
  <c r="Q19" i="19"/>
  <c r="Q13" i="19"/>
  <c r="R17" i="19"/>
  <c r="R12" i="19"/>
  <c r="S17" i="19" s="1"/>
  <c r="R19" i="19"/>
  <c r="R14" i="19"/>
  <c r="S19" i="19" s="1"/>
  <c r="R16" i="19"/>
  <c r="R11" i="19"/>
  <c r="S16" i="19" s="1"/>
  <c r="R13" i="19" l="1"/>
  <c r="S18" i="19" s="1"/>
  <c r="R18" i="19"/>
  <c r="R20" i="19"/>
  <c r="R15" i="19"/>
  <c r="S20" i="1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<sst xmlns="http://schemas.openxmlformats.org/spreadsheetml/2006/main" count="639" uniqueCount="402">
  <si>
    <t>Straw</t>
  </si>
  <si>
    <t>Phyllis #</t>
  </si>
  <si>
    <t>TS</t>
  </si>
  <si>
    <t>C</t>
  </si>
  <si>
    <t>N</t>
  </si>
  <si>
    <t>K</t>
  </si>
  <si>
    <t>P</t>
  </si>
  <si>
    <t/>
  </si>
  <si>
    <t>Mean</t>
  </si>
  <si>
    <t>std</t>
  </si>
  <si>
    <t>rel std</t>
  </si>
  <si>
    <t>Digestate</t>
  </si>
  <si>
    <t>DOI</t>
  </si>
  <si>
    <t>Reference</t>
  </si>
  <si>
    <t>Feedstock</t>
  </si>
  <si>
    <t>VS</t>
  </si>
  <si>
    <t>http://dx.doi.org/10.1002/9781118921487.ch4-3</t>
  </si>
  <si>
    <t>Leijenhorst 2020</t>
  </si>
  <si>
    <t>Pig manure, screw press</t>
  </si>
  <si>
    <t>Cow manure, centrifuge w. polymer</t>
  </si>
  <si>
    <t>Cow manure, centrifuge w/o polymer</t>
  </si>
  <si>
    <t>https://doi.org/10.1007/s12649-022-01723-y</t>
  </si>
  <si>
    <t>Häfner et al. 2022</t>
  </si>
  <si>
    <t>Clover and grass</t>
  </si>
  <si>
    <t>Poultry manure</t>
  </si>
  <si>
    <t>Cattle slurry</t>
  </si>
  <si>
    <t>Undigested cattle slurry</t>
  </si>
  <si>
    <t>CHEMICAL COMPOSITION OF DIGESTAT</t>
  </si>
  <si>
    <t>Priekulis et al. 2016</t>
  </si>
  <si>
    <t>Pig slurry, crop residues</t>
  </si>
  <si>
    <t>https://doi.org/10.3390/molecules24091657</t>
  </si>
  <si>
    <t>Bartocci et al. 2019</t>
  </si>
  <si>
    <t>https://doi.org/10.1016/j.agrformet.2017.12.184</t>
  </si>
  <si>
    <t>Maldaner et al. 2018</t>
  </si>
  <si>
    <t>Manure and crops</t>
  </si>
  <si>
    <t>http://dx.doi.org/10.1515/aep-2015-0032</t>
  </si>
  <si>
    <t>Wisniewski et al. 2015</t>
  </si>
  <si>
    <t>Agri-residues</t>
  </si>
  <si>
    <t>https://doi.org/10.1039/c5ee01633a</t>
  </si>
  <si>
    <t>Monlau et al. 2015</t>
  </si>
  <si>
    <t>Slurry, energy crops, high est.</t>
  </si>
  <si>
    <t>http://dx.doi.org/10.1016/j.cjche.2022.09.002</t>
  </si>
  <si>
    <t>Tan et al. 2022</t>
  </si>
  <si>
    <t>Pig manure, crop silage</t>
  </si>
  <si>
    <t>Slurry, energy crops, low est.</t>
  </si>
  <si>
    <t>https://doi.org/10.1016/j.enconman.2023.116658</t>
  </si>
  <si>
    <t>Basinas et al. 2023</t>
  </si>
  <si>
    <t>Cattle slurry, corn silage</t>
  </si>
  <si>
    <t>https://doi.org/10.1007/s12649-021-01358-5</t>
  </si>
  <si>
    <t>Laghari et al. 2021</t>
  </si>
  <si>
    <t>Mass</t>
  </si>
  <si>
    <t>Carbon</t>
  </si>
  <si>
    <t>Energy</t>
  </si>
  <si>
    <t>Char</t>
  </si>
  <si>
    <t>Oil</t>
  </si>
  <si>
    <t>Gas</t>
  </si>
  <si>
    <t>Non-char</t>
  </si>
  <si>
    <t>https://doi.org/10.1016/j.jaap.2017.03.022</t>
  </si>
  <si>
    <t>Aqsha et al. 2017</t>
  </si>
  <si>
    <t>Wheat straw</t>
  </si>
  <si>
    <t>Oat straw</t>
  </si>
  <si>
    <t>Flax straw</t>
  </si>
  <si>
    <t>Barley straw</t>
  </si>
  <si>
    <t>Continuous slow pyrolysis of wheat straw in a screw reactor and use of the char for water decontamination (500 C)</t>
  </si>
  <si>
    <t>Rego 2021</t>
  </si>
  <si>
    <t>http://dx.doi.org/10.1016/j.biortech.2013.12.084</t>
  </si>
  <si>
    <t>Park et al. 2014</t>
  </si>
  <si>
    <t>Rice straw</t>
  </si>
  <si>
    <t>Climate Footprint Analysis of Straw Pyrolysis &amp; Straw Biogas</t>
  </si>
  <si>
    <t>Thomsen 2021</t>
  </si>
  <si>
    <t>https://doi.org/10.17221/26/2019-RAE</t>
  </si>
  <si>
    <t>Sedmihradská et al. 2020</t>
  </si>
  <si>
    <t>http://dx.doi.org/10.3390/c6020043</t>
  </si>
  <si>
    <t>González et al. 2020</t>
  </si>
  <si>
    <t>Swine manure</t>
  </si>
  <si>
    <t>Solid Fibrous Digestate Pyrolysis</t>
  </si>
  <si>
    <t>Patsatzis et al. 2021</t>
  </si>
  <si>
    <t>Manure, crop silage</t>
  </si>
  <si>
    <t>Slurry, energy crops</t>
  </si>
  <si>
    <t>Pig manure</t>
  </si>
  <si>
    <t>Manure, agri-residues</t>
  </si>
  <si>
    <t>Meers et al. 2020</t>
  </si>
  <si>
    <t>https://doi.org/10.1016/j.agee.2020.106963</t>
  </si>
  <si>
    <t>alt</t>
  </si>
  <si>
    <t>SUM</t>
  </si>
  <si>
    <t>Feb</t>
  </si>
  <si>
    <t>Mar</t>
  </si>
  <si>
    <t>Apr</t>
  </si>
  <si>
    <t>May</t>
  </si>
  <si>
    <t>Jun</t>
  </si>
  <si>
    <t>Jul</t>
  </si>
  <si>
    <t>Aug</t>
  </si>
  <si>
    <t>Sep</t>
  </si>
  <si>
    <t>Okt</t>
  </si>
  <si>
    <t>Nov</t>
  </si>
  <si>
    <t>Jan</t>
  </si>
  <si>
    <t>Dec</t>
  </si>
  <si>
    <t>Percentage of yearly manure production applied to danish agricultural soil for each month based on manure type and soil agricultural activity</t>
  </si>
  <si>
    <t>Cattle manure</t>
  </si>
  <si>
    <t>Planted</t>
  </si>
  <si>
    <t>Gras</t>
  </si>
  <si>
    <t>Vinter cerials and rape</t>
  </si>
  <si>
    <t>Spring crops</t>
  </si>
  <si>
    <t>Unplanted</t>
  </si>
  <si>
    <t>Mink manure</t>
  </si>
  <si>
    <t>Bedding</t>
  </si>
  <si>
    <t>NH3-N, % TAN</t>
  </si>
  <si>
    <t>N2O-N, % N</t>
  </si>
  <si>
    <t>Outlier, excluded</t>
  </si>
  <si>
    <t>k1 adj</t>
  </si>
  <si>
    <t>k2 adj</t>
  </si>
  <si>
    <t>Model parameters</t>
  </si>
  <si>
    <t>Sorted by H:Corg</t>
  </si>
  <si>
    <t>Temp adj</t>
  </si>
  <si>
    <t>Year</t>
  </si>
  <si>
    <t>Min</t>
  </si>
  <si>
    <t>Median</t>
  </si>
  <si>
    <t>Max</t>
  </si>
  <si>
    <t>https://phyllis.nl/</t>
  </si>
  <si>
    <t>14, 19, 16</t>
  </si>
  <si>
    <t>0.08, 0.18, 0.13</t>
  </si>
  <si>
    <t>https://doi.org/10.1016/j.agee.2017.02.007</t>
  </si>
  <si>
    <t>Liquid</t>
  </si>
  <si>
    <t>CO2</t>
  </si>
  <si>
    <t>CH4</t>
  </si>
  <si>
    <t>N2O</t>
  </si>
  <si>
    <t>-</t>
  </si>
  <si>
    <t>https://doi.org/10.1016/j.jenvman.2022.114777</t>
  </si>
  <si>
    <t>Separation efficiencies based on digestate observations separated with screw or roller press</t>
  </si>
  <si>
    <t>Separation efficiency, %</t>
  </si>
  <si>
    <t>Fibers</t>
  </si>
  <si>
    <t>TWW</t>
  </si>
  <si>
    <t>TC</t>
  </si>
  <si>
    <t>TN</t>
  </si>
  <si>
    <t>TAN</t>
  </si>
  <si>
    <t>STD</t>
  </si>
  <si>
    <t>Cattle</t>
  </si>
  <si>
    <t>digestate</t>
  </si>
  <si>
    <t>straw</t>
  </si>
  <si>
    <t>mean</t>
  </si>
  <si>
    <t>Amon et al. 2006</t>
  </si>
  <si>
    <t>https://doi.org/10.1016/j.agee.2005.08.030</t>
  </si>
  <si>
    <t>Dairy slurry</t>
  </si>
  <si>
    <t>Manure and co-subtrates</t>
  </si>
  <si>
    <t>https://doi.org/10.1016/j.biortech.2016.06.031</t>
  </si>
  <si>
    <t>Baldé et al. 2016</t>
  </si>
  <si>
    <t>Baldé et al. 2018</t>
  </si>
  <si>
    <t>https://doi.org/10.1016/j.agrformet.2018.01.036</t>
  </si>
  <si>
    <t>Dairy manure</t>
  </si>
  <si>
    <t>Baral et al. 2018</t>
  </si>
  <si>
    <t>https://doi.org/10.1016/j.agsy.2018.07.009</t>
  </si>
  <si>
    <t>Manure and co-subtrates, summer</t>
  </si>
  <si>
    <t>Manure and co-subtrates, autumn</t>
  </si>
  <si>
    <t>https://doi.org/10.1016/j.agee.2005.08.016</t>
  </si>
  <si>
    <t>Clemens et al. 2006</t>
  </si>
  <si>
    <t>http://dx.doi.org/10.1016/j.agee.2017.02.007</t>
  </si>
  <si>
    <t>Holly et al. 2017</t>
  </si>
  <si>
    <t>Neerackal et al. 2015</t>
  </si>
  <si>
    <t>https://doi.org/10.1007/s11270-015-2561-9</t>
  </si>
  <si>
    <t>https://doi.org/10.2134/jeq2016.07.0274</t>
  </si>
  <si>
    <t>Perazzolo et al. 2017</t>
  </si>
  <si>
    <t>Cattle slurry, winter, mixed</t>
  </si>
  <si>
    <t>Cattle slurry, winter, unmixed</t>
  </si>
  <si>
    <t>Cattle slurry, summer, mixed</t>
  </si>
  <si>
    <t>Cattle slurry, summer, unmixed</t>
  </si>
  <si>
    <t>Perazzolo et al. 2015</t>
  </si>
  <si>
    <t>https://doi.org/10.1016/j.agee.2015.03.023</t>
  </si>
  <si>
    <t>Pig slurry</t>
  </si>
  <si>
    <t>Regueiro et al. 2016</t>
  </si>
  <si>
    <t>https://doi.org/10.1016/j.agee.2016.04.016</t>
  </si>
  <si>
    <t>https://doi.org/10.1016/j.agee.2014.10.004</t>
  </si>
  <si>
    <t>Rodhe et al. 2015</t>
  </si>
  <si>
    <t>Cattle slurry, summer</t>
  </si>
  <si>
    <t>Cattle slurry, winter</t>
  </si>
  <si>
    <t>CH4 g m-3</t>
  </si>
  <si>
    <t>NH3 g m-3</t>
  </si>
  <si>
    <t>N2O g m-3</t>
  </si>
  <si>
    <t>Total C, g kg-1 FM</t>
  </si>
  <si>
    <t>Total N, g kg-1 FM</t>
  </si>
  <si>
    <t>CH4 kg/kg C</t>
  </si>
  <si>
    <t>NH3 kg/kg N</t>
  </si>
  <si>
    <t>N2O kg/kg N</t>
  </si>
  <si>
    <t>Dinuccio et al. 2011</t>
  </si>
  <si>
    <t>C-CH4 g/kg TC</t>
  </si>
  <si>
    <t>N-NH3 g/kg TAN</t>
  </si>
  <si>
    <t>N-N2O g/kg TKN</t>
  </si>
  <si>
    <t>TC g/kg</t>
  </si>
  <si>
    <t>TAN g/kg</t>
  </si>
  <si>
    <t>TKN g/kg</t>
  </si>
  <si>
    <t>Dinuccio et al. 2012</t>
  </si>
  <si>
    <t>NH3-N / TAN (%)</t>
  </si>
  <si>
    <t>TAN % FM</t>
  </si>
  <si>
    <t>TN % FM</t>
  </si>
  <si>
    <t>Winter</t>
  </si>
  <si>
    <t>Summer</t>
  </si>
  <si>
    <t>C % FM</t>
  </si>
  <si>
    <t>TKN % FM</t>
  </si>
  <si>
    <t>PS-0 (ref 40 days)</t>
  </si>
  <si>
    <t>PS-1 (7 dyas)</t>
  </si>
  <si>
    <t>PS-2 (2 days)</t>
  </si>
  <si>
    <t>https://doi.org/10.1016/j.wasman.2022.06.024</t>
  </si>
  <si>
    <t>CH4/(CH4+CO2) (%)</t>
  </si>
  <si>
    <t>Sample</t>
  </si>
  <si>
    <t>Biochar</t>
  </si>
  <si>
    <t>Biogas fiber</t>
  </si>
  <si>
    <t>C mean</t>
  </si>
  <si>
    <t>C std</t>
  </si>
  <si>
    <t>P mean</t>
  </si>
  <si>
    <t>P std</t>
  </si>
  <si>
    <t>N mean</t>
  </si>
  <si>
    <t>N std</t>
  </si>
  <si>
    <t>K mean</t>
  </si>
  <si>
    <t>K std</t>
  </si>
  <si>
    <t>Evaluation of Biochar Post‐Process Treatments to Produce Soil Enhancers and Phosphorus Fertilizers at a Single Plant</t>
  </si>
  <si>
    <t>BC yield std</t>
  </si>
  <si>
    <t>BC yield</t>
  </si>
  <si>
    <t>N to BC</t>
  </si>
  <si>
    <t>N to BC std</t>
  </si>
  <si>
    <t>K to BC</t>
  </si>
  <si>
    <t>P to BC</t>
  </si>
  <si>
    <t>P to BC std</t>
  </si>
  <si>
    <t>K to BC std</t>
  </si>
  <si>
    <t>MJ/h</t>
  </si>
  <si>
    <t>MJ/kg</t>
  </si>
  <si>
    <t>t/h</t>
  </si>
  <si>
    <t>kW</t>
  </si>
  <si>
    <t>https://www.richipelletmachine.com/large-wood-pellet-mill/</t>
  </si>
  <si>
    <t>&gt;100</t>
  </si>
  <si>
    <t>Nutrients to biochar</t>
  </si>
  <si>
    <t>Mean, %</t>
  </si>
  <si>
    <t>mean, %</t>
  </si>
  <si>
    <t>W, %wt</t>
  </si>
  <si>
    <t>Ash, %wt</t>
  </si>
  <si>
    <t>TS, %wt</t>
  </si>
  <si>
    <t>VS, %TS</t>
  </si>
  <si>
    <t>C %TS</t>
  </si>
  <si>
    <t>N %TS</t>
  </si>
  <si>
    <t>K %TS</t>
  </si>
  <si>
    <t>P %TS</t>
  </si>
  <si>
    <t>E, MJ/kg TS</t>
  </si>
  <si>
    <t>period</t>
  </si>
  <si>
    <t>sample</t>
  </si>
  <si>
    <t>CO2:CH4</t>
  </si>
  <si>
    <t>Effect of anaerobic digestion, mean ± std</t>
  </si>
  <si>
    <t>Emission factor digestate, mean ± std</t>
  </si>
  <si>
    <t>Emission factor cattle manure, min, max, mode</t>
  </si>
  <si>
    <t>1.59 ± 0.64</t>
  </si>
  <si>
    <t>1.16 ± 0.29</t>
  </si>
  <si>
    <t>Pig</t>
  </si>
  <si>
    <t>US</t>
  </si>
  <si>
    <t>PT</t>
  </si>
  <si>
    <t>Regueiro, I., Coutinho, J., Gioelli, F., Balsari, P., Dinuccio, E., Fangueiro, D., 2016. Acidification of raw and co-digested pig slurries with alum before mechanical separation reduces gaseous emission during storage of solid and liquid fractions. Agr. Ecosyst. Environ. 227: 42-51.</t>
  </si>
  <si>
    <t>%N2O-N/TN</t>
  </si>
  <si>
    <t>%NH3-N/TN</t>
  </si>
  <si>
    <t>% CO2-C/VS</t>
  </si>
  <si>
    <t>% CH4-C/VS</t>
  </si>
  <si>
    <t>g N2O-N kg-1 TKN d-1</t>
  </si>
  <si>
    <t>g NH3-N kg-1 TKN d-1</t>
  </si>
  <si>
    <t>g CO2-C kg-1 TS d-1</t>
  </si>
  <si>
    <t>g CH4-C kg-1 TS d-1</t>
  </si>
  <si>
    <t>IT</t>
  </si>
  <si>
    <t>Perazzolo, F., Mattachini, G., Tambone, F., Misselbrook, T., Provolo, G., 2015. Effect of mechanical separation on emissions during storage of two anaerobically codigested animal slurries. Agr. Ecosyst. Environ., 207: 1-9.</t>
  </si>
  <si>
    <t>Perazzolo, F., Mattachini, G., Riva, E., Provolo, G., 2017. Nutrient Losses during Winter and Summer Storage of Separated and Unseparated Digested Cattle Slurry. J. Environ. Qual. 46, 879-888.</t>
  </si>
  <si>
    <t>g N2O-N/kg TKN</t>
  </si>
  <si>
    <t>g NH3-N/g N</t>
  </si>
  <si>
    <t>CO2-C/TC</t>
  </si>
  <si>
    <t>CH4-C/TC</t>
  </si>
  <si>
    <t>Holly, M.A., Larson, R.A., Powell, J.M., Ruark, M.D., Aguirre-Villegas, H., 2017. Greenhouse gas and ammonia emissions from digested and separated dairy manure during storage and after land application. Agr. Ecosyst. Environ. 239: 410-419.</t>
  </si>
  <si>
    <t>Slurry type</t>
  </si>
  <si>
    <t>Country</t>
  </si>
  <si>
    <t>NH3</t>
  </si>
  <si>
    <t>Analysis unit</t>
  </si>
  <si>
    <t>Raw</t>
  </si>
  <si>
    <t xml:space="preserve">Relative difference
</t>
  </si>
  <si>
    <t>Metadata</t>
  </si>
  <si>
    <t>distribution</t>
  </si>
  <si>
    <r>
      <t>CH</t>
    </r>
    <r>
      <rPr>
        <vertAlign val="subscript"/>
        <sz val="11"/>
        <color theme="1"/>
        <rFont val="Aptos Narrow"/>
        <family val="2"/>
        <scheme val="minor"/>
      </rPr>
      <t>4</t>
    </r>
    <r>
      <rPr>
        <sz val="11"/>
        <color theme="1"/>
        <rFont val="Aptos Narrow"/>
        <family val="2"/>
        <scheme val="minor"/>
      </rPr>
      <t>, mg kg</t>
    </r>
    <r>
      <rPr>
        <vertAlign val="superscript"/>
        <sz val="11"/>
        <color theme="1"/>
        <rFont val="Aptos Narrow"/>
        <family val="2"/>
        <scheme val="minor"/>
      </rPr>
      <t>-1</t>
    </r>
  </si>
  <si>
    <r>
      <t>NH</t>
    </r>
    <r>
      <rPr>
        <vertAlign val="subscript"/>
        <sz val="11"/>
        <color theme="1"/>
        <rFont val="Aptos Narrow"/>
        <family val="2"/>
        <scheme val="minor"/>
      </rPr>
      <t>3</t>
    </r>
    <r>
      <rPr>
        <sz val="11"/>
        <color theme="1"/>
        <rFont val="Aptos Narrow"/>
        <family val="2"/>
        <scheme val="minor"/>
      </rPr>
      <t>, mg kg</t>
    </r>
    <r>
      <rPr>
        <vertAlign val="superscript"/>
        <sz val="11"/>
        <color theme="1"/>
        <rFont val="Aptos Narrow"/>
        <family val="2"/>
        <scheme val="minor"/>
      </rPr>
      <t>-1</t>
    </r>
  </si>
  <si>
    <r>
      <t>N</t>
    </r>
    <r>
      <rPr>
        <vertAlign val="subscript"/>
        <sz val="11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>O, mg kg</t>
    </r>
    <r>
      <rPr>
        <vertAlign val="superscript"/>
        <sz val="11"/>
        <color theme="1"/>
        <rFont val="Aptos Narrow"/>
        <family val="2"/>
        <scheme val="minor"/>
      </rPr>
      <t>-1</t>
    </r>
  </si>
  <si>
    <t>http://dx.doi.org/10.1016/j.anifeedsci.2011.04.037</t>
  </si>
  <si>
    <t>https://doi.org/10.1016/j.agee.2012.02.015</t>
  </si>
  <si>
    <r>
      <t>Flow-based emissions of NH</t>
    </r>
    <r>
      <rPr>
        <vertAlign val="subscript"/>
        <sz val="11"/>
        <color theme="1"/>
        <rFont val="Aptos"/>
        <family val="2"/>
      </rPr>
      <t>3</t>
    </r>
    <r>
      <rPr>
        <sz val="11"/>
        <color theme="1"/>
        <rFont val="Aptos"/>
        <family val="2"/>
      </rPr>
      <t>-N and N</t>
    </r>
    <r>
      <rPr>
        <vertAlign val="subscript"/>
        <sz val="11"/>
        <color theme="1"/>
        <rFont val="Aptos"/>
        <family val="2"/>
      </rPr>
      <t>2</t>
    </r>
    <r>
      <rPr>
        <sz val="11"/>
        <color theme="1"/>
        <rFont val="Aptos"/>
        <family val="2"/>
      </rPr>
      <t>O-N during storage of cattle manure and effect of anaerobic digestation. TAN: Total ammoniacal nitrogen, assumed to be 80% of total nitrogen</t>
    </r>
  </si>
  <si>
    <t>26.28 ± 10.57</t>
  </si>
  <si>
    <t>0.15 ± 0.04</t>
  </si>
  <si>
    <t>Storage NH3 and N2O emissions</t>
  </si>
  <si>
    <t>Compositions</t>
  </si>
  <si>
    <t>Dewatering transfer coefficients</t>
  </si>
  <si>
    <t>Pyrolysis transfer coefficients</t>
  </si>
  <si>
    <t>Effect of dewatering on storage emissions</t>
  </si>
  <si>
    <t>CO2:CH4 ratio</t>
  </si>
  <si>
    <t>Soil emissions</t>
  </si>
  <si>
    <t>Pelleting electricity</t>
  </si>
  <si>
    <t>One months production</t>
  </si>
  <si>
    <t>% of years production applied to soil</t>
  </si>
  <si>
    <t>% of years production in storage</t>
  </si>
  <si>
    <t>% of manure removed from storage</t>
  </si>
  <si>
    <t>Storage period based on DK manure soil application</t>
  </si>
  <si>
    <t>SI1</t>
  </si>
  <si>
    <t>SI2</t>
  </si>
  <si>
    <t>SI3</t>
  </si>
  <si>
    <t>SI4</t>
  </si>
  <si>
    <t>SI5</t>
  </si>
  <si>
    <t>SI6</t>
  </si>
  <si>
    <t>SI7</t>
  </si>
  <si>
    <t>SI8</t>
  </si>
  <si>
    <t>SI9</t>
  </si>
  <si>
    <t>SI10</t>
  </si>
  <si>
    <t>Storage period</t>
  </si>
  <si>
    <t>Storage emissions N2O and NH3</t>
  </si>
  <si>
    <t>Pelleting electricity consumption</t>
  </si>
  <si>
    <t>Sheet</t>
  </si>
  <si>
    <t>Content</t>
  </si>
  <si>
    <t>Sensitivity and uncertainty results</t>
  </si>
  <si>
    <t>Code</t>
  </si>
  <si>
    <t>Description</t>
  </si>
  <si>
    <t>bc/straw/dig100</t>
  </si>
  <si>
    <t>Soil carbon permanence of biochar/straw/digestate</t>
  </si>
  <si>
    <t>co2c_ch4c</t>
  </si>
  <si>
    <t>CO2-C:CH4-C ratio</t>
  </si>
  <si>
    <t>straw/dig_x</t>
  </si>
  <si>
    <t>Content of x in straw/digestate</t>
  </si>
  <si>
    <t>dew_x_fib</t>
  </si>
  <si>
    <t>x to fibers in dewatering</t>
  </si>
  <si>
    <t>dry_x_con</t>
  </si>
  <si>
    <t>x to condensate in steam drying</t>
  </si>
  <si>
    <t>py_x_char</t>
  </si>
  <si>
    <t>x to biochar in pyrolysis</t>
  </si>
  <si>
    <t>py_e_oil</t>
  </si>
  <si>
    <t>Energy content to biooil in straw pyrolysis</t>
  </si>
  <si>
    <t>sto_x</t>
  </si>
  <si>
    <t>Emissions of x during storage</t>
  </si>
  <si>
    <t>sep_x</t>
  </si>
  <si>
    <t>Effect of dewatering on emissions of x</t>
  </si>
  <si>
    <t>fw_x</t>
  </si>
  <si>
    <t>Emissions of x from soil application</t>
  </si>
  <si>
    <t>n_leach</t>
  </si>
  <si>
    <t>Leaching rate from application of N to soil</t>
  </si>
  <si>
    <t>n_vol</t>
  </si>
  <si>
    <t>Volatilization rate from application of N to soil</t>
  </si>
  <si>
    <t>n2o_dir</t>
  </si>
  <si>
    <t>Direct N2O emissions from application of N to soil</t>
  </si>
  <si>
    <t>n2o_leach</t>
  </si>
  <si>
    <t>Indirect N2O emissions from leached N</t>
  </si>
  <si>
    <t>n2o_vol</t>
  </si>
  <si>
    <t>Indirect N2O emissions from volatilized N</t>
  </si>
  <si>
    <t>dew_el</t>
  </si>
  <si>
    <t>Electricity consumption in dewatering</t>
  </si>
  <si>
    <t>pell_el</t>
  </si>
  <si>
    <t>Electricity consumption in pelleting</t>
  </si>
  <si>
    <t>dist</t>
  </si>
  <si>
    <t>Transport distance</t>
  </si>
  <si>
    <t>Descriptions of parameters</t>
  </si>
  <si>
    <t>c-sink</t>
  </si>
  <si>
    <t>storage emissions</t>
  </si>
  <si>
    <t>fertilizer</t>
  </si>
  <si>
    <t>transport</t>
  </si>
  <si>
    <t>field emissions</t>
  </si>
  <si>
    <t>electricity</t>
  </si>
  <si>
    <t>energy product</t>
  </si>
  <si>
    <t>field work</t>
  </si>
  <si>
    <t>straw_ts</t>
  </si>
  <si>
    <t>bc100</t>
  </si>
  <si>
    <t>py_c_char</t>
  </si>
  <si>
    <t>straw_c</t>
  </si>
  <si>
    <t>straw_e</t>
  </si>
  <si>
    <t>straw100</t>
  </si>
  <si>
    <t>sep_ch4</t>
  </si>
  <si>
    <t>dew_ts_fib</t>
  </si>
  <si>
    <t>dig_ts</t>
  </si>
  <si>
    <t>dig_e</t>
  </si>
  <si>
    <t>dig_n_perc</t>
  </si>
  <si>
    <t>sto_ch4</t>
  </si>
  <si>
    <t>dig_n</t>
  </si>
  <si>
    <t>dew_c_fib</t>
  </si>
  <si>
    <t>dig_c</t>
  </si>
  <si>
    <t>py_e_char</t>
  </si>
  <si>
    <t>Process response to parameter changes. Values show change in net impact GWP100 from 10% increase in parameter value for all parameters with NSR &gt; 0.2</t>
  </si>
  <si>
    <t>Normalized sensitivity ratios (NSR) and cumulative contribution to variance (CTV) of parameters in straw and digestate scenarios</t>
  </si>
  <si>
    <t>Parameter sensitivity and uncertainty results</t>
  </si>
  <si>
    <t>Activity</t>
  </si>
  <si>
    <t>ecoinvent process</t>
  </si>
  <si>
    <t>N fertilizer substitution</t>
  </si>
  <si>
    <t>inorganic nitrogen fertiliser, as N, market for inorganic nitrogen fertiliser, as N, DK</t>
  </si>
  <si>
    <t>P fertilizer substitution</t>
  </si>
  <si>
    <t>inorganic phosphorus fertiliser, as P2O5, market for inorganic phosphorus fertiliser, as P2O5, DK</t>
  </si>
  <si>
    <t>K fertilizer substitution</t>
  </si>
  <si>
    <t>inorganic potassium fertiliser, as K2O, market for inorganic potassium fertiliser, as K2O, DK</t>
  </si>
  <si>
    <t>Natural gas substitution</t>
  </si>
  <si>
    <t>natural gas, high pressure, market for natural gas, high pressure, DK</t>
  </si>
  <si>
    <t>Heavy fuel oil substitution</t>
  </si>
  <si>
    <t>heavy fuel oil, market for heavy fuel oil, Europe without Switzerland</t>
  </si>
  <si>
    <t>Biochar field application</t>
  </si>
  <si>
    <t>solid manure loading and spreading, by hydraulic loader and spreader, market for solid manure loading and spreading, by hydraulic loader and spreader, GLO</t>
  </si>
  <si>
    <t>Digestate/Liquid fraction field application</t>
  </si>
  <si>
    <t>liquid manure spreading, by vacuum tanker, market for liquid manure spreading, by vacuum tanker, GLO</t>
  </si>
  <si>
    <t>Straw baling</t>
  </si>
  <si>
    <t>baling, market for baling, GLO</t>
  </si>
  <si>
    <t>Transport</t>
  </si>
  <si>
    <t>transport, freight, lorry 16-32 metric ton, EURO3, market for transport, freight, lorry 16-32 metric ton, EURO3, RER</t>
  </si>
  <si>
    <t>Electricity</t>
  </si>
  <si>
    <t>electricity, high voltage, market for electricity, high voltage, DK</t>
  </si>
  <si>
    <t>Ecoinvent processes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</si>
</sst>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0.0E+00"/>
    <numFmt numFmtId="166" formatCode="0.000"/>
    <numFmt numFmtId="167" formatCode="0.00000"/>
    <numFmt numFmtId="168" formatCode="0.00_ "/>
  </numFmts>
  <fonts count="2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9C0006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theme="10"/>
      <name val="Aptos Narrow"/>
      <family val="2"/>
      <scheme val="minor"/>
    </font>
    <font>
      <u/>
      <sz val="11"/>
      <color rgb="FF0563C1"/>
      <name val="Calibri"/>
      <family val="2"/>
    </font>
    <font>
      <sz val="11"/>
      <color rgb="FF9C0006"/>
      <name val="Calibri"/>
      <family val="2"/>
    </font>
    <font>
      <sz val="11"/>
      <color indexed="8"/>
      <name val="Calibri"/>
      <family val="2"/>
    </font>
    <font>
      <u/>
      <sz val="11"/>
      <color indexed="30"/>
      <name val="Calibri"/>
      <family val="2"/>
    </font>
    <font>
      <b/>
      <sz val="24"/>
      <color indexed="8"/>
      <name val="Calibri"/>
      <family val="2"/>
    </font>
    <font>
      <i/>
      <sz val="11"/>
      <color theme="1"/>
      <name val="Aptos Narrow"/>
      <family val="2"/>
      <scheme val="minor"/>
    </font>
    <font>
      <b/>
      <sz val="24"/>
      <color theme="1"/>
      <name val="Aptos Narrow"/>
      <family val="2"/>
      <scheme val="minor"/>
    </font>
    <font>
      <sz val="11"/>
      <color theme="1"/>
      <name val="Aptos"/>
      <family val="2"/>
    </font>
    <font>
      <vertAlign val="subscript"/>
      <sz val="11"/>
      <color theme="1"/>
      <name val="Aptos"/>
      <family val="2"/>
    </font>
    <font>
      <vertAlign val="subscript"/>
      <sz val="11"/>
      <color theme="1"/>
      <name val="Aptos Narrow"/>
      <family val="2"/>
      <scheme val="minor"/>
    </font>
    <font>
      <vertAlign val="superscript"/>
      <sz val="11"/>
      <color theme="1"/>
      <name val="Aptos Narrow"/>
      <family val="2"/>
      <scheme val="minor"/>
    </font>
    <font>
      <i/>
      <sz val="11"/>
      <color theme="1"/>
      <name val="Aptos"/>
      <family val="2"/>
    </font>
    <font>
      <b/>
      <sz val="11"/>
      <color theme="1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sz val="8"/>
      <name val="Aptos Narrow"/>
      <family val="2"/>
      <scheme val="minor"/>
    </font>
    <font>
      <sz val="10"/>
      <color theme="1"/>
      <name val="Arial Unicode MS"/>
    </font>
    <font>
      <sz val="9.5"/>
      <color theme="1"/>
      <name val="Lucida Sans"/>
      <family val="2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8"/>
      <color rgb="FF000000"/>
      <name val="Aptos"/>
      <family val="2"/>
    </font>
    <font>
      <b/>
      <sz val="11"/>
      <color indexed="8"/>
      <name val="Calibri"/>
      <family val="2"/>
    </font>
  </fonts>
  <fills count="4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7CE"/>
        <bgColor rgb="FFFFFFFF"/>
      </patternFill>
    </fill>
    <fill>
      <patternFill patternType="solid">
        <fgColor rgb="FFADDDB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FDE"/>
        <bgColor indexed="64"/>
      </patternFill>
    </fill>
    <fill>
      <patternFill patternType="solid">
        <fgColor rgb="FFE6F5EA"/>
        <bgColor indexed="64"/>
      </patternFill>
    </fill>
    <fill>
      <patternFill patternType="solid">
        <fgColor rgb="FFABDCB8"/>
        <bgColor indexed="64"/>
      </patternFill>
    </fill>
    <fill>
      <patternFill patternType="solid">
        <fgColor rgb="FF8BCF9D"/>
        <bgColor indexed="64"/>
      </patternFill>
    </fill>
    <fill>
      <patternFill patternType="solid">
        <fgColor rgb="FFBFE5C9"/>
        <bgColor indexed="64"/>
      </patternFill>
    </fill>
    <fill>
      <patternFill patternType="solid">
        <fgColor rgb="FFD1ECD9"/>
        <bgColor indexed="64"/>
      </patternFill>
    </fill>
    <fill>
      <patternFill patternType="solid">
        <fgColor rgb="FFD9EFDF"/>
        <bgColor indexed="64"/>
      </patternFill>
    </fill>
    <fill>
      <patternFill patternType="solid">
        <fgColor rgb="FFFDE6E7"/>
        <bgColor indexed="64"/>
      </patternFill>
    </fill>
    <fill>
      <patternFill patternType="solid">
        <fgColor rgb="FFFEF1F1"/>
        <bgColor indexed="64"/>
      </patternFill>
    </fill>
    <fill>
      <patternFill patternType="solid">
        <fgColor rgb="FFFDE7E8"/>
        <bgColor indexed="64"/>
      </patternFill>
    </fill>
    <fill>
      <patternFill patternType="solid">
        <fgColor rgb="FFF8696B"/>
        <bgColor indexed="64"/>
      </patternFill>
    </fill>
    <fill>
      <patternFill patternType="solid">
        <fgColor rgb="FFFEF8F8"/>
        <bgColor indexed="64"/>
      </patternFill>
    </fill>
    <fill>
      <patternFill patternType="solid">
        <fgColor rgb="FFF9888A"/>
        <bgColor indexed="64"/>
      </patternFill>
    </fill>
    <fill>
      <patternFill patternType="solid">
        <fgColor rgb="FFEDF8F0"/>
        <bgColor indexed="64"/>
      </patternFill>
    </fill>
    <fill>
      <patternFill patternType="solid">
        <fgColor rgb="FF85CC97"/>
        <bgColor indexed="64"/>
      </patternFill>
    </fill>
    <fill>
      <patternFill patternType="solid">
        <fgColor rgb="FFB1DFBD"/>
        <bgColor indexed="64"/>
      </patternFill>
    </fill>
    <fill>
      <patternFill patternType="solid">
        <fgColor rgb="FFFAFDFB"/>
        <bgColor indexed="64"/>
      </patternFill>
    </fill>
    <fill>
      <patternFill patternType="solid">
        <fgColor rgb="FFFEFFFE"/>
        <bgColor indexed="64"/>
      </patternFill>
    </fill>
    <fill>
      <patternFill patternType="solid">
        <fgColor rgb="FF99D5A9"/>
        <bgColor indexed="64"/>
      </patternFill>
    </fill>
    <fill>
      <patternFill patternType="solid">
        <fgColor rgb="FF63BE7B"/>
        <bgColor indexed="64"/>
      </patternFill>
    </fill>
    <fill>
      <patternFill patternType="solid">
        <fgColor rgb="FFADDDBA"/>
        <bgColor indexed="64"/>
      </patternFill>
    </fill>
    <fill>
      <patternFill patternType="solid">
        <fgColor rgb="FFAADCB8"/>
        <bgColor indexed="64"/>
      </patternFill>
    </fill>
    <fill>
      <patternFill patternType="solid">
        <fgColor rgb="FF9FD7AE"/>
        <bgColor indexed="64"/>
      </patternFill>
    </fill>
    <fill>
      <patternFill patternType="solid">
        <fgColor rgb="FFC5E7CE"/>
        <bgColor indexed="64"/>
      </patternFill>
    </fill>
    <fill>
      <patternFill patternType="solid">
        <fgColor rgb="FFAFDEBB"/>
        <bgColor indexed="64"/>
      </patternFill>
    </fill>
    <fill>
      <patternFill patternType="solid">
        <fgColor rgb="FFA1D8B0"/>
        <bgColor indexed="64"/>
      </patternFill>
    </fill>
    <fill>
      <patternFill patternType="solid">
        <fgColor rgb="FFFCD1D2"/>
        <bgColor indexed="64"/>
      </patternFill>
    </fill>
    <fill>
      <patternFill patternType="solid">
        <fgColor rgb="FFF4FBF6"/>
        <bgColor indexed="64"/>
      </patternFill>
    </fill>
    <fill>
      <patternFill patternType="solid">
        <fgColor rgb="FFB7E1C2"/>
        <bgColor indexed="64"/>
      </patternFill>
    </fill>
    <fill>
      <patternFill patternType="solid">
        <fgColor rgb="FFFCFEFD"/>
        <bgColor indexed="64"/>
      </patternFill>
    </fill>
    <fill>
      <patternFill patternType="solid">
        <fgColor rgb="FFC6E8CF"/>
        <bgColor indexed="64"/>
      </patternFill>
    </fill>
    <fill>
      <patternFill patternType="solid">
        <fgColor rgb="FFF5FBF7"/>
        <bgColor indexed="64"/>
      </patternFill>
    </fill>
    <fill>
      <patternFill patternType="solid">
        <fgColor rgb="FFA2D9B1"/>
        <bgColor indexed="64"/>
      </patternFill>
    </fill>
    <fill>
      <patternFill patternType="solid">
        <fgColor rgb="FFFDD6D7"/>
        <bgColor indexed="64"/>
      </patternFill>
    </fill>
    <fill>
      <patternFill patternType="solid">
        <fgColor rgb="FF8ACE9C"/>
        <bgColor indexed="64"/>
      </patternFill>
    </fill>
    <fill>
      <patternFill patternType="solid">
        <fgColor rgb="FFCDEAD4"/>
        <bgColor indexed="64"/>
      </patternFill>
    </fill>
    <fill>
      <patternFill patternType="solid">
        <fgColor rgb="FFB8E2C3"/>
        <bgColor indexed="64"/>
      </patternFill>
    </fill>
    <fill>
      <patternFill patternType="solid">
        <fgColor rgb="FFFEF4F5"/>
        <bgColor indexed="64"/>
      </patternFill>
    </fill>
    <fill>
      <patternFill patternType="solid">
        <fgColor rgb="FFDCF1E1"/>
        <bgColor indexed="64"/>
      </patternFill>
    </fill>
    <fill>
      <patternFill patternType="solid">
        <fgColor rgb="FFFDDDDD"/>
        <bgColor indexed="64"/>
      </patternFill>
    </fill>
  </fills>
  <borders count="2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2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6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/>
    <xf numFmtId="0" fontId="1" fillId="0" borderId="0"/>
    <xf numFmtId="0" fontId="24" fillId="0" borderId="0"/>
    <xf numFmtId="9" fontId="25" fillId="0" borderId="0" applyFont="0" applyFill="0" applyBorder="0" applyAlignment="0" applyProtection="0"/>
    <xf numFmtId="0" fontId="25" fillId="0" borderId="0"/>
    <xf numFmtId="9" fontId="24" fillId="0" borderId="0" applyFont="0" applyFill="0" applyBorder="0" applyAlignment="0" applyProtection="0"/>
    <xf numFmtId="0" fontId="25" fillId="0" borderId="0"/>
  </cellStyleXfs>
  <cellXfs count="311">
    <xf numFmtId="0" fontId="0" fillId="0" borderId="0" xfId="0"/>
    <xf numFmtId="0" fontId="4" fillId="0" borderId="0" xfId="0" applyFont="1"/>
    <xf numFmtId="0" fontId="4" fillId="0" borderId="2" xfId="0" applyFont="1" applyBorder="1"/>
    <xf numFmtId="0" fontId="4" fillId="0" borderId="3" xfId="0" applyFont="1" applyBorder="1"/>
    <xf numFmtId="2" fontId="5" fillId="0" borderId="0" xfId="0" applyNumberFormat="1" applyFont="1"/>
    <xf numFmtId="2" fontId="5" fillId="0" borderId="0" xfId="1" applyNumberFormat="1" applyFont="1" applyFill="1" applyBorder="1"/>
    <xf numFmtId="2" fontId="5" fillId="0" borderId="4" xfId="0" applyNumberFormat="1" applyFont="1" applyBorder="1"/>
    <xf numFmtId="2" fontId="5" fillId="0" borderId="5" xfId="0" applyNumberFormat="1" applyFont="1" applyBorder="1"/>
    <xf numFmtId="2" fontId="5" fillId="0" borderId="6" xfId="0" applyNumberFormat="1" applyFont="1" applyBorder="1"/>
    <xf numFmtId="2" fontId="5" fillId="0" borderId="7" xfId="0" applyNumberFormat="1" applyFont="1" applyBorder="1"/>
    <xf numFmtId="2" fontId="5" fillId="0" borderId="8" xfId="0" applyNumberFormat="1" applyFont="1" applyBorder="1"/>
    <xf numFmtId="0" fontId="3" fillId="0" borderId="0" xfId="0" applyFont="1"/>
    <xf numFmtId="0" fontId="0" fillId="0" borderId="10" xfId="0" applyBorder="1"/>
    <xf numFmtId="2" fontId="0" fillId="0" borderId="0" xfId="0" applyNumberFormat="1"/>
    <xf numFmtId="0" fontId="0" fillId="0" borderId="11" xfId="0" applyBorder="1"/>
    <xf numFmtId="0" fontId="0" fillId="0" borderId="12" xfId="0" applyBorder="1"/>
    <xf numFmtId="0" fontId="5" fillId="0" borderId="0" xfId="0" applyFont="1"/>
    <xf numFmtId="0" fontId="4" fillId="0" borderId="9" xfId="0" applyFont="1" applyBorder="1"/>
    <xf numFmtId="0" fontId="7" fillId="0" borderId="0" xfId="3" applyFont="1" applyFill="1" applyBorder="1"/>
    <xf numFmtId="0" fontId="5" fillId="0" borderId="10" xfId="0" applyFont="1" applyBorder="1"/>
    <xf numFmtId="0" fontId="5" fillId="0" borderId="4" xfId="0" applyFont="1" applyBorder="1"/>
    <xf numFmtId="2" fontId="8" fillId="3" borderId="0" xfId="2" applyNumberFormat="1" applyFont="1" applyFill="1" applyBorder="1"/>
    <xf numFmtId="0" fontId="4" fillId="0" borderId="10" xfId="0" applyFont="1" applyBorder="1"/>
    <xf numFmtId="0" fontId="5" fillId="0" borderId="11" xfId="0" applyFont="1" applyBorder="1"/>
    <xf numFmtId="0" fontId="4" fillId="0" borderId="6" xfId="0" applyFont="1" applyBorder="1"/>
    <xf numFmtId="0" fontId="5" fillId="0" borderId="12" xfId="0" applyFont="1" applyBorder="1"/>
    <xf numFmtId="0" fontId="4" fillId="0" borderId="8" xfId="0" applyFont="1" applyBorder="1"/>
    <xf numFmtId="0" fontId="4" fillId="0" borderId="5" xfId="0" applyFont="1" applyBorder="1"/>
    <xf numFmtId="0" fontId="0" fillId="0" borderId="5" xfId="0" applyBorder="1"/>
    <xf numFmtId="0" fontId="0" fillId="0" borderId="7" xfId="0" applyBorder="1"/>
    <xf numFmtId="0" fontId="4" fillId="0" borderId="11" xfId="0" applyFont="1" applyBorder="1"/>
    <xf numFmtId="0" fontId="4" fillId="0" borderId="12" xfId="0" applyFont="1" applyBorder="1"/>
    <xf numFmtId="0" fontId="4" fillId="0" borderId="7" xfId="0" applyFont="1" applyBorder="1"/>
    <xf numFmtId="2" fontId="5" fillId="0" borderId="10" xfId="0" applyNumberFormat="1" applyFont="1" applyBorder="1"/>
    <xf numFmtId="2" fontId="5" fillId="0" borderId="12" xfId="0" applyNumberFormat="1" applyFont="1" applyBorder="1"/>
    <xf numFmtId="0" fontId="5" fillId="0" borderId="6" xfId="0" applyFont="1" applyBorder="1"/>
    <xf numFmtId="0" fontId="5" fillId="0" borderId="5" xfId="0" applyFont="1" applyBorder="1"/>
    <xf numFmtId="0" fontId="5" fillId="0" borderId="7" xfId="0" applyFont="1" applyBorder="1"/>
    <xf numFmtId="0" fontId="11" fillId="0" borderId="0" xfId="5" applyFont="1" applyAlignment="1">
      <alignment vertical="center"/>
    </xf>
    <xf numFmtId="0" fontId="1" fillId="0" borderId="0" xfId="6"/>
    <xf numFmtId="0" fontId="3" fillId="0" borderId="11" xfId="6" applyFont="1" applyBorder="1"/>
    <xf numFmtId="0" fontId="3" fillId="0" borderId="5" xfId="6" applyFont="1" applyBorder="1"/>
    <xf numFmtId="0" fontId="3" fillId="0" borderId="6" xfId="6" applyFont="1" applyBorder="1"/>
    <xf numFmtId="0" fontId="12" fillId="0" borderId="10" xfId="6" applyFont="1" applyBorder="1"/>
    <xf numFmtId="0" fontId="12" fillId="0" borderId="0" xfId="6" applyFont="1"/>
    <xf numFmtId="0" fontId="12" fillId="0" borderId="4" xfId="6" applyFont="1" applyBorder="1"/>
    <xf numFmtId="0" fontId="1" fillId="0" borderId="10" xfId="6" applyBorder="1"/>
    <xf numFmtId="0" fontId="1" fillId="0" borderId="4" xfId="6" applyBorder="1"/>
    <xf numFmtId="0" fontId="1" fillId="0" borderId="7" xfId="6" applyBorder="1"/>
    <xf numFmtId="0" fontId="1" fillId="0" borderId="8" xfId="6" applyBorder="1"/>
    <xf numFmtId="0" fontId="1" fillId="0" borderId="9" xfId="6" applyBorder="1"/>
    <xf numFmtId="0" fontId="1" fillId="0" borderId="2" xfId="6" applyBorder="1"/>
    <xf numFmtId="0" fontId="1" fillId="0" borderId="3" xfId="6" applyBorder="1"/>
    <xf numFmtId="0" fontId="0" fillId="0" borderId="9" xfId="0" applyBorder="1"/>
    <xf numFmtId="2" fontId="0" fillId="0" borderId="4" xfId="0" applyNumberFormat="1" applyBorder="1"/>
    <xf numFmtId="2" fontId="0" fillId="0" borderId="10" xfId="0" applyNumberFormat="1" applyBorder="1"/>
    <xf numFmtId="0" fontId="3" fillId="0" borderId="9" xfId="6" applyFont="1" applyBorder="1"/>
    <xf numFmtId="0" fontId="3" fillId="0" borderId="2" xfId="6" applyFont="1" applyBorder="1"/>
    <xf numFmtId="0" fontId="3" fillId="0" borderId="3" xfId="6" applyFont="1" applyBorder="1"/>
    <xf numFmtId="0" fontId="13" fillId="0" borderId="0" xfId="0" applyFont="1" applyAlignment="1">
      <alignment vertical="center"/>
    </xf>
    <xf numFmtId="0" fontId="6" fillId="0" borderId="0" xfId="3"/>
    <xf numFmtId="0" fontId="2" fillId="2" borderId="0" xfId="2"/>
    <xf numFmtId="165" fontId="0" fillId="0" borderId="0" xfId="0" applyNumberFormat="1"/>
    <xf numFmtId="9" fontId="0" fillId="0" borderId="0" xfId="0" applyNumberFormat="1"/>
    <xf numFmtId="16" fontId="0" fillId="0" borderId="0" xfId="0" applyNumberFormat="1"/>
    <xf numFmtId="0" fontId="14" fillId="0" borderId="0" xfId="0" applyFont="1"/>
    <xf numFmtId="0" fontId="0" fillId="0" borderId="4" xfId="0" applyBorder="1"/>
    <xf numFmtId="0" fontId="0" fillId="0" borderId="8" xfId="0" applyBorder="1"/>
    <xf numFmtId="2" fontId="0" fillId="0" borderId="2" xfId="0" applyNumberFormat="1" applyBorder="1"/>
    <xf numFmtId="2" fontId="0" fillId="0" borderId="3" xfId="0" applyNumberFormat="1" applyBorder="1"/>
    <xf numFmtId="0" fontId="14" fillId="0" borderId="0" xfId="0" applyFont="1" applyAlignment="1">
      <alignment vertical="center"/>
    </xf>
    <xf numFmtId="9" fontId="0" fillId="0" borderId="0" xfId="1" applyFont="1"/>
    <xf numFmtId="0" fontId="19" fillId="0" borderId="0" xfId="0" applyFont="1"/>
    <xf numFmtId="0" fontId="5" fillId="0" borderId="13" xfId="0" applyFont="1" applyBorder="1"/>
    <xf numFmtId="0" fontId="5" fillId="0" borderId="14" xfId="0" applyFont="1" applyBorder="1"/>
    <xf numFmtId="0" fontId="19" fillId="0" borderId="15" xfId="0" applyFont="1" applyBorder="1"/>
    <xf numFmtId="0" fontId="19" fillId="0" borderId="11" xfId="0" applyFont="1" applyBorder="1"/>
    <xf numFmtId="0" fontId="19" fillId="0" borderId="5" xfId="0" applyFont="1" applyBorder="1"/>
    <xf numFmtId="0" fontId="19" fillId="0" borderId="6" xfId="0" applyFont="1" applyBorder="1"/>
    <xf numFmtId="2" fontId="21" fillId="0" borderId="10" xfId="0" applyNumberFormat="1" applyFont="1" applyBorder="1" applyAlignment="1">
      <alignment horizontal="right" vertical="center" wrapText="1"/>
    </xf>
    <xf numFmtId="2" fontId="21" fillId="0" borderId="0" xfId="0" applyNumberFormat="1" applyFont="1" applyAlignment="1">
      <alignment horizontal="right" vertical="center" wrapText="1"/>
    </xf>
    <xf numFmtId="2" fontId="21" fillId="0" borderId="4" xfId="0" applyNumberFormat="1" applyFont="1" applyBorder="1" applyAlignment="1">
      <alignment horizontal="right" vertical="center" wrapText="1"/>
    </xf>
    <xf numFmtId="2" fontId="19" fillId="0" borderId="12" xfId="0" applyNumberFormat="1" applyFont="1" applyBorder="1" applyAlignment="1">
      <alignment horizontal="right"/>
    </xf>
    <xf numFmtId="2" fontId="19" fillId="0" borderId="7" xfId="0" applyNumberFormat="1" applyFont="1" applyBorder="1" applyAlignment="1">
      <alignment horizontal="right"/>
    </xf>
    <xf numFmtId="2" fontId="19" fillId="0" borderId="8" xfId="0" applyNumberFormat="1" applyFont="1" applyBorder="1" applyAlignment="1">
      <alignment horizontal="right"/>
    </xf>
    <xf numFmtId="0" fontId="19" fillId="0" borderId="13" xfId="0" applyFont="1" applyBorder="1"/>
    <xf numFmtId="2" fontId="19" fillId="0" borderId="11" xfId="0" applyNumberFormat="1" applyFont="1" applyBorder="1" applyAlignment="1">
      <alignment horizontal="right"/>
    </xf>
    <xf numFmtId="2" fontId="19" fillId="0" borderId="5" xfId="0" applyNumberFormat="1" applyFont="1" applyBorder="1" applyAlignment="1">
      <alignment horizontal="right"/>
    </xf>
    <xf numFmtId="2" fontId="19" fillId="0" borderId="6" xfId="0" applyNumberFormat="1" applyFont="1" applyBorder="1" applyAlignment="1">
      <alignment horizontal="right"/>
    </xf>
    <xf numFmtId="0" fontId="5" fillId="0" borderId="15" xfId="0" applyFont="1" applyBorder="1"/>
    <xf numFmtId="168" fontId="20" fillId="0" borderId="12" xfId="0" applyNumberFormat="1" applyFont="1" applyBorder="1" applyAlignment="1">
      <alignment horizontal="center" vertical="center" wrapText="1"/>
    </xf>
    <xf numFmtId="168" fontId="20" fillId="0" borderId="7" xfId="0" applyNumberFormat="1" applyFont="1" applyBorder="1" applyAlignment="1">
      <alignment horizontal="center" vertical="center" wrapText="1"/>
    </xf>
    <xf numFmtId="168" fontId="20" fillId="0" borderId="8" xfId="0" applyNumberFormat="1" applyFont="1" applyBorder="1" applyAlignment="1">
      <alignment horizontal="center" vertical="center" wrapText="1"/>
    </xf>
    <xf numFmtId="2" fontId="3" fillId="0" borderId="0" xfId="0" applyNumberFormat="1" applyFont="1"/>
    <xf numFmtId="1" fontId="0" fillId="0" borderId="0" xfId="0" applyNumberFormat="1"/>
    <xf numFmtId="2" fontId="2" fillId="2" borderId="1" xfId="2" applyNumberFormat="1" applyBorder="1"/>
    <xf numFmtId="2" fontId="8" fillId="3" borderId="11" xfId="2" applyNumberFormat="1" applyFont="1" applyFill="1" applyBorder="1"/>
    <xf numFmtId="2" fontId="8" fillId="3" borderId="5" xfId="2" applyNumberFormat="1" applyFont="1" applyFill="1" applyBorder="1"/>
    <xf numFmtId="2" fontId="8" fillId="3" borderId="10" xfId="2" applyNumberFormat="1" applyFont="1" applyFill="1" applyBorder="1"/>
    <xf numFmtId="2" fontId="2" fillId="2" borderId="10" xfId="2" applyNumberFormat="1" applyBorder="1"/>
    <xf numFmtId="2" fontId="2" fillId="2" borderId="0" xfId="2" applyNumberFormat="1" applyBorder="1"/>
    <xf numFmtId="2" fontId="0" fillId="0" borderId="12" xfId="0" applyNumberFormat="1" applyBorder="1"/>
    <xf numFmtId="2" fontId="0" fillId="0" borderId="7" xfId="0" applyNumberFormat="1" applyBorder="1"/>
    <xf numFmtId="2" fontId="0" fillId="0" borderId="8" xfId="0" applyNumberFormat="1" applyBorder="1"/>
    <xf numFmtId="0" fontId="3" fillId="0" borderId="11" xfId="0" applyFont="1" applyBorder="1"/>
    <xf numFmtId="0" fontId="3" fillId="0" borderId="5" xfId="0" applyFont="1" applyBorder="1"/>
    <xf numFmtId="0" fontId="3" fillId="0" borderId="6" xfId="0" applyFont="1" applyBorder="1"/>
    <xf numFmtId="167" fontId="0" fillId="0" borderId="7" xfId="0" applyNumberFormat="1" applyBorder="1"/>
    <xf numFmtId="167" fontId="0" fillId="0" borderId="8" xfId="0" applyNumberFormat="1" applyBorder="1"/>
    <xf numFmtId="167" fontId="0" fillId="0" borderId="4" xfId="0" applyNumberFormat="1" applyBorder="1"/>
    <xf numFmtId="164" fontId="0" fillId="0" borderId="10" xfId="0" applyNumberFormat="1" applyBorder="1"/>
    <xf numFmtId="164" fontId="0" fillId="0" borderId="4" xfId="0" applyNumberFormat="1" applyBorder="1"/>
    <xf numFmtId="9" fontId="3" fillId="0" borderId="0" xfId="0" applyNumberFormat="1" applyFont="1"/>
    <xf numFmtId="0" fontId="0" fillId="0" borderId="6" xfId="0" applyBorder="1"/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2" fontId="0" fillId="0" borderId="0" xfId="0" applyNumberFormat="1" applyAlignment="1">
      <alignment vertical="center" wrapText="1"/>
    </xf>
    <xf numFmtId="0" fontId="0" fillId="0" borderId="0" xfId="0" applyAlignment="1">
      <alignment vertical="top"/>
    </xf>
    <xf numFmtId="2" fontId="0" fillId="0" borderId="0" xfId="0" applyNumberFormat="1" applyAlignment="1">
      <alignment vertical="top"/>
    </xf>
    <xf numFmtId="0" fontId="3" fillId="0" borderId="10" xfId="0" applyFont="1" applyBorder="1"/>
    <xf numFmtId="0" fontId="3" fillId="0" borderId="4" xfId="0" applyFont="1" applyBorder="1"/>
    <xf numFmtId="2" fontId="0" fillId="0" borderId="4" xfId="0" applyNumberFormat="1" applyBorder="1" applyAlignment="1">
      <alignment vertical="top"/>
    </xf>
    <xf numFmtId="2" fontId="3" fillId="0" borderId="4" xfId="0" applyNumberFormat="1" applyFont="1" applyBorder="1" applyAlignment="1">
      <alignment vertical="top"/>
    </xf>
    <xf numFmtId="0" fontId="6" fillId="0" borderId="11" xfId="3" applyBorder="1"/>
    <xf numFmtId="0" fontId="4" fillId="0" borderId="0" xfId="0" applyFont="1" applyFill="1" applyBorder="1"/>
    <xf numFmtId="0" fontId="4" fillId="0" borderId="10" xfId="0" applyFont="1" applyFill="1" applyBorder="1"/>
    <xf numFmtId="0" fontId="0" fillId="0" borderId="0" xfId="0" applyBorder="1"/>
    <xf numFmtId="0" fontId="6" fillId="0" borderId="0" xfId="3" applyBorder="1"/>
    <xf numFmtId="0" fontId="4" fillId="0" borderId="4" xfId="0" applyFont="1" applyFill="1" applyBorder="1"/>
    <xf numFmtId="2" fontId="0" fillId="0" borderId="0" xfId="0" applyNumberFormat="1" applyBorder="1"/>
    <xf numFmtId="0" fontId="0" fillId="0" borderId="11" xfId="0" applyFont="1" applyBorder="1"/>
    <xf numFmtId="2" fontId="0" fillId="0" borderId="5" xfId="0" applyNumberFormat="1" applyBorder="1"/>
    <xf numFmtId="2" fontId="0" fillId="0" borderId="6" xfId="0" applyNumberFormat="1" applyBorder="1"/>
    <xf numFmtId="2" fontId="0" fillId="0" borderId="11" xfId="0" applyNumberFormat="1" applyBorder="1"/>
    <xf numFmtId="0" fontId="10" fillId="0" borderId="0" xfId="4" applyFont="1"/>
    <xf numFmtId="0" fontId="0" fillId="0" borderId="6" xfId="0" applyFill="1" applyBorder="1"/>
    <xf numFmtId="9" fontId="0" fillId="0" borderId="10" xfId="8" applyFont="1" applyFill="1" applyBorder="1"/>
    <xf numFmtId="0" fontId="26" fillId="0" borderId="0" xfId="7" applyFont="1" applyFill="1" applyBorder="1"/>
    <xf numFmtId="0" fontId="0" fillId="0" borderId="0" xfId="7" applyFont="1" applyFill="1" applyBorder="1" applyAlignment="1">
      <alignment horizontal="left" vertical="top" wrapText="1"/>
    </xf>
    <xf numFmtId="0" fontId="25" fillId="0" borderId="0" xfId="9" applyFill="1" applyBorder="1"/>
    <xf numFmtId="9" fontId="0" fillId="0" borderId="0" xfId="8" applyFont="1" applyFill="1" applyBorder="1"/>
    <xf numFmtId="2" fontId="0" fillId="0" borderId="0" xfId="8" applyNumberFormat="1" applyFont="1" applyFill="1" applyBorder="1"/>
    <xf numFmtId="0" fontId="0" fillId="0" borderId="0" xfId="7" applyFont="1" applyFill="1" applyBorder="1"/>
    <xf numFmtId="2" fontId="0" fillId="0" borderId="0" xfId="7" applyNumberFormat="1" applyFont="1" applyFill="1" applyBorder="1"/>
    <xf numFmtId="166" fontId="0" fillId="0" borderId="0" xfId="7" applyNumberFormat="1" applyFont="1" applyFill="1" applyBorder="1"/>
    <xf numFmtId="10" fontId="0" fillId="0" borderId="0" xfId="7" applyNumberFormat="1" applyFont="1" applyFill="1" applyBorder="1"/>
    <xf numFmtId="0" fontId="0" fillId="0" borderId="10" xfId="7" applyFont="1" applyFill="1" applyBorder="1"/>
    <xf numFmtId="2" fontId="0" fillId="0" borderId="10" xfId="8" applyNumberFormat="1" applyFont="1" applyFill="1" applyBorder="1"/>
    <xf numFmtId="0" fontId="25" fillId="0" borderId="10" xfId="9" applyFill="1" applyBorder="1"/>
    <xf numFmtId="0" fontId="26" fillId="0" borderId="11" xfId="7" applyFont="1" applyFill="1" applyBorder="1" applyAlignment="1">
      <alignment horizontal="left" vertical="top"/>
    </xf>
    <xf numFmtId="0" fontId="26" fillId="0" borderId="5" xfId="7" applyFont="1" applyFill="1" applyBorder="1" applyAlignment="1">
      <alignment horizontal="left" vertical="top"/>
    </xf>
    <xf numFmtId="0" fontId="26" fillId="0" borderId="6" xfId="7" applyFont="1" applyFill="1" applyBorder="1" applyAlignment="1">
      <alignment horizontal="left" vertical="top"/>
    </xf>
    <xf numFmtId="2" fontId="0" fillId="0" borderId="0" xfId="8" applyNumberFormat="1" applyFont="1" applyFill="1" applyBorder="1" applyAlignment="1">
      <alignment horizontal="left" vertical="top"/>
    </xf>
    <xf numFmtId="9" fontId="0" fillId="0" borderId="0" xfId="8" applyFont="1" applyFill="1" applyBorder="1" applyAlignment="1">
      <alignment horizontal="left" vertical="top"/>
    </xf>
    <xf numFmtId="0" fontId="0" fillId="0" borderId="0" xfId="7" applyFont="1" applyFill="1" applyBorder="1" applyAlignment="1">
      <alignment horizontal="left" vertical="top"/>
    </xf>
    <xf numFmtId="2" fontId="0" fillId="0" borderId="0" xfId="7" applyNumberFormat="1" applyFont="1" applyFill="1" applyBorder="1" applyAlignment="1">
      <alignment horizontal="left" vertical="top"/>
    </xf>
    <xf numFmtId="166" fontId="0" fillId="0" borderId="0" xfId="7" applyNumberFormat="1" applyFont="1" applyFill="1" applyBorder="1" applyAlignment="1">
      <alignment horizontal="left" vertical="top"/>
    </xf>
    <xf numFmtId="10" fontId="0" fillId="0" borderId="0" xfId="7" applyNumberFormat="1" applyFont="1" applyFill="1" applyBorder="1" applyAlignment="1">
      <alignment horizontal="left" vertical="top"/>
    </xf>
    <xf numFmtId="0" fontId="26" fillId="0" borderId="12" xfId="9" applyFont="1" applyFill="1" applyBorder="1" applyAlignment="1">
      <alignment horizontal="left" vertical="top" wrapText="1"/>
    </xf>
    <xf numFmtId="0" fontId="26" fillId="0" borderId="7" xfId="9" applyFont="1" applyFill="1" applyBorder="1" applyAlignment="1">
      <alignment horizontal="left" vertical="top" wrapText="1"/>
    </xf>
    <xf numFmtId="0" fontId="26" fillId="0" borderId="8" xfId="9" applyFont="1" applyFill="1" applyBorder="1" applyAlignment="1">
      <alignment horizontal="left" vertical="top" wrapText="1"/>
    </xf>
    <xf numFmtId="0" fontId="3" fillId="0" borderId="11" xfId="7" applyFont="1" applyFill="1" applyBorder="1"/>
    <xf numFmtId="0" fontId="3" fillId="0" borderId="5" xfId="7" applyFont="1" applyFill="1" applyBorder="1"/>
    <xf numFmtId="2" fontId="3" fillId="0" borderId="5" xfId="7" applyNumberFormat="1" applyFont="1" applyFill="1" applyBorder="1"/>
    <xf numFmtId="164" fontId="3" fillId="0" borderId="5" xfId="7" applyNumberFormat="1" applyFont="1" applyFill="1" applyBorder="1"/>
    <xf numFmtId="9" fontId="3" fillId="0" borderId="5" xfId="8" applyFont="1" applyFill="1" applyBorder="1"/>
    <xf numFmtId="9" fontId="3" fillId="0" borderId="6" xfId="8" applyFont="1" applyFill="1" applyBorder="1"/>
    <xf numFmtId="0" fontId="3" fillId="0" borderId="10" xfId="7" applyFont="1" applyFill="1" applyBorder="1"/>
    <xf numFmtId="0" fontId="3" fillId="0" borderId="0" xfId="7" applyFont="1" applyFill="1" applyBorder="1"/>
    <xf numFmtId="2" fontId="3" fillId="0" borderId="0" xfId="7" applyNumberFormat="1" applyFont="1" applyFill="1" applyBorder="1"/>
    <xf numFmtId="164" fontId="3" fillId="0" borderId="0" xfId="7" applyNumberFormat="1" applyFont="1" applyFill="1" applyBorder="1"/>
    <xf numFmtId="9" fontId="3" fillId="0" borderId="0" xfId="8" applyFont="1" applyFill="1" applyBorder="1"/>
    <xf numFmtId="9" fontId="3" fillId="0" borderId="4" xfId="8" applyFont="1" applyFill="1" applyBorder="1"/>
    <xf numFmtId="0" fontId="3" fillId="0" borderId="12" xfId="7" applyFont="1" applyFill="1" applyBorder="1"/>
    <xf numFmtId="0" fontId="3" fillId="0" borderId="7" xfId="7" applyFont="1" applyFill="1" applyBorder="1"/>
    <xf numFmtId="2" fontId="3" fillId="0" borderId="7" xfId="7" applyNumberFormat="1" applyFont="1" applyFill="1" applyBorder="1"/>
    <xf numFmtId="2" fontId="3" fillId="0" borderId="8" xfId="7" applyNumberFormat="1" applyFont="1" applyFill="1" applyBorder="1"/>
    <xf numFmtId="2" fontId="0" fillId="0" borderId="0" xfId="1" applyNumberFormat="1" applyFont="1" applyFill="1" applyBorder="1"/>
    <xf numFmtId="0" fontId="0" fillId="0" borderId="5" xfId="0" applyFont="1" applyBorder="1"/>
    <xf numFmtId="0" fontId="0" fillId="0" borderId="6" xfId="0" applyFont="1" applyBorder="1"/>
    <xf numFmtId="0" fontId="0" fillId="0" borderId="12" xfId="0" applyFont="1" applyBorder="1"/>
    <xf numFmtId="0" fontId="0" fillId="0" borderId="7" xfId="0" applyFont="1" applyBorder="1"/>
    <xf numFmtId="0" fontId="0" fillId="0" borderId="8" xfId="0" applyFont="1" applyBorder="1"/>
    <xf numFmtId="167" fontId="0" fillId="0" borderId="5" xfId="0" applyNumberFormat="1" applyFont="1" applyBorder="1"/>
    <xf numFmtId="167" fontId="0" fillId="0" borderId="6" xfId="0" applyNumberFormat="1" applyFont="1" applyBorder="1"/>
    <xf numFmtId="167" fontId="0" fillId="0" borderId="7" xfId="0" applyNumberFormat="1" applyFont="1" applyBorder="1"/>
    <xf numFmtId="167" fontId="0" fillId="0" borderId="8" xfId="0" applyNumberFormat="1" applyFont="1" applyBorder="1"/>
    <xf numFmtId="0" fontId="0" fillId="0" borderId="10" xfId="0" applyFont="1" applyBorder="1"/>
    <xf numFmtId="0" fontId="0" fillId="0" borderId="4" xfId="0" applyFont="1" applyBorder="1"/>
    <xf numFmtId="167" fontId="0" fillId="0" borderId="4" xfId="0" applyNumberFormat="1" applyFont="1" applyBorder="1"/>
    <xf numFmtId="0" fontId="0" fillId="0" borderId="0" xfId="0" applyFont="1" applyBorder="1"/>
    <xf numFmtId="167" fontId="0" fillId="0" borderId="0" xfId="0" applyNumberFormat="1" applyFont="1" applyBorder="1"/>
    <xf numFmtId="164" fontId="0" fillId="0" borderId="0" xfId="0" applyNumberFormat="1" applyBorder="1"/>
    <xf numFmtId="167" fontId="0" fillId="0" borderId="0" xfId="0" applyNumberFormat="1" applyBorder="1"/>
    <xf numFmtId="0" fontId="3" fillId="0" borderId="5" xfId="0" applyFont="1" applyFill="1" applyBorder="1"/>
    <xf numFmtId="0" fontId="3" fillId="0" borderId="11" xfId="0" applyFont="1" applyFill="1" applyBorder="1"/>
    <xf numFmtId="0" fontId="3" fillId="0" borderId="6" xfId="0" applyFont="1" applyFill="1" applyBorder="1"/>
    <xf numFmtId="0" fontId="3" fillId="0" borderId="9" xfId="0" applyFont="1" applyBorder="1"/>
    <xf numFmtId="0" fontId="3" fillId="0" borderId="2" xfId="0" applyFont="1" applyBorder="1"/>
    <xf numFmtId="0" fontId="3" fillId="0" borderId="3" xfId="0" applyFont="1" applyBorder="1"/>
    <xf numFmtId="0" fontId="9" fillId="0" borderId="0" xfId="5"/>
    <xf numFmtId="9" fontId="0" fillId="0" borderId="5" xfId="1" applyFont="1" applyBorder="1"/>
    <xf numFmtId="9" fontId="0" fillId="0" borderId="6" xfId="1" applyFont="1" applyBorder="1"/>
    <xf numFmtId="9" fontId="0" fillId="0" borderId="0" xfId="1" applyFont="1" applyBorder="1"/>
    <xf numFmtId="9" fontId="0" fillId="0" borderId="4" xfId="1" applyFont="1" applyBorder="1"/>
    <xf numFmtId="9" fontId="0" fillId="0" borderId="7" xfId="1" applyFont="1" applyBorder="1"/>
    <xf numFmtId="9" fontId="0" fillId="0" borderId="8" xfId="1" applyFont="1" applyBorder="1"/>
    <xf numFmtId="9" fontId="1" fillId="0" borderId="0" xfId="1" applyBorder="1"/>
    <xf numFmtId="9" fontId="0" fillId="0" borderId="11" xfId="1" applyFont="1" applyBorder="1"/>
    <xf numFmtId="9" fontId="0" fillId="0" borderId="10" xfId="1" applyFont="1" applyBorder="1"/>
    <xf numFmtId="9" fontId="0" fillId="0" borderId="12" xfId="1" applyFont="1" applyBorder="1"/>
    <xf numFmtId="9" fontId="1" fillId="0" borderId="11" xfId="1" applyBorder="1"/>
    <xf numFmtId="9" fontId="1" fillId="0" borderId="5" xfId="1" applyBorder="1"/>
    <xf numFmtId="9" fontId="1" fillId="0" borderId="6" xfId="1" applyBorder="1"/>
    <xf numFmtId="9" fontId="1" fillId="0" borderId="10" xfId="1" applyBorder="1"/>
    <xf numFmtId="9" fontId="1" fillId="0" borderId="4" xfId="1" applyBorder="1"/>
    <xf numFmtId="0" fontId="12" fillId="0" borderId="0" xfId="0" applyFont="1"/>
    <xf numFmtId="0" fontId="27" fillId="0" borderId="17" xfId="0" applyFont="1" applyBorder="1" applyAlignment="1">
      <alignment horizontal="left" vertical="center"/>
    </xf>
    <xf numFmtId="0" fontId="27" fillId="0" borderId="18" xfId="0" applyFont="1" applyBorder="1" applyAlignment="1">
      <alignment horizontal="left" vertical="center"/>
    </xf>
    <xf numFmtId="0" fontId="27" fillId="4" borderId="17" xfId="0" applyFont="1" applyFill="1" applyBorder="1" applyAlignment="1">
      <alignment horizontal="center" vertical="center"/>
    </xf>
    <xf numFmtId="0" fontId="14" fillId="5" borderId="18" xfId="0" applyFont="1" applyFill="1" applyBorder="1" applyAlignment="1">
      <alignment vertical="center"/>
    </xf>
    <xf numFmtId="0" fontId="27" fillId="4" borderId="18" xfId="0" applyFont="1" applyFill="1" applyBorder="1" applyAlignment="1">
      <alignment horizontal="center" vertical="center"/>
    </xf>
    <xf numFmtId="0" fontId="27" fillId="6" borderId="18" xfId="0" applyFont="1" applyFill="1" applyBorder="1" applyAlignment="1">
      <alignment horizontal="center" vertical="center"/>
    </xf>
    <xf numFmtId="0" fontId="27" fillId="7" borderId="18" xfId="0" applyFont="1" applyFill="1" applyBorder="1" applyAlignment="1">
      <alignment horizontal="center" vertical="center"/>
    </xf>
    <xf numFmtId="0" fontId="27" fillId="8" borderId="19" xfId="0" applyFont="1" applyFill="1" applyBorder="1" applyAlignment="1">
      <alignment horizontal="center" vertical="center"/>
    </xf>
    <xf numFmtId="0" fontId="27" fillId="0" borderId="20" xfId="0" applyFont="1" applyBorder="1" applyAlignment="1">
      <alignment horizontal="left" vertical="center"/>
    </xf>
    <xf numFmtId="0" fontId="27" fillId="0" borderId="0" xfId="0" applyFont="1" applyAlignment="1">
      <alignment horizontal="left" vertical="center"/>
    </xf>
    <xf numFmtId="0" fontId="27" fillId="9" borderId="20" xfId="0" applyFont="1" applyFill="1" applyBorder="1" applyAlignment="1">
      <alignment horizontal="center" vertical="center"/>
    </xf>
    <xf numFmtId="0" fontId="14" fillId="5" borderId="0" xfId="0" applyFont="1" applyFill="1" applyAlignment="1">
      <alignment vertical="center"/>
    </xf>
    <xf numFmtId="0" fontId="27" fillId="10" borderId="21" xfId="0" applyFont="1" applyFill="1" applyBorder="1" applyAlignment="1">
      <alignment horizontal="center" vertical="center"/>
    </xf>
    <xf numFmtId="0" fontId="27" fillId="4" borderId="20" xfId="0" applyFont="1" applyFill="1" applyBorder="1" applyAlignment="1">
      <alignment horizontal="center" vertical="center"/>
    </xf>
    <xf numFmtId="0" fontId="27" fillId="11" borderId="21" xfId="0" applyFont="1" applyFill="1" applyBorder="1" applyAlignment="1">
      <alignment horizontal="center" vertical="center"/>
    </xf>
    <xf numFmtId="0" fontId="14" fillId="5" borderId="20" xfId="0" applyFont="1" applyFill="1" applyBorder="1" applyAlignment="1">
      <alignment vertical="center"/>
    </xf>
    <xf numFmtId="0" fontId="27" fillId="4" borderId="0" xfId="0" applyFont="1" applyFill="1" applyAlignment="1">
      <alignment horizontal="center" vertical="center"/>
    </xf>
    <xf numFmtId="0" fontId="27" fillId="12" borderId="21" xfId="0" applyFont="1" applyFill="1" applyBorder="1" applyAlignment="1">
      <alignment horizontal="center" vertical="center"/>
    </xf>
    <xf numFmtId="0" fontId="27" fillId="0" borderId="22" xfId="0" applyFont="1" applyBorder="1" applyAlignment="1">
      <alignment horizontal="left" vertical="center"/>
    </xf>
    <xf numFmtId="0" fontId="27" fillId="0" borderId="23" xfId="0" applyFont="1" applyBorder="1" applyAlignment="1">
      <alignment horizontal="left" vertical="center"/>
    </xf>
    <xf numFmtId="0" fontId="27" fillId="13" borderId="22" xfId="0" applyFont="1" applyFill="1" applyBorder="1" applyAlignment="1">
      <alignment horizontal="center" vertical="center"/>
    </xf>
    <xf numFmtId="0" fontId="14" fillId="5" borderId="23" xfId="0" applyFont="1" applyFill="1" applyBorder="1" applyAlignment="1">
      <alignment vertical="center"/>
    </xf>
    <xf numFmtId="0" fontId="27" fillId="14" borderId="16" xfId="0" applyFont="1" applyFill="1" applyBorder="1" applyAlignment="1">
      <alignment horizontal="center" vertical="center"/>
    </xf>
    <xf numFmtId="0" fontId="27" fillId="15" borderId="20" xfId="0" applyFont="1" applyFill="1" applyBorder="1" applyAlignment="1">
      <alignment horizontal="center" vertical="center"/>
    </xf>
    <xf numFmtId="0" fontId="27" fillId="16" borderId="0" xfId="0" applyFont="1" applyFill="1" applyAlignment="1">
      <alignment horizontal="center" vertical="center"/>
    </xf>
    <xf numFmtId="0" fontId="27" fillId="17" borderId="0" xfId="0" applyFont="1" applyFill="1" applyAlignment="1">
      <alignment horizontal="center" vertical="center"/>
    </xf>
    <xf numFmtId="0" fontId="27" fillId="18" borderId="21" xfId="0" applyFont="1" applyFill="1" applyBorder="1" applyAlignment="1">
      <alignment horizontal="center" vertical="center"/>
    </xf>
    <xf numFmtId="0" fontId="27" fillId="19" borderId="20" xfId="0" applyFont="1" applyFill="1" applyBorder="1" applyAlignment="1">
      <alignment horizontal="center" vertical="center"/>
    </xf>
    <xf numFmtId="0" fontId="27" fillId="20" borderId="0" xfId="0" applyFont="1" applyFill="1" applyAlignment="1">
      <alignment horizontal="center" vertical="center"/>
    </xf>
    <xf numFmtId="0" fontId="27" fillId="21" borderId="0" xfId="0" applyFont="1" applyFill="1" applyAlignment="1">
      <alignment horizontal="center" vertical="center"/>
    </xf>
    <xf numFmtId="0" fontId="27" fillId="22" borderId="0" xfId="0" applyFont="1" applyFill="1" applyAlignment="1">
      <alignment horizontal="center" vertical="center"/>
    </xf>
    <xf numFmtId="0" fontId="27" fillId="23" borderId="0" xfId="0" applyFont="1" applyFill="1" applyAlignment="1">
      <alignment horizontal="center" vertical="center"/>
    </xf>
    <xf numFmtId="0" fontId="27" fillId="24" borderId="0" xfId="0" applyFont="1" applyFill="1" applyAlignment="1">
      <alignment horizontal="center" vertical="center"/>
    </xf>
    <xf numFmtId="0" fontId="27" fillId="25" borderId="21" xfId="0" applyFont="1" applyFill="1" applyBorder="1" applyAlignment="1">
      <alignment horizontal="center" vertical="center"/>
    </xf>
    <xf numFmtId="0" fontId="27" fillId="26" borderId="0" xfId="0" applyFont="1" applyFill="1" applyAlignment="1">
      <alignment horizontal="center" vertical="center"/>
    </xf>
    <xf numFmtId="0" fontId="27" fillId="27" borderId="0" xfId="0" applyFont="1" applyFill="1" applyAlignment="1">
      <alignment horizontal="center" vertical="center"/>
    </xf>
    <xf numFmtId="0" fontId="27" fillId="28" borderId="21" xfId="0" applyFont="1" applyFill="1" applyBorder="1" applyAlignment="1">
      <alignment horizontal="center" vertical="center"/>
    </xf>
    <xf numFmtId="0" fontId="27" fillId="29" borderId="21" xfId="0" applyFont="1" applyFill="1" applyBorder="1" applyAlignment="1">
      <alignment horizontal="center" vertical="center"/>
    </xf>
    <xf numFmtId="0" fontId="27" fillId="30" borderId="0" xfId="0" applyFont="1" applyFill="1" applyAlignment="1">
      <alignment horizontal="center" vertical="center"/>
    </xf>
    <xf numFmtId="0" fontId="27" fillId="31" borderId="0" xfId="0" applyFont="1" applyFill="1" applyAlignment="1">
      <alignment horizontal="center" vertical="center"/>
    </xf>
    <xf numFmtId="0" fontId="27" fillId="32" borderId="21" xfId="0" applyFont="1" applyFill="1" applyBorder="1" applyAlignment="1">
      <alignment horizontal="center" vertical="center"/>
    </xf>
    <xf numFmtId="0" fontId="27" fillId="33" borderId="20" xfId="0" applyFont="1" applyFill="1" applyBorder="1" applyAlignment="1">
      <alignment horizontal="center" vertical="center"/>
    </xf>
    <xf numFmtId="0" fontId="27" fillId="34" borderId="0" xfId="0" applyFont="1" applyFill="1" applyAlignment="1">
      <alignment horizontal="center" vertical="center"/>
    </xf>
    <xf numFmtId="0" fontId="27" fillId="35" borderId="0" xfId="0" applyFont="1" applyFill="1" applyAlignment="1">
      <alignment horizontal="center" vertical="center"/>
    </xf>
    <xf numFmtId="0" fontId="27" fillId="36" borderId="21" xfId="0" applyFont="1" applyFill="1" applyBorder="1" applyAlignment="1">
      <alignment horizontal="center" vertical="center"/>
    </xf>
    <xf numFmtId="0" fontId="27" fillId="37" borderId="0" xfId="0" applyFont="1" applyFill="1" applyAlignment="1">
      <alignment horizontal="center" vertical="center"/>
    </xf>
    <xf numFmtId="0" fontId="27" fillId="38" borderId="0" xfId="0" applyFont="1" applyFill="1" applyAlignment="1">
      <alignment horizontal="center" vertical="center"/>
    </xf>
    <xf numFmtId="0" fontId="27" fillId="39" borderId="21" xfId="0" applyFont="1" applyFill="1" applyBorder="1" applyAlignment="1">
      <alignment horizontal="center" vertical="center"/>
    </xf>
    <xf numFmtId="0" fontId="27" fillId="40" borderId="20" xfId="0" applyFont="1" applyFill="1" applyBorder="1" applyAlignment="1">
      <alignment horizontal="center" vertical="center"/>
    </xf>
    <xf numFmtId="0" fontId="27" fillId="41" borderId="21" xfId="0" applyFont="1" applyFill="1" applyBorder="1" applyAlignment="1">
      <alignment horizontal="center" vertical="center"/>
    </xf>
    <xf numFmtId="0" fontId="27" fillId="42" borderId="20" xfId="0" applyFont="1" applyFill="1" applyBorder="1" applyAlignment="1">
      <alignment horizontal="center" vertical="center"/>
    </xf>
    <xf numFmtId="0" fontId="27" fillId="43" borderId="0" xfId="0" applyFont="1" applyFill="1" applyAlignment="1">
      <alignment horizontal="center" vertical="center"/>
    </xf>
    <xf numFmtId="0" fontId="27" fillId="44" borderId="21" xfId="0" applyFont="1" applyFill="1" applyBorder="1" applyAlignment="1">
      <alignment horizontal="center" vertical="center"/>
    </xf>
    <xf numFmtId="0" fontId="14" fillId="5" borderId="22" xfId="0" applyFont="1" applyFill="1" applyBorder="1" applyAlignment="1">
      <alignment vertical="center"/>
    </xf>
    <xf numFmtId="0" fontId="27" fillId="45" borderId="23" xfId="0" applyFont="1" applyFill="1" applyBorder="1" applyAlignment="1">
      <alignment horizontal="center" vertical="center"/>
    </xf>
    <xf numFmtId="0" fontId="27" fillId="13" borderId="16" xfId="0" applyFont="1" applyFill="1" applyBorder="1" applyAlignment="1">
      <alignment horizontal="center" vertical="center"/>
    </xf>
    <xf numFmtId="0" fontId="27" fillId="0" borderId="17" xfId="0" applyFont="1" applyBorder="1" applyAlignment="1">
      <alignment horizontal="center" vertical="center" wrapText="1"/>
    </xf>
    <xf numFmtId="0" fontId="27" fillId="0" borderId="18" xfId="0" applyFont="1" applyBorder="1" applyAlignment="1">
      <alignment horizontal="center" vertical="center" wrapText="1"/>
    </xf>
    <xf numFmtId="0" fontId="27" fillId="0" borderId="19" xfId="0" applyFont="1" applyBorder="1" applyAlignment="1">
      <alignment horizontal="center" vertical="center" wrapText="1"/>
    </xf>
    <xf numFmtId="0" fontId="18" fillId="0" borderId="0" xfId="0" applyFont="1"/>
    <xf numFmtId="0" fontId="9" fillId="0" borderId="10" xfId="5" applyBorder="1"/>
    <xf numFmtId="0" fontId="9" fillId="0" borderId="4" xfId="5" applyBorder="1"/>
    <xf numFmtId="0" fontId="9" fillId="0" borderId="12" xfId="5" applyBorder="1"/>
    <xf numFmtId="0" fontId="9" fillId="0" borderId="8" xfId="5" applyBorder="1"/>
    <xf numFmtId="0" fontId="28" fillId="0" borderId="9" xfId="5" applyFont="1" applyBorder="1"/>
    <xf numFmtId="0" fontId="28" fillId="0" borderId="3" xfId="5" applyFont="1" applyBorder="1"/>
    <xf numFmtId="0" fontId="3" fillId="0" borderId="0" xfId="0" applyFont="1" applyBorder="1"/>
    <xf numFmtId="1" fontId="3" fillId="0" borderId="0" xfId="0" applyNumberFormat="1" applyFont="1" applyBorder="1"/>
    <xf numFmtId="2" fontId="3" fillId="0" borderId="4" xfId="0" applyNumberFormat="1" applyFont="1" applyFill="1" applyBorder="1"/>
    <xf numFmtId="0" fontId="3" fillId="0" borderId="12" xfId="0" applyFont="1" applyBorder="1"/>
    <xf numFmtId="0" fontId="3" fillId="0" borderId="7" xfId="0" applyFont="1" applyBorder="1"/>
    <xf numFmtId="2" fontId="3" fillId="0" borderId="7" xfId="0" applyNumberFormat="1" applyFont="1" applyBorder="1"/>
    <xf numFmtId="2" fontId="3" fillId="0" borderId="8" xfId="0" applyNumberFormat="1" applyFont="1" applyBorder="1"/>
    <xf numFmtId="2" fontId="19" fillId="0" borderId="5" xfId="0" applyNumberFormat="1" applyFont="1" applyBorder="1"/>
    <xf numFmtId="2" fontId="19" fillId="0" borderId="6" xfId="0" applyNumberFormat="1" applyFont="1" applyBorder="1"/>
    <xf numFmtId="0" fontId="19" fillId="0" borderId="4" xfId="0" applyFont="1" applyBorder="1"/>
    <xf numFmtId="2" fontId="19" fillId="0" borderId="0" xfId="0" applyNumberFormat="1" applyFont="1"/>
    <xf numFmtId="2" fontId="19" fillId="0" borderId="4" xfId="0" applyNumberFormat="1" applyFont="1" applyBorder="1"/>
    <xf numFmtId="0" fontId="19" fillId="0" borderId="8" xfId="0" applyFont="1" applyBorder="1"/>
    <xf numFmtId="2" fontId="19" fillId="0" borderId="7" xfId="0" applyNumberFormat="1" applyFont="1" applyBorder="1"/>
    <xf numFmtId="2" fontId="19" fillId="0" borderId="8" xfId="0" applyNumberFormat="1" applyFont="1" applyBorder="1"/>
    <xf numFmtId="0" fontId="4" fillId="0" borderId="4" xfId="0" applyFont="1" applyBorder="1"/>
    <xf numFmtId="2" fontId="19" fillId="0" borderId="11" xfId="0" applyNumberFormat="1" applyFont="1" applyBorder="1"/>
    <xf numFmtId="2" fontId="19" fillId="0" borderId="10" xfId="0" applyNumberFormat="1" applyFont="1" applyBorder="1"/>
    <xf numFmtId="2" fontId="19" fillId="0" borderId="12" xfId="0" applyNumberFormat="1" applyFont="1" applyBorder="1"/>
    <xf numFmtId="0" fontId="3" fillId="0" borderId="8" xfId="0" applyFont="1" applyBorder="1"/>
    <xf numFmtId="167" fontId="3" fillId="0" borderId="0" xfId="0" applyNumberFormat="1" applyFont="1" applyBorder="1"/>
    <xf numFmtId="167" fontId="3" fillId="0" borderId="4" xfId="0" applyNumberFormat="1" applyFont="1" applyBorder="1"/>
    <xf numFmtId="167" fontId="3" fillId="0" borderId="7" xfId="0" applyNumberFormat="1" applyFont="1" applyBorder="1"/>
    <xf numFmtId="167" fontId="3" fillId="0" borderId="8" xfId="0" applyNumberFormat="1" applyFont="1" applyBorder="1"/>
    <xf numFmtId="0" fontId="3" fillId="0" borderId="0" xfId="0" applyFont="1" applyAlignment="1">
      <alignment vertical="top"/>
    </xf>
    <xf numFmtId="0" fontId="3" fillId="0" borderId="7" xfId="0" applyFont="1" applyBorder="1" applyAlignment="1">
      <alignment vertical="top"/>
    </xf>
    <xf numFmtId="2" fontId="3" fillId="0" borderId="8" xfId="0" applyNumberFormat="1" applyFont="1" applyBorder="1" applyAlignment="1">
      <alignment vertical="top"/>
    </xf>
  </cellXfs>
  <cellStyles count="12">
    <cellStyle name="Bad" xfId="2" builtinId="27"/>
    <cellStyle name="Hyperlink" xfId="3" builtinId="8"/>
    <cellStyle name="Hyperlink_Sheet4" xfId="4" xr:uid="{7FF2EB09-10DF-4A6F-9384-714F4F56867A}"/>
    <cellStyle name="Normal" xfId="0" builtinId="0"/>
    <cellStyle name="Normal 2" xfId="6" xr:uid="{3263856B-AF9A-47A0-B5AD-C7008D411681}"/>
    <cellStyle name="Normal 2 2" xfId="7" xr:uid="{4D280899-F950-4792-9D17-B3DE3467C052}"/>
    <cellStyle name="Normal 2 2 2" xfId="11" xr:uid="{E3E44533-BF7E-4B4D-9281-AF7C28BCA180}"/>
    <cellStyle name="Normal 3" xfId="9" xr:uid="{ECA849D8-30C1-4A07-AED1-667FF4FB49DF}"/>
    <cellStyle name="Normal_Sheet4" xfId="5" xr:uid="{C6567311-76A0-426F-9C54-25747C01A0CA}"/>
    <cellStyle name="Percent" xfId="1" builtinId="5"/>
    <cellStyle name="Percent 2" xfId="8" xr:uid="{8A570A58-3532-429B-B5BB-7CF90AADE289}"/>
    <cellStyle name="Percent 2 2" xfId="10" xr:uid="{FF8C844E-180F-4A53-BE6B-C834F532E5F0}"/>
  </cellStyles>
  <dxfs count="29">
    <dxf>
      <font>
        <b val="0"/>
      </font>
      <alignment horizontal="general" vertical="center" textRotation="0" wrapText="1" indent="0" justifyLastLine="0" shrinkToFit="0" readingOrder="0"/>
    </dxf>
    <dxf>
      <font>
        <b val="0"/>
      </font>
      <alignment horizontal="general" vertical="center" textRotation="0" wrapText="1" indent="0" justifyLastLine="0" shrinkToFit="0" readingOrder="0"/>
    </dxf>
    <dxf>
      <font>
        <b val="0"/>
      </font>
      <alignment horizontal="general" vertical="center" textRotation="0" wrapText="1" indent="0" justifyLastLine="0" shrinkToFit="0" readingOrder="0"/>
    </dxf>
    <dxf>
      <font>
        <b val="0"/>
      </font>
      <alignment horizontal="general" vertical="center" textRotation="0" wrapText="1" indent="0" justifyLastLine="0" shrinkToFit="0" readingOrder="0"/>
    </dxf>
    <dxf>
      <font>
        <b val="0"/>
      </font>
      <alignment horizontal="general" vertical="center" textRotation="0" wrapText="1" indent="0" justifyLastLine="0" shrinkToFit="0" readingOrder="0"/>
    </dxf>
    <dxf>
      <font>
        <b val="0"/>
      </font>
      <alignment horizontal="general" vertical="center" textRotation="0" wrapText="1" indent="0" justifyLastLine="0" shrinkToFit="0" readingOrder="0"/>
    </dxf>
    <dxf>
      <font>
        <b val="0"/>
      </font>
      <alignment horizontal="general" vertical="center" textRotation="0" wrapText="1" indent="0" justifyLastLine="0" shrinkToFit="0" readingOrder="0"/>
    </dxf>
    <dxf>
      <font>
        <b val="0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C00000"/>
      </font>
      <fill>
        <patternFill>
          <bgColor rgb="FFFF85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  <fill>
        <patternFill>
          <bgColor rgb="FFFF85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  <fill>
        <patternFill>
          <bgColor rgb="FFFF85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  <fill>
        <patternFill>
          <bgColor rgb="FFFF85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  <fill>
        <patternFill>
          <bgColor rgb="FFFF85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167640</xdr:colOff>
      <xdr:row>3</xdr:row>
      <xdr:rowOff>160020</xdr:rowOff>
    </xdr:from>
    <xdr:to>
      <xdr:col>12</xdr:col>
      <xdr:colOff>361950</xdr:colOff>
      <xdr:row>24</xdr:row>
      <xdr:rowOff>29845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D7F89ED-76E6-6A3E-7638-7A5B08A7D2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27320" y="922020"/>
          <a:ext cx="5680710" cy="371030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A807CD-A6D6-4021-AD69-007AAADCD3D4}" name="Table1" displayName="Table1" ref="C73:S77" totalsRowShown="0" headerRowDxfId="18" dataDxfId="17">
  <autoFilter ref="C73:S77" xr:uid="{20A807CD-A6D6-4021-AD69-007AAADCD3D4}"/>
  <tableColumns count="17">
    <tableColumn id="1" xr3:uid="{4318F09F-E0DE-47EE-97E7-09C08161862D}" name="Sample" dataDxfId="16"/>
    <tableColumn id="12" xr3:uid="{49214C58-AAEF-4603-8A72-0B749A22FEF6}" name="C mean" dataDxfId="15"/>
    <tableColumn id="13" xr3:uid="{33D3552E-4993-4CDD-9797-1873ED290964}" name="C std" dataDxfId="14"/>
    <tableColumn id="14" xr3:uid="{1AC61490-2CAF-4892-A029-C24B4A127A40}" name="N mean" dataDxfId="13"/>
    <tableColumn id="15" xr3:uid="{A7C9FBDD-D744-4D21-B703-BD99ADB9C8F6}" name="N std" dataDxfId="12"/>
    <tableColumn id="10" xr3:uid="{2F3763AA-1896-4F27-8027-126E66A73203}" name="P mean" dataDxfId="11"/>
    <tableColumn id="11" xr3:uid="{B6BB5D36-13AA-454C-BDDA-F5B42A6E0BCD}" name="P std" dataDxfId="10"/>
    <tableColumn id="16" xr3:uid="{DE8D8A44-0695-415E-A012-7C1A8D512766}" name="K mean" dataDxfId="9"/>
    <tableColumn id="17" xr3:uid="{00C5898E-6148-41A3-91EB-F838FFC6D158}" name="K std" dataDxfId="8"/>
    <tableColumn id="18" xr3:uid="{C5B994DD-9C8D-4FE3-8474-B0C5CBCF7CDD}" name="BC yield" dataDxfId="7"/>
    <tableColumn id="19" xr3:uid="{54214757-CAFC-49A9-93E8-BCE8DC1F95B6}" name="BC yield std" dataDxfId="6"/>
    <tableColumn id="20" xr3:uid="{A382AB37-C358-4AFC-8976-A769C56DF482}" name="N to BC" dataDxfId="5"/>
    <tableColumn id="21" xr3:uid="{40B6E392-7FB9-4E23-BAE5-09C858EA07A7}" name="N to BC std" dataDxfId="4"/>
    <tableColumn id="22" xr3:uid="{94ED7515-34DF-494A-8D41-C2D9FFDF3520}" name="P to BC" dataDxfId="3"/>
    <tableColumn id="23" xr3:uid="{432420F9-8214-4A2A-B112-1F2EDD953F12}" name="P to BC std" dataDxfId="2"/>
    <tableColumn id="24" xr3:uid="{2B8DF1DE-87D0-4118-BD85-9F29831E93C6}" name="K to BC" dataDxfId="1"/>
    <tableColumn id="25" xr3:uid="{673BE8AD-D50C-4755-86A1-DF33517C4F96}" name="K to BC st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007/s12649-022-01723-y" TargetMode="External"/><Relationship Id="rId2" Type="http://schemas.openxmlformats.org/officeDocument/2006/relationships/hyperlink" Target="https://doi.org/10.3390/molecules24091657" TargetMode="External"/><Relationship Id="rId1" Type="http://schemas.openxmlformats.org/officeDocument/2006/relationships/hyperlink" Target="http://dx.doi.org/10.1002/9781118921487.ch4-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phyllis.n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doi.org/10.1016/j.jenvman.2022.114777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7221/26/2019-RAE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://dx.doi.org/10.1016/j.biortech.2013.12.084" TargetMode="External"/><Relationship Id="rId1" Type="http://schemas.openxmlformats.org/officeDocument/2006/relationships/hyperlink" Target="https://doi.org/10.1016/j.jaap.2017.03.022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doi.org/10.1007/s12649-021-01358-5" TargetMode="External"/><Relationship Id="rId4" Type="http://schemas.openxmlformats.org/officeDocument/2006/relationships/hyperlink" Target="https://doi.org/10.1007/s12649-021-01358-5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doi.org/10.1016/j.agee.2020.106963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doi.org/10.1016/j.agee.2020.106963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16/j.agee.2020.106963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66D3A-F11C-4542-BF53-BBAD4FE538AE}">
  <dimension ref="A1:B11"/>
  <sheetViews>
    <sheetView workbookViewId="0">
      <selection activeCell="A12" sqref="A12"/>
    </sheetView>
  </sheetViews>
  <sheetFormatPr defaultRowHeight="14.4"/>
  <cols>
    <col min="2" max="2" width="42.5546875" customWidth="1"/>
  </cols>
  <sheetData>
    <row r="1" spans="1:2">
      <c r="A1" s="11" t="s">
        <v>310</v>
      </c>
      <c r="B1" s="11" t="s">
        <v>311</v>
      </c>
    </row>
    <row r="2" spans="1:2">
      <c r="A2" t="s">
        <v>297</v>
      </c>
      <c r="B2" t="s">
        <v>285</v>
      </c>
    </row>
    <row r="3" spans="1:2">
      <c r="A3" t="s">
        <v>298</v>
      </c>
      <c r="B3" t="s">
        <v>286</v>
      </c>
    </row>
    <row r="4" spans="1:2">
      <c r="A4" t="s">
        <v>299</v>
      </c>
      <c r="B4" t="s">
        <v>287</v>
      </c>
    </row>
    <row r="5" spans="1:2">
      <c r="A5" t="s">
        <v>300</v>
      </c>
      <c r="B5" t="s">
        <v>307</v>
      </c>
    </row>
    <row r="6" spans="1:2">
      <c r="A6" t="s">
        <v>301</v>
      </c>
      <c r="B6" t="s">
        <v>308</v>
      </c>
    </row>
    <row r="7" spans="1:2">
      <c r="A7" t="s">
        <v>302</v>
      </c>
      <c r="B7" t="s">
        <v>288</v>
      </c>
    </row>
    <row r="8" spans="1:2">
      <c r="A8" t="s">
        <v>303</v>
      </c>
      <c r="B8" t="s">
        <v>289</v>
      </c>
    </row>
    <row r="9" spans="1:2">
      <c r="A9" t="s">
        <v>304</v>
      </c>
      <c r="B9" t="s">
        <v>290</v>
      </c>
    </row>
    <row r="10" spans="1:2">
      <c r="A10" t="s">
        <v>305</v>
      </c>
      <c r="B10" t="s">
        <v>309</v>
      </c>
    </row>
    <row r="11" spans="1:2">
      <c r="A11" t="s">
        <v>306</v>
      </c>
      <c r="B11" t="s">
        <v>312</v>
      </c>
    </row>
  </sheetData>
  <phoneticPr fontId="2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095A6-3A64-4CF0-A2AF-224D0772EE6C}">
  <dimension ref="A1:U78"/>
  <sheetViews>
    <sheetView topLeftCell="A8" zoomScale="70" zoomScaleNormal="70" workbookViewId="0">
      <selection activeCell="C65" sqref="C65:L67"/>
    </sheetView>
  </sheetViews>
  <sheetFormatPr defaultRowHeight="14.4"/>
  <cols>
    <col min="1" max="1" width="22.33203125" customWidth="1"/>
    <col min="3" max="3" width="35" customWidth="1"/>
    <col min="15" max="15" width="8.44140625" bestFit="1" customWidth="1"/>
    <col min="16" max="16" width="10.88671875" bestFit="1" customWidth="1"/>
    <col min="17" max="17" width="6.109375" bestFit="1" customWidth="1"/>
    <col min="18" max="18" width="6.77734375" bestFit="1" customWidth="1"/>
    <col min="19" max="19" width="4.5546875" bestFit="1" customWidth="1"/>
    <col min="20" max="20" width="8.6640625" bestFit="1" customWidth="1"/>
    <col min="21" max="21" width="4.6640625" bestFit="1" customWidth="1"/>
    <col min="22" max="22" width="7.77734375" bestFit="1" customWidth="1"/>
    <col min="23" max="23" width="5" bestFit="1" customWidth="1"/>
    <col min="24" max="24" width="6.6640625" bestFit="1" customWidth="1"/>
    <col min="25" max="25" width="4.5546875" bestFit="1" customWidth="1"/>
    <col min="26" max="26" width="17.5546875" bestFit="1" customWidth="1"/>
    <col min="27" max="27" width="7.21875" bestFit="1" customWidth="1"/>
    <col min="28" max="28" width="5" bestFit="1" customWidth="1"/>
    <col min="29" max="29" width="5.109375" bestFit="1" customWidth="1"/>
    <col min="30" max="30" width="5.6640625" bestFit="1" customWidth="1"/>
  </cols>
  <sheetData>
    <row r="1" spans="1:12" ht="31.2">
      <c r="A1" s="59" t="s">
        <v>285</v>
      </c>
    </row>
    <row r="4" spans="1:12">
      <c r="A4" s="1" t="s">
        <v>0</v>
      </c>
      <c r="D4" s="1"/>
      <c r="E4" s="1"/>
      <c r="F4" s="1"/>
      <c r="G4" s="1"/>
      <c r="H4" s="1"/>
      <c r="I4" s="1"/>
      <c r="J4" s="1"/>
      <c r="K4" s="1"/>
    </row>
    <row r="5" spans="1:12">
      <c r="A5" s="17" t="s">
        <v>13</v>
      </c>
      <c r="B5" s="2" t="s">
        <v>12</v>
      </c>
      <c r="C5" s="3" t="s">
        <v>1</v>
      </c>
      <c r="D5" s="2" t="s">
        <v>231</v>
      </c>
      <c r="E5" s="2" t="s">
        <v>232</v>
      </c>
      <c r="F5" s="2" t="s">
        <v>233</v>
      </c>
      <c r="G5" s="2" t="s">
        <v>234</v>
      </c>
      <c r="H5" s="2" t="s">
        <v>235</v>
      </c>
      <c r="I5" s="2" t="s">
        <v>236</v>
      </c>
      <c r="J5" s="2" t="s">
        <v>239</v>
      </c>
      <c r="K5" s="2" t="s">
        <v>237</v>
      </c>
      <c r="L5" s="3" t="s">
        <v>238</v>
      </c>
    </row>
    <row r="6" spans="1:12">
      <c r="A6" s="124" t="s">
        <v>118</v>
      </c>
      <c r="B6" s="28"/>
      <c r="C6" s="35">
        <v>1302</v>
      </c>
      <c r="D6" s="4">
        <v>11.1</v>
      </c>
      <c r="E6" s="4">
        <v>6.31</v>
      </c>
      <c r="F6" s="4">
        <v>88.9</v>
      </c>
      <c r="G6" s="4"/>
      <c r="H6" s="4">
        <v>45.8</v>
      </c>
      <c r="I6" s="5">
        <v>0.45</v>
      </c>
      <c r="J6" s="4">
        <v>18.489999999999998</v>
      </c>
      <c r="K6" s="4">
        <v>1.1152589361702125</v>
      </c>
      <c r="L6" s="6">
        <v>6.3366619718309841E-2</v>
      </c>
    </row>
    <row r="7" spans="1:12">
      <c r="A7" s="12"/>
      <c r="C7" s="20">
        <v>1308</v>
      </c>
      <c r="D7" s="4">
        <v>11.1</v>
      </c>
      <c r="E7" s="4">
        <v>6.4</v>
      </c>
      <c r="F7" s="4">
        <v>88.9</v>
      </c>
      <c r="G7" s="4"/>
      <c r="H7" s="4">
        <v>45.8</v>
      </c>
      <c r="I7" s="4">
        <v>0.45</v>
      </c>
      <c r="J7" s="4">
        <v>18.489999999999998</v>
      </c>
      <c r="K7" s="4">
        <v>1.0090212765957449</v>
      </c>
      <c r="L7" s="6">
        <v>7.2653521126760573E-2</v>
      </c>
    </row>
    <row r="8" spans="1:12">
      <c r="A8" s="12"/>
      <c r="C8" s="20">
        <v>1310</v>
      </c>
      <c r="D8" s="4">
        <v>11.1</v>
      </c>
      <c r="E8" s="4">
        <v>5.96</v>
      </c>
      <c r="F8" s="4">
        <v>88.9</v>
      </c>
      <c r="G8" s="4"/>
      <c r="H8" s="4">
        <v>45.8</v>
      </c>
      <c r="I8" s="4">
        <v>0.45</v>
      </c>
      <c r="J8" s="4">
        <v>18.489999999999998</v>
      </c>
      <c r="K8" s="4">
        <v>1.0880170212765956</v>
      </c>
      <c r="L8" s="6">
        <v>6.2454084507042248E-2</v>
      </c>
    </row>
    <row r="9" spans="1:12">
      <c r="A9" s="12"/>
      <c r="C9" s="20">
        <v>1871</v>
      </c>
      <c r="D9" s="4">
        <v>7.28</v>
      </c>
      <c r="E9" s="4">
        <v>3.35</v>
      </c>
      <c r="F9" s="4">
        <v>92.72</v>
      </c>
      <c r="G9" s="4"/>
      <c r="H9" s="4">
        <v>47.51</v>
      </c>
      <c r="I9" s="4">
        <v>0.59</v>
      </c>
      <c r="J9" s="4">
        <v>17.77</v>
      </c>
      <c r="K9" s="4">
        <v>0.43</v>
      </c>
      <c r="L9" s="6">
        <v>5.2999999999999999E-2</v>
      </c>
    </row>
    <row r="10" spans="1:12">
      <c r="A10" s="12"/>
      <c r="C10" s="20">
        <v>2289</v>
      </c>
      <c r="D10" s="4">
        <v>8.6999999999999993</v>
      </c>
      <c r="E10" s="4">
        <v>3.07</v>
      </c>
      <c r="F10" s="4">
        <v>91.3</v>
      </c>
      <c r="G10" s="4"/>
      <c r="H10" s="4">
        <v>47.79</v>
      </c>
      <c r="I10" s="4">
        <v>0.68</v>
      </c>
      <c r="J10" s="4">
        <v>18.95</v>
      </c>
      <c r="K10" s="4">
        <v>0.97499999999999998</v>
      </c>
      <c r="L10" s="6">
        <v>7.7000000000000002E-3</v>
      </c>
    </row>
    <row r="11" spans="1:12">
      <c r="A11" s="12"/>
      <c r="C11" s="20">
        <v>1304</v>
      </c>
      <c r="D11" s="4">
        <v>7.6</v>
      </c>
      <c r="E11" s="4"/>
      <c r="F11" s="4">
        <v>92.4</v>
      </c>
      <c r="G11" s="4"/>
      <c r="H11" s="4">
        <v>43.4</v>
      </c>
      <c r="I11" s="4">
        <v>0.64</v>
      </c>
      <c r="J11" s="4">
        <v>15.31</v>
      </c>
      <c r="K11" s="4" t="s">
        <v>7</v>
      </c>
      <c r="L11" s="6" t="s">
        <v>7</v>
      </c>
    </row>
    <row r="12" spans="1:12">
      <c r="A12" s="12"/>
      <c r="C12" s="20">
        <v>1373</v>
      </c>
      <c r="D12" s="4">
        <v>9.4</v>
      </c>
      <c r="E12" s="4"/>
      <c r="F12" s="4">
        <v>90.6</v>
      </c>
      <c r="G12" s="4"/>
      <c r="H12" s="4">
        <v>43</v>
      </c>
      <c r="I12" s="4">
        <v>0.65</v>
      </c>
      <c r="J12" s="4">
        <v>15.69</v>
      </c>
      <c r="K12" s="4" t="s">
        <v>7</v>
      </c>
      <c r="L12" s="6" t="s">
        <v>7</v>
      </c>
    </row>
    <row r="13" spans="1:12">
      <c r="A13" s="12"/>
      <c r="C13" s="20">
        <v>972</v>
      </c>
      <c r="D13" s="4">
        <v>11.1</v>
      </c>
      <c r="E13" s="4">
        <v>7.1</v>
      </c>
      <c r="F13" s="4">
        <v>88.9</v>
      </c>
      <c r="G13" s="4"/>
      <c r="H13" s="4">
        <v>45.8</v>
      </c>
      <c r="I13" s="4">
        <v>0.45</v>
      </c>
      <c r="J13" s="4">
        <v>18.489999999999998</v>
      </c>
      <c r="K13" s="4">
        <v>1.24</v>
      </c>
      <c r="L13" s="6" t="s">
        <v>7</v>
      </c>
    </row>
    <row r="14" spans="1:12">
      <c r="A14" s="12"/>
      <c r="C14" s="20">
        <v>1368</v>
      </c>
      <c r="D14" s="4">
        <v>8.1999999999999993</v>
      </c>
      <c r="E14" s="4">
        <v>12.2</v>
      </c>
      <c r="F14" s="4">
        <v>91.8</v>
      </c>
      <c r="G14" s="4"/>
      <c r="H14" s="4">
        <v>45.9</v>
      </c>
      <c r="I14" s="4">
        <v>0.6</v>
      </c>
      <c r="J14" s="4">
        <v>17.57</v>
      </c>
      <c r="K14" s="4">
        <v>1.32</v>
      </c>
      <c r="L14" s="6">
        <v>7.5999999999999998E-2</v>
      </c>
    </row>
    <row r="15" spans="1:12">
      <c r="A15" s="12"/>
      <c r="C15" s="20">
        <v>1815</v>
      </c>
      <c r="D15" s="4">
        <v>6.8</v>
      </c>
      <c r="E15" s="4"/>
      <c r="F15" s="4">
        <v>93.2</v>
      </c>
      <c r="G15" s="4"/>
      <c r="H15" s="4">
        <v>45.17</v>
      </c>
      <c r="I15" s="4"/>
      <c r="J15" s="4">
        <v>17.68</v>
      </c>
      <c r="K15" s="4" t="s">
        <v>7</v>
      </c>
      <c r="L15" s="6" t="s">
        <v>7</v>
      </c>
    </row>
    <row r="16" spans="1:12">
      <c r="A16" s="12"/>
      <c r="C16" s="20">
        <v>2804</v>
      </c>
      <c r="D16" s="4">
        <v>10.23</v>
      </c>
      <c r="E16" s="4">
        <v>7.79</v>
      </c>
      <c r="F16" s="4">
        <v>89.77</v>
      </c>
      <c r="G16" s="4"/>
      <c r="H16" s="4">
        <v>45.48</v>
      </c>
      <c r="I16" s="4">
        <v>1.4156253191489359</v>
      </c>
      <c r="J16" s="4">
        <v>19.36</v>
      </c>
      <c r="K16" s="4">
        <v>1.4156253191489359</v>
      </c>
      <c r="L16" s="6">
        <v>0.10884056338028168</v>
      </c>
    </row>
    <row r="17" spans="1:21">
      <c r="A17" s="12"/>
      <c r="C17" s="20">
        <v>2904</v>
      </c>
      <c r="D17" s="4">
        <v>7.8</v>
      </c>
      <c r="E17" s="4">
        <v>7.32</v>
      </c>
      <c r="F17" s="4">
        <v>92.2</v>
      </c>
      <c r="G17" s="4"/>
      <c r="H17" s="4">
        <v>44.6</v>
      </c>
      <c r="I17" s="4">
        <v>0.42</v>
      </c>
      <c r="J17" s="4">
        <v>17.89</v>
      </c>
      <c r="K17" s="4">
        <v>1.0704</v>
      </c>
      <c r="L17" s="6">
        <v>0.16300000000000001</v>
      </c>
    </row>
    <row r="18" spans="1:21">
      <c r="A18" s="12"/>
      <c r="C18" s="20">
        <v>1891</v>
      </c>
      <c r="D18" s="4">
        <v>10.5</v>
      </c>
      <c r="E18" s="4">
        <v>4.8</v>
      </c>
      <c r="F18" s="4">
        <v>89.5</v>
      </c>
      <c r="G18" s="4"/>
      <c r="H18" s="4">
        <v>47.5</v>
      </c>
      <c r="I18" s="4">
        <v>0.6</v>
      </c>
      <c r="J18" s="4">
        <v>18.91</v>
      </c>
      <c r="K18" s="4" t="s">
        <v>7</v>
      </c>
      <c r="L18" s="6" t="s">
        <v>7</v>
      </c>
    </row>
    <row r="19" spans="1:21">
      <c r="A19" s="12"/>
      <c r="C19" s="20">
        <v>3107</v>
      </c>
      <c r="D19" s="4">
        <v>10</v>
      </c>
      <c r="E19" s="4">
        <v>6.48</v>
      </c>
      <c r="F19" s="4">
        <v>90</v>
      </c>
      <c r="G19" s="4"/>
      <c r="H19" s="4">
        <v>46</v>
      </c>
      <c r="I19" s="4">
        <v>1.56</v>
      </c>
      <c r="J19" s="4">
        <v>17.28</v>
      </c>
      <c r="K19" s="4" t="s">
        <v>7</v>
      </c>
      <c r="L19" s="6" t="s">
        <v>7</v>
      </c>
    </row>
    <row r="20" spans="1:21">
      <c r="A20" s="12"/>
      <c r="C20" s="20">
        <v>3059</v>
      </c>
      <c r="D20" s="4">
        <v>5.01</v>
      </c>
      <c r="E20" s="4">
        <v>7.09</v>
      </c>
      <c r="F20" s="4">
        <v>94.99</v>
      </c>
      <c r="G20" s="4"/>
      <c r="H20" s="4">
        <v>44.34</v>
      </c>
      <c r="I20" s="4">
        <v>0.1</v>
      </c>
      <c r="J20" s="4">
        <v>18</v>
      </c>
      <c r="K20" s="4">
        <v>1.3984999999999999</v>
      </c>
      <c r="L20" s="6">
        <v>5.4699999999999999E-2</v>
      </c>
    </row>
    <row r="21" spans="1:21">
      <c r="A21" s="12"/>
      <c r="C21" s="20">
        <v>434</v>
      </c>
      <c r="D21" s="4">
        <v>6.2</v>
      </c>
      <c r="E21" s="4">
        <v>4.26</v>
      </c>
      <c r="F21" s="4">
        <v>93.8</v>
      </c>
      <c r="G21" s="4"/>
      <c r="H21" s="4">
        <v>45.86</v>
      </c>
      <c r="I21" s="4">
        <v>0.43</v>
      </c>
      <c r="J21" s="4">
        <v>18.14</v>
      </c>
      <c r="K21" s="4">
        <v>0.51397353191489359</v>
      </c>
      <c r="L21" s="6">
        <v>3.4967999999999992E-2</v>
      </c>
      <c r="P21" s="13"/>
      <c r="Q21" s="13"/>
      <c r="R21" s="13"/>
      <c r="S21" s="13"/>
      <c r="T21" s="13"/>
      <c r="U21" s="13"/>
    </row>
    <row r="22" spans="1:21">
      <c r="A22" s="12"/>
      <c r="C22" s="20">
        <v>435</v>
      </c>
      <c r="D22" s="4">
        <v>7.3</v>
      </c>
      <c r="E22" s="4">
        <v>5.93</v>
      </c>
      <c r="F22" s="4">
        <v>92.7</v>
      </c>
      <c r="G22" s="4"/>
      <c r="H22" s="4">
        <v>46.09</v>
      </c>
      <c r="I22" s="4">
        <v>0.78</v>
      </c>
      <c r="J22" s="4">
        <v>18.27</v>
      </c>
      <c r="K22" s="4">
        <v>0.7134925531914893</v>
      </c>
      <c r="L22" s="6">
        <v>0.10511969014084505</v>
      </c>
      <c r="P22" s="13"/>
      <c r="Q22" s="13"/>
      <c r="R22" s="13"/>
      <c r="S22" s="13"/>
      <c r="T22" s="13"/>
      <c r="U22" s="13"/>
    </row>
    <row r="23" spans="1:21">
      <c r="A23" s="14"/>
      <c r="B23" s="28"/>
      <c r="C23" s="78" t="s">
        <v>8</v>
      </c>
      <c r="D23" s="291">
        <f t="shared" ref="D23:L23" si="0">AVERAGE(D6:D22)</f>
        <v>8.789411764705882</v>
      </c>
      <c r="E23" s="291">
        <f t="shared" si="0"/>
        <v>6.29</v>
      </c>
      <c r="F23" s="291">
        <f>AVERAGE(F6:F22)</f>
        <v>91.210588235294125</v>
      </c>
      <c r="G23" s="291"/>
      <c r="H23" s="291">
        <f t="shared" si="0"/>
        <v>45.637647058823532</v>
      </c>
      <c r="I23" s="291">
        <f t="shared" si="0"/>
        <v>0.64160158244680843</v>
      </c>
      <c r="J23" s="291">
        <f t="shared" si="0"/>
        <v>17.928235294117645</v>
      </c>
      <c r="K23" s="291">
        <f t="shared" si="0"/>
        <v>1.0241073865248227</v>
      </c>
      <c r="L23" s="292">
        <f t="shared" si="0"/>
        <v>7.2891134443021768E-2</v>
      </c>
    </row>
    <row r="24" spans="1:21">
      <c r="A24" s="12"/>
      <c r="C24" s="293" t="s">
        <v>9</v>
      </c>
      <c r="D24" s="294">
        <f t="shared" ref="D24:L24" si="1">_xlfn.STDEV.S(D6:D22)</f>
        <v>1.9427347689154471</v>
      </c>
      <c r="E24" s="294">
        <f t="shared" si="1"/>
        <v>2.2390794811879537</v>
      </c>
      <c r="F24" s="294">
        <f>_xlfn.STDEV.S(F6:F22)</f>
        <v>1.9427347689154417</v>
      </c>
      <c r="G24" s="294"/>
      <c r="H24" s="294">
        <f t="shared" si="1"/>
        <v>1.3022745937961999</v>
      </c>
      <c r="I24" s="294">
        <f t="shared" si="1"/>
        <v>0.3654635043013687</v>
      </c>
      <c r="J24" s="294">
        <f t="shared" si="1"/>
        <v>1.0603197353517804</v>
      </c>
      <c r="K24" s="294">
        <f t="shared" si="1"/>
        <v>0.32396339151850456</v>
      </c>
      <c r="L24" s="295">
        <f t="shared" si="1"/>
        <v>4.1321473267783286E-2</v>
      </c>
      <c r="P24" s="13"/>
      <c r="Q24" s="13"/>
      <c r="R24" s="13"/>
      <c r="S24" s="13"/>
      <c r="T24" s="13"/>
      <c r="U24" s="13"/>
    </row>
    <row r="25" spans="1:21">
      <c r="A25" s="15"/>
      <c r="B25" s="29"/>
      <c r="C25" s="296" t="s">
        <v>10</v>
      </c>
      <c r="D25" s="297">
        <f t="shared" ref="D25:L25" si="2">D24/D23</f>
        <v>0.22103126135432072</v>
      </c>
      <c r="E25" s="297">
        <f t="shared" si="2"/>
        <v>0.35597448031604989</v>
      </c>
      <c r="F25" s="297">
        <f t="shared" si="2"/>
        <v>2.1299443480221922E-2</v>
      </c>
      <c r="G25" s="297"/>
      <c r="H25" s="297">
        <f t="shared" si="2"/>
        <v>2.8535094986769691E-2</v>
      </c>
      <c r="I25" s="297">
        <f t="shared" si="2"/>
        <v>0.56961128884320855</v>
      </c>
      <c r="J25" s="297">
        <f t="shared" si="2"/>
        <v>5.9142448654702633E-2</v>
      </c>
      <c r="K25" s="297">
        <f t="shared" si="2"/>
        <v>0.31633732534420328</v>
      </c>
      <c r="L25" s="298">
        <f t="shared" si="2"/>
        <v>0.56689299163101714</v>
      </c>
      <c r="P25" s="13"/>
      <c r="Q25" s="13"/>
      <c r="R25" s="13"/>
      <c r="S25" s="13"/>
      <c r="T25" s="13"/>
      <c r="U25" s="13"/>
    </row>
    <row r="27" spans="1:21">
      <c r="D27" s="61" t="s">
        <v>108</v>
      </c>
      <c r="P27" s="13"/>
      <c r="Q27" s="13"/>
      <c r="R27" s="13"/>
      <c r="S27" s="13"/>
      <c r="T27" s="13"/>
      <c r="U27" s="13"/>
    </row>
    <row r="28" spans="1:21">
      <c r="A28" s="1" t="s">
        <v>11</v>
      </c>
      <c r="B28" s="16"/>
      <c r="D28" s="1"/>
      <c r="E28" s="1"/>
      <c r="F28" s="1"/>
      <c r="G28" s="1"/>
      <c r="H28" s="1"/>
      <c r="I28" s="1"/>
      <c r="J28" s="1"/>
      <c r="K28" s="1"/>
      <c r="L28" s="1"/>
      <c r="P28" s="13"/>
      <c r="Q28" s="13"/>
      <c r="R28" s="13"/>
      <c r="S28" s="13"/>
      <c r="T28" s="13"/>
      <c r="U28" s="13"/>
    </row>
    <row r="29" spans="1:21">
      <c r="A29" s="17" t="s">
        <v>13</v>
      </c>
      <c r="B29" s="2" t="s">
        <v>12</v>
      </c>
      <c r="C29" s="3" t="s">
        <v>14</v>
      </c>
      <c r="D29" s="2" t="s">
        <v>231</v>
      </c>
      <c r="E29" s="2" t="s">
        <v>232</v>
      </c>
      <c r="F29" s="2" t="s">
        <v>233</v>
      </c>
      <c r="G29" s="2" t="s">
        <v>234</v>
      </c>
      <c r="H29" s="2" t="s">
        <v>235</v>
      </c>
      <c r="I29" s="2" t="s">
        <v>236</v>
      </c>
      <c r="J29" s="2" t="s">
        <v>239</v>
      </c>
      <c r="K29" s="2" t="s">
        <v>237</v>
      </c>
      <c r="L29" s="3" t="s">
        <v>238</v>
      </c>
    </row>
    <row r="30" spans="1:21">
      <c r="A30" s="19" t="s">
        <v>17</v>
      </c>
      <c r="B30" s="18" t="s">
        <v>16</v>
      </c>
      <c r="C30" s="16" t="s">
        <v>18</v>
      </c>
      <c r="D30" s="96">
        <v>6</v>
      </c>
      <c r="E30" s="7">
        <v>18</v>
      </c>
      <c r="F30" s="97">
        <v>94</v>
      </c>
      <c r="G30" s="97">
        <v>82</v>
      </c>
      <c r="H30" s="7">
        <v>38.299999999999997</v>
      </c>
      <c r="I30" s="97">
        <v>30.9</v>
      </c>
      <c r="J30" s="7"/>
      <c r="K30" s="7">
        <v>1.6</v>
      </c>
      <c r="L30" s="8">
        <v>1.01</v>
      </c>
      <c r="P30" s="13"/>
      <c r="Q30" s="13"/>
      <c r="R30" s="13"/>
      <c r="S30" s="13"/>
      <c r="T30" s="13"/>
      <c r="U30" s="13"/>
    </row>
    <row r="31" spans="1:21">
      <c r="A31" s="22"/>
      <c r="B31" s="16"/>
      <c r="C31" s="16" t="s">
        <v>19</v>
      </c>
      <c r="D31" s="98">
        <v>4</v>
      </c>
      <c r="E31" s="4">
        <v>60</v>
      </c>
      <c r="F31" s="21">
        <v>96</v>
      </c>
      <c r="G31" s="21">
        <v>40</v>
      </c>
      <c r="H31" s="4">
        <v>17.5</v>
      </c>
      <c r="I31" s="21">
        <v>25.5</v>
      </c>
      <c r="J31" s="4"/>
      <c r="K31" s="4">
        <v>0.75600000000000001</v>
      </c>
      <c r="L31" s="6">
        <v>1.61</v>
      </c>
      <c r="P31" s="13"/>
      <c r="Q31" s="13"/>
      <c r="R31" s="13"/>
      <c r="S31" s="13"/>
      <c r="T31" s="13"/>
      <c r="U31" s="13"/>
    </row>
    <row r="32" spans="1:21">
      <c r="A32" s="19"/>
      <c r="B32" s="16"/>
      <c r="C32" s="16" t="s">
        <v>20</v>
      </c>
      <c r="D32" s="98">
        <v>3</v>
      </c>
      <c r="E32" s="4">
        <v>60</v>
      </c>
      <c r="F32" s="21">
        <v>97</v>
      </c>
      <c r="G32" s="21">
        <v>40</v>
      </c>
      <c r="H32" s="4">
        <v>18.399999999999999</v>
      </c>
      <c r="I32" s="21">
        <v>15.8</v>
      </c>
      <c r="J32" s="4"/>
      <c r="K32" s="4">
        <v>0.55399999999999994</v>
      </c>
      <c r="L32" s="6">
        <v>1.57</v>
      </c>
    </row>
    <row r="33" spans="1:12">
      <c r="A33" s="19" t="s">
        <v>36</v>
      </c>
      <c r="B33" s="16" t="s">
        <v>35</v>
      </c>
      <c r="C33" s="16" t="s">
        <v>37</v>
      </c>
      <c r="D33" s="98">
        <v>7.85</v>
      </c>
      <c r="E33" s="4">
        <v>39.68</v>
      </c>
      <c r="F33" s="21">
        <v>92.15</v>
      </c>
      <c r="G33" s="4">
        <v>58.67</v>
      </c>
      <c r="H33" s="4">
        <v>39.68</v>
      </c>
      <c r="I33" s="4">
        <v>3.76</v>
      </c>
      <c r="J33" s="4">
        <v>16.86</v>
      </c>
      <c r="K33" s="4"/>
      <c r="L33" s="6"/>
    </row>
    <row r="34" spans="1:12">
      <c r="A34" s="19" t="s">
        <v>39</v>
      </c>
      <c r="B34" s="16" t="s">
        <v>38</v>
      </c>
      <c r="C34" s="16" t="s">
        <v>40</v>
      </c>
      <c r="D34" s="99">
        <v>98.3</v>
      </c>
      <c r="E34" s="4">
        <v>23</v>
      </c>
      <c r="F34" s="95">
        <v>1.7</v>
      </c>
      <c r="G34" s="4">
        <v>62.1</v>
      </c>
      <c r="H34" s="4">
        <v>27.3</v>
      </c>
      <c r="I34" s="4">
        <v>4.4000000000000004</v>
      </c>
      <c r="J34" s="4"/>
      <c r="K34" s="4">
        <v>2.8000000000000003</v>
      </c>
      <c r="L34" s="6">
        <v>0.8</v>
      </c>
    </row>
    <row r="35" spans="1:12">
      <c r="A35" s="19" t="s">
        <v>49</v>
      </c>
      <c r="B35" s="16" t="s">
        <v>48</v>
      </c>
      <c r="C35" s="16" t="s">
        <v>37</v>
      </c>
      <c r="D35" s="33">
        <v>70.400000000000006</v>
      </c>
      <c r="E35" s="4">
        <v>27.7</v>
      </c>
      <c r="F35" s="100">
        <v>29.599999999999994</v>
      </c>
      <c r="G35" s="4">
        <v>71.3</v>
      </c>
      <c r="H35" s="4">
        <v>37.9</v>
      </c>
      <c r="I35" s="4">
        <v>5.5</v>
      </c>
      <c r="J35" s="4"/>
      <c r="K35" s="4">
        <v>1.0999999999999999E-2</v>
      </c>
      <c r="L35" s="6">
        <v>0.02</v>
      </c>
    </row>
    <row r="36" spans="1:12">
      <c r="A36" s="19" t="s">
        <v>22</v>
      </c>
      <c r="B36" s="18" t="s">
        <v>21</v>
      </c>
      <c r="C36" s="16" t="s">
        <v>23</v>
      </c>
      <c r="D36" s="33">
        <v>91.09</v>
      </c>
      <c r="E36" s="4"/>
      <c r="F36" s="4">
        <v>8.91</v>
      </c>
      <c r="G36" s="4"/>
      <c r="H36" s="4">
        <v>39.1</v>
      </c>
      <c r="I36" s="4">
        <v>7.99</v>
      </c>
      <c r="J36" s="4"/>
      <c r="K36" s="4">
        <v>5.07</v>
      </c>
      <c r="L36" s="6">
        <v>1.19</v>
      </c>
    </row>
    <row r="37" spans="1:12">
      <c r="A37" s="19"/>
      <c r="B37" s="16"/>
      <c r="C37" s="16" t="s">
        <v>24</v>
      </c>
      <c r="D37" s="33">
        <v>92.2</v>
      </c>
      <c r="E37" s="4"/>
      <c r="F37" s="4">
        <v>7.8</v>
      </c>
      <c r="G37" s="4"/>
      <c r="H37" s="4">
        <v>35.1</v>
      </c>
      <c r="I37" s="4">
        <v>8.59</v>
      </c>
      <c r="J37" s="4"/>
      <c r="K37" s="4">
        <v>4.9000000000000004</v>
      </c>
      <c r="L37" s="6">
        <v>1.83</v>
      </c>
    </row>
    <row r="38" spans="1:12">
      <c r="A38" s="19"/>
      <c r="B38" s="16"/>
      <c r="C38" s="16" t="s">
        <v>25</v>
      </c>
      <c r="D38" s="33">
        <v>93.71</v>
      </c>
      <c r="E38" s="4"/>
      <c r="F38" s="4">
        <v>6.29</v>
      </c>
      <c r="G38" s="4"/>
      <c r="H38" s="4">
        <v>39.799999999999997</v>
      </c>
      <c r="I38" s="4">
        <v>6.08</v>
      </c>
      <c r="J38" s="4"/>
      <c r="K38" s="4">
        <v>6</v>
      </c>
      <c r="L38" s="6">
        <v>1.06</v>
      </c>
    </row>
    <row r="39" spans="1:12">
      <c r="A39" s="19"/>
      <c r="B39" s="16"/>
      <c r="C39" s="16" t="s">
        <v>26</v>
      </c>
      <c r="D39" s="33">
        <v>94.58</v>
      </c>
      <c r="E39" s="4"/>
      <c r="F39" s="4">
        <v>5.42</v>
      </c>
      <c r="G39" s="4"/>
      <c r="H39" s="4">
        <v>41.6</v>
      </c>
      <c r="I39" s="4">
        <v>3.63</v>
      </c>
      <c r="J39" s="4"/>
      <c r="K39" s="4">
        <v>3.11</v>
      </c>
      <c r="L39" s="6">
        <v>0.77600000000000002</v>
      </c>
    </row>
    <row r="40" spans="1:12">
      <c r="A40" s="19" t="s">
        <v>28</v>
      </c>
      <c r="B40" s="16" t="s">
        <v>27</v>
      </c>
      <c r="C40" s="16" t="s">
        <v>25</v>
      </c>
      <c r="D40" s="33">
        <v>92.72</v>
      </c>
      <c r="E40" s="4"/>
      <c r="F40" s="4">
        <v>7.28</v>
      </c>
      <c r="G40" s="4">
        <v>72</v>
      </c>
      <c r="H40" s="4"/>
      <c r="I40" s="4">
        <v>3.51</v>
      </c>
      <c r="J40" s="4"/>
      <c r="K40" s="4">
        <v>0.31110382978723405</v>
      </c>
      <c r="L40" s="6">
        <v>8.5186253521126756E-2</v>
      </c>
    </row>
    <row r="41" spans="1:12">
      <c r="A41" s="19"/>
      <c r="B41" s="16"/>
      <c r="C41" s="16" t="s">
        <v>29</v>
      </c>
      <c r="D41" s="33">
        <v>93.74</v>
      </c>
      <c r="E41" s="4"/>
      <c r="F41" s="4">
        <v>6.26</v>
      </c>
      <c r="G41" s="4"/>
      <c r="H41" s="4"/>
      <c r="I41" s="4">
        <v>5.03</v>
      </c>
      <c r="J41" s="4"/>
      <c r="K41" s="4">
        <v>0.26128174468085102</v>
      </c>
      <c r="L41" s="6">
        <v>9.7576647887323925E-2</v>
      </c>
    </row>
    <row r="42" spans="1:12">
      <c r="A42" s="19" t="s">
        <v>42</v>
      </c>
      <c r="B42" s="16" t="s">
        <v>41</v>
      </c>
      <c r="C42" s="16" t="s">
        <v>43</v>
      </c>
      <c r="D42" s="33"/>
      <c r="E42" s="4">
        <v>12.38</v>
      </c>
      <c r="F42" s="4"/>
      <c r="G42" s="4">
        <v>67.069999999999993</v>
      </c>
      <c r="H42" s="4">
        <v>45.52</v>
      </c>
      <c r="I42" s="4">
        <v>1.79</v>
      </c>
      <c r="J42" s="4"/>
      <c r="K42" s="4"/>
      <c r="L42" s="6"/>
    </row>
    <row r="43" spans="1:12">
      <c r="A43" s="19" t="s">
        <v>31</v>
      </c>
      <c r="B43" s="18" t="s">
        <v>30</v>
      </c>
      <c r="C43" s="16" t="s">
        <v>29</v>
      </c>
      <c r="D43" s="33"/>
      <c r="E43" s="4">
        <v>12.38</v>
      </c>
      <c r="F43" s="4"/>
      <c r="G43" s="4">
        <v>67.069999999999993</v>
      </c>
      <c r="H43" s="4">
        <v>42.52</v>
      </c>
      <c r="I43" s="4">
        <v>1.79</v>
      </c>
      <c r="J43" s="4">
        <v>19.739999999999998</v>
      </c>
      <c r="K43" s="4"/>
      <c r="L43" s="6"/>
    </row>
    <row r="44" spans="1:12">
      <c r="A44" s="19"/>
      <c r="B44" s="16"/>
      <c r="C44" s="16" t="s">
        <v>44</v>
      </c>
      <c r="D44" s="33">
        <v>88.5</v>
      </c>
      <c r="E44" s="4">
        <v>37.9</v>
      </c>
      <c r="F44" s="4">
        <v>11.5</v>
      </c>
      <c r="G44" s="4">
        <v>77</v>
      </c>
      <c r="H44" s="4">
        <v>37.4</v>
      </c>
      <c r="I44" s="4">
        <v>0.12</v>
      </c>
      <c r="J44" s="4"/>
      <c r="K44" s="4">
        <v>9.5</v>
      </c>
      <c r="L44" s="6">
        <v>4.2</v>
      </c>
    </row>
    <row r="45" spans="1:12">
      <c r="A45" s="19" t="s">
        <v>46</v>
      </c>
      <c r="B45" s="16" t="s">
        <v>45</v>
      </c>
      <c r="C45" s="16" t="s">
        <v>47</v>
      </c>
      <c r="D45" s="33"/>
      <c r="E45" s="4">
        <v>20.48</v>
      </c>
      <c r="F45" s="4"/>
      <c r="G45" s="4">
        <v>61.52</v>
      </c>
      <c r="H45" s="4">
        <v>40.200000000000003</v>
      </c>
      <c r="I45" s="4">
        <v>3.23</v>
      </c>
      <c r="J45" s="4"/>
      <c r="K45" s="4"/>
      <c r="L45" s="6"/>
    </row>
    <row r="46" spans="1:12">
      <c r="A46" s="19" t="s">
        <v>33</v>
      </c>
      <c r="B46" s="16" t="s">
        <v>32</v>
      </c>
      <c r="C46" s="16" t="s">
        <v>34</v>
      </c>
      <c r="D46" s="33">
        <v>92.9</v>
      </c>
      <c r="E46" s="4"/>
      <c r="F46" s="4">
        <v>7.1</v>
      </c>
      <c r="G46" s="4">
        <v>72.727272727272734</v>
      </c>
      <c r="H46" s="4">
        <v>33.9</v>
      </c>
      <c r="I46" s="4">
        <v>2.2999999999999998</v>
      </c>
      <c r="J46" s="4"/>
      <c r="K46" s="4"/>
      <c r="L46" s="6"/>
    </row>
    <row r="47" spans="1:12">
      <c r="A47" t="s">
        <v>140</v>
      </c>
      <c r="B47" t="s">
        <v>141</v>
      </c>
      <c r="C47" t="s">
        <v>142</v>
      </c>
      <c r="D47" s="55">
        <f>100-F47</f>
        <v>94.43</v>
      </c>
      <c r="E47" s="13">
        <v>26.479999999999997</v>
      </c>
      <c r="F47" s="13">
        <v>5.57</v>
      </c>
      <c r="G47" s="13"/>
      <c r="H47" s="13">
        <v>36.58886894075404</v>
      </c>
      <c r="I47" s="13">
        <v>5.6912028725314183</v>
      </c>
      <c r="J47" s="13"/>
      <c r="K47" s="13"/>
      <c r="L47" s="54"/>
    </row>
    <row r="48" spans="1:12">
      <c r="A48" t="s">
        <v>145</v>
      </c>
      <c r="B48" t="s">
        <v>144</v>
      </c>
      <c r="C48" t="s">
        <v>143</v>
      </c>
      <c r="D48" s="55">
        <f t="shared" ref="D48:D64" si="3">100-F48</f>
        <v>94.2</v>
      </c>
      <c r="E48" s="13"/>
      <c r="F48" s="13">
        <v>5.8000000000000007</v>
      </c>
      <c r="G48" s="13">
        <v>72.41379310344827</v>
      </c>
      <c r="H48" s="13"/>
      <c r="I48" s="13"/>
      <c r="J48" s="13"/>
      <c r="K48" s="13"/>
      <c r="L48" s="54"/>
    </row>
    <row r="49" spans="1:12">
      <c r="A49" t="s">
        <v>146</v>
      </c>
      <c r="B49" t="s">
        <v>147</v>
      </c>
      <c r="C49" t="s">
        <v>148</v>
      </c>
      <c r="D49" s="55">
        <f t="shared" si="3"/>
        <v>95.3</v>
      </c>
      <c r="E49" s="13"/>
      <c r="F49" s="13">
        <v>4.7</v>
      </c>
      <c r="G49" s="13"/>
      <c r="H49" s="13"/>
      <c r="I49" s="13">
        <v>7.2340425531914887</v>
      </c>
      <c r="J49" s="13"/>
      <c r="K49" s="13"/>
      <c r="L49" s="54"/>
    </row>
    <row r="50" spans="1:12">
      <c r="A50" t="s">
        <v>149</v>
      </c>
      <c r="B50" t="s">
        <v>150</v>
      </c>
      <c r="C50" t="s">
        <v>151</v>
      </c>
      <c r="D50" s="55">
        <f t="shared" si="3"/>
        <v>95.67</v>
      </c>
      <c r="E50" s="13"/>
      <c r="F50" s="13">
        <v>4.33</v>
      </c>
      <c r="G50" s="13">
        <v>68.360277136258674</v>
      </c>
      <c r="H50" s="13">
        <v>30.484988452655887</v>
      </c>
      <c r="I50" s="13">
        <v>9.9307159353348737</v>
      </c>
      <c r="J50" s="13"/>
      <c r="K50" s="13">
        <v>5.0808314087759809</v>
      </c>
      <c r="L50" s="54">
        <v>1.3856812933025404</v>
      </c>
    </row>
    <row r="51" spans="1:12">
      <c r="C51" t="s">
        <v>152</v>
      </c>
      <c r="D51" s="55">
        <f t="shared" si="3"/>
        <v>97.81</v>
      </c>
      <c r="E51" s="13"/>
      <c r="F51" s="13">
        <v>2.19</v>
      </c>
      <c r="G51" s="13">
        <v>55.707762557077622</v>
      </c>
      <c r="H51" s="13"/>
      <c r="I51" s="13">
        <v>21.050228310502288</v>
      </c>
      <c r="J51" s="13"/>
      <c r="K51" s="13">
        <v>8.2191780821917799</v>
      </c>
      <c r="L51" s="54">
        <v>3.6529680365296811</v>
      </c>
    </row>
    <row r="52" spans="1:12">
      <c r="A52" t="s">
        <v>154</v>
      </c>
      <c r="B52" t="s">
        <v>153</v>
      </c>
      <c r="C52" t="s">
        <v>25</v>
      </c>
      <c r="D52" s="55">
        <f t="shared" si="3"/>
        <v>97.71</v>
      </c>
      <c r="E52" s="13"/>
      <c r="F52" s="13">
        <v>2.29</v>
      </c>
      <c r="G52" s="13"/>
      <c r="H52" s="13"/>
      <c r="I52" s="13">
        <v>8.9956331877729259</v>
      </c>
      <c r="J52" s="13"/>
      <c r="K52" s="13"/>
      <c r="L52" s="54">
        <v>1.2227074235807862</v>
      </c>
    </row>
    <row r="53" spans="1:12">
      <c r="A53" t="s">
        <v>156</v>
      </c>
      <c r="B53" t="s">
        <v>155</v>
      </c>
      <c r="C53" t="s">
        <v>148</v>
      </c>
      <c r="D53" s="55">
        <f t="shared" si="3"/>
        <v>94.9</v>
      </c>
      <c r="E53" s="13"/>
      <c r="F53" s="13">
        <v>5.0999999999999996</v>
      </c>
      <c r="G53" s="13">
        <v>15.294117647058824</v>
      </c>
      <c r="H53" s="13">
        <v>31.372549019607849</v>
      </c>
      <c r="I53" s="13">
        <v>4.5098039215686283</v>
      </c>
      <c r="J53" s="13"/>
      <c r="K53" s="13"/>
      <c r="L53" s="54"/>
    </row>
    <row r="54" spans="1:12">
      <c r="A54" t="s">
        <v>33</v>
      </c>
      <c r="B54" t="s">
        <v>32</v>
      </c>
      <c r="C54" t="s">
        <v>148</v>
      </c>
      <c r="D54" s="55">
        <f t="shared" si="3"/>
        <v>92.9</v>
      </c>
      <c r="E54" s="13"/>
      <c r="F54" s="13">
        <v>7.1</v>
      </c>
      <c r="G54" s="13">
        <v>60.563380281690137</v>
      </c>
      <c r="H54" s="13">
        <v>33.9</v>
      </c>
      <c r="I54" s="13">
        <v>3.2394366197183095</v>
      </c>
      <c r="J54" s="13"/>
      <c r="K54" s="13"/>
      <c r="L54" s="54"/>
    </row>
    <row r="55" spans="1:12">
      <c r="A55" t="s">
        <v>157</v>
      </c>
      <c r="B55" t="s">
        <v>158</v>
      </c>
      <c r="C55" t="s">
        <v>148</v>
      </c>
      <c r="D55" s="55">
        <f t="shared" si="3"/>
        <v>97.8</v>
      </c>
      <c r="E55" s="13"/>
      <c r="F55" s="13">
        <v>2.1999999999999997</v>
      </c>
      <c r="G55" s="13">
        <v>75.454545454545467</v>
      </c>
      <c r="H55" s="13"/>
      <c r="I55" s="13">
        <v>7.4409090909090922</v>
      </c>
      <c r="J55" s="13"/>
      <c r="K55" s="13"/>
      <c r="L55" s="54"/>
    </row>
    <row r="56" spans="1:12">
      <c r="A56" t="s">
        <v>160</v>
      </c>
      <c r="B56" t="s">
        <v>159</v>
      </c>
      <c r="C56" t="s">
        <v>161</v>
      </c>
      <c r="D56" s="55">
        <f t="shared" si="3"/>
        <v>93.56</v>
      </c>
      <c r="E56" s="13"/>
      <c r="F56" s="13">
        <v>6.44</v>
      </c>
      <c r="G56" s="13">
        <v>74.2</v>
      </c>
      <c r="H56" s="13">
        <v>42.2</v>
      </c>
      <c r="I56" s="13">
        <v>5.61</v>
      </c>
      <c r="J56" s="13"/>
      <c r="K56" s="13"/>
      <c r="L56" s="54">
        <v>1.02</v>
      </c>
    </row>
    <row r="57" spans="1:12">
      <c r="C57" t="s">
        <v>162</v>
      </c>
      <c r="D57" s="55">
        <f t="shared" si="3"/>
        <v>93.42</v>
      </c>
      <c r="E57" s="13"/>
      <c r="F57" s="13">
        <v>6.58</v>
      </c>
      <c r="G57" s="13">
        <v>74.200000000000017</v>
      </c>
      <c r="H57" s="13">
        <v>42.2</v>
      </c>
      <c r="I57" s="13">
        <v>5.58</v>
      </c>
      <c r="J57" s="13"/>
      <c r="K57" s="13"/>
      <c r="L57" s="54">
        <v>1</v>
      </c>
    </row>
    <row r="58" spans="1:12">
      <c r="C58" t="s">
        <v>163</v>
      </c>
      <c r="D58" s="55">
        <f t="shared" si="3"/>
        <v>93.7</v>
      </c>
      <c r="E58" s="13"/>
      <c r="F58" s="13">
        <v>6.3</v>
      </c>
      <c r="G58" s="13">
        <v>72.099999999999994</v>
      </c>
      <c r="H58" s="13">
        <v>38.9</v>
      </c>
      <c r="I58" s="13">
        <v>6.2</v>
      </c>
      <c r="J58" s="13"/>
      <c r="K58" s="13"/>
      <c r="L58" s="54">
        <v>1.06</v>
      </c>
    </row>
    <row r="59" spans="1:12">
      <c r="C59" t="s">
        <v>164</v>
      </c>
      <c r="D59" s="55">
        <f t="shared" si="3"/>
        <v>93.67</v>
      </c>
      <c r="E59" s="13"/>
      <c r="F59" s="13">
        <v>6.33</v>
      </c>
      <c r="G59" s="13">
        <v>71.700000000000017</v>
      </c>
      <c r="H59" s="13">
        <v>43.000000000000007</v>
      </c>
      <c r="I59" s="13">
        <v>6.09</v>
      </c>
      <c r="J59" s="13"/>
      <c r="K59" s="13"/>
      <c r="L59" s="54">
        <v>1.1500000000000001</v>
      </c>
    </row>
    <row r="60" spans="1:12">
      <c r="A60" t="s">
        <v>165</v>
      </c>
      <c r="B60" t="s">
        <v>166</v>
      </c>
      <c r="C60" t="s">
        <v>167</v>
      </c>
      <c r="D60" s="55">
        <f t="shared" si="3"/>
        <v>94.91</v>
      </c>
      <c r="E60" s="13"/>
      <c r="F60" s="13">
        <v>5.09</v>
      </c>
      <c r="G60" s="13">
        <v>71.316306483300579</v>
      </c>
      <c r="H60" s="13"/>
      <c r="I60" s="13">
        <v>6.1100196463654228</v>
      </c>
      <c r="J60" s="13"/>
      <c r="K60" s="13"/>
      <c r="L60" s="54"/>
    </row>
    <row r="61" spans="1:12">
      <c r="C61" t="s">
        <v>25</v>
      </c>
      <c r="D61" s="55">
        <f t="shared" si="3"/>
        <v>93.74</v>
      </c>
      <c r="E61" s="13"/>
      <c r="F61" s="13">
        <v>6.26</v>
      </c>
      <c r="G61" s="13">
        <v>73.322683706070293</v>
      </c>
      <c r="H61" s="13"/>
      <c r="I61" s="13">
        <v>5.5750798722044737</v>
      </c>
      <c r="J61" s="13"/>
      <c r="K61" s="13"/>
      <c r="L61" s="54"/>
    </row>
    <row r="62" spans="1:12">
      <c r="A62" t="s">
        <v>168</v>
      </c>
      <c r="B62" t="s">
        <v>169</v>
      </c>
      <c r="C62" t="s">
        <v>167</v>
      </c>
      <c r="D62" s="55">
        <f t="shared" si="3"/>
        <v>94.48</v>
      </c>
      <c r="E62" s="13"/>
      <c r="F62" s="13">
        <v>5.5200000000000005</v>
      </c>
      <c r="G62" s="13">
        <v>67.599999999999994</v>
      </c>
      <c r="H62" s="13"/>
      <c r="I62" s="13">
        <v>5.79</v>
      </c>
      <c r="J62" s="13"/>
      <c r="K62" s="13"/>
      <c r="L62" s="54"/>
    </row>
    <row r="63" spans="1:12">
      <c r="A63" t="s">
        <v>171</v>
      </c>
      <c r="B63" t="s">
        <v>170</v>
      </c>
      <c r="C63" t="s">
        <v>172</v>
      </c>
      <c r="D63" s="55">
        <f t="shared" si="3"/>
        <v>95</v>
      </c>
      <c r="E63" s="13"/>
      <c r="F63" s="13">
        <v>5</v>
      </c>
      <c r="G63" s="13">
        <v>76</v>
      </c>
      <c r="H63" s="13">
        <v>41.4</v>
      </c>
      <c r="I63" s="13">
        <v>5.6</v>
      </c>
      <c r="J63" s="13"/>
      <c r="K63" s="13"/>
      <c r="L63" s="54"/>
    </row>
    <row r="64" spans="1:12">
      <c r="C64" t="s">
        <v>173</v>
      </c>
      <c r="D64" s="101">
        <f t="shared" si="3"/>
        <v>95.9</v>
      </c>
      <c r="E64" s="102"/>
      <c r="F64" s="102">
        <v>4.0999999999999996</v>
      </c>
      <c r="G64" s="102">
        <v>72</v>
      </c>
      <c r="H64" s="102">
        <v>41.463414634146346</v>
      </c>
      <c r="I64" s="102">
        <v>7.3170731707317085</v>
      </c>
      <c r="J64" s="102"/>
      <c r="K64" s="102"/>
      <c r="L64" s="103"/>
    </row>
    <row r="65" spans="1:17">
      <c r="A65" s="23"/>
      <c r="B65" s="28"/>
      <c r="C65" s="24" t="s">
        <v>8</v>
      </c>
      <c r="D65" s="291">
        <f>AVERAGE(D35:D64)</f>
        <v>93.294074074074075</v>
      </c>
      <c r="E65" s="291">
        <f>AVERAGE(E30:E64)</f>
        <v>30.727272727272727</v>
      </c>
      <c r="F65" s="291">
        <f>AVERAGE(F36:F64)</f>
        <v>5.8253846153846149</v>
      </c>
      <c r="G65" s="291">
        <f>AVERAGE(G33:G64)</f>
        <v>67.070422462363453</v>
      </c>
      <c r="H65" s="291">
        <f>AVERAGE(H30:H64)</f>
        <v>36.629192841886564</v>
      </c>
      <c r="I65" s="291">
        <f>AVERAGE(I33:I64)</f>
        <v>5.7962627477687301</v>
      </c>
      <c r="J65" s="291">
        <f>AVERAGE(J30:J64)</f>
        <v>18.299999999999997</v>
      </c>
      <c r="K65" s="291">
        <f>AVERAGE(K30:K64)</f>
        <v>3.4409567903882747</v>
      </c>
      <c r="L65" s="292">
        <f>AVERAGE(L30:L64)</f>
        <v>1.3021115607800766</v>
      </c>
    </row>
    <row r="66" spans="1:17">
      <c r="A66" s="19"/>
      <c r="C66" s="299" t="s">
        <v>9</v>
      </c>
      <c r="D66" s="294">
        <f>_xlfn.STDEV.S(D35:D64)</f>
        <v>4.9796070738248615</v>
      </c>
      <c r="E66" s="294">
        <f>_xlfn.STDEV.S(E30:E64)</f>
        <v>16.948551024148983</v>
      </c>
      <c r="F66" s="294">
        <f>_xlfn.STDEV.S(F36:F64)</f>
        <v>2.0041042503207906</v>
      </c>
      <c r="G66" s="294">
        <f>_xlfn.STDEV.S(G33:G64)</f>
        <v>12.443682487073719</v>
      </c>
      <c r="H66" s="294">
        <f>_xlfn.STDEV.S(H30:H64)</f>
        <v>7.0813735432889535</v>
      </c>
      <c r="I66" s="294">
        <f>_xlfn.STDEV.S(I33:I64)</f>
        <v>3.5978531406592089</v>
      </c>
      <c r="J66" s="294">
        <f>_xlfn.STDEV.S(J30:J64)</f>
        <v>2.0364675298172563</v>
      </c>
      <c r="K66" s="294">
        <f>_xlfn.STDEV.S(K30:K64)</f>
        <v>3.096993480380231</v>
      </c>
      <c r="L66" s="295">
        <f>_xlfn.STDEV.S(L30:L64)</f>
        <v>1.0513604849741689</v>
      </c>
    </row>
    <row r="67" spans="1:17">
      <c r="A67" s="25"/>
      <c r="B67" s="29"/>
      <c r="C67" s="26" t="s">
        <v>10</v>
      </c>
      <c r="D67" s="297">
        <f t="shared" ref="D67:L67" si="4">D66/D65</f>
        <v>5.337538448445428E-2</v>
      </c>
      <c r="E67" s="297">
        <f t="shared" si="4"/>
        <v>0.55158006291609118</v>
      </c>
      <c r="F67" s="297">
        <f t="shared" si="4"/>
        <v>0.3440295160989077</v>
      </c>
      <c r="G67" s="297">
        <f t="shared" si="4"/>
        <v>0.18553159545187728</v>
      </c>
      <c r="H67" s="297">
        <f t="shared" si="4"/>
        <v>0.19332595107559111</v>
      </c>
      <c r="I67" s="297">
        <f t="shared" si="4"/>
        <v>0.6207194699798938</v>
      </c>
      <c r="J67" s="297">
        <f t="shared" si="4"/>
        <v>0.11128237867853862</v>
      </c>
      <c r="K67" s="297">
        <f t="shared" si="4"/>
        <v>0.90003846866986348</v>
      </c>
      <c r="L67" s="298">
        <f t="shared" si="4"/>
        <v>0.80742734850177789</v>
      </c>
    </row>
    <row r="78" spans="1:17">
      <c r="P78" s="1"/>
      <c r="Q78" s="1"/>
    </row>
  </sheetData>
  <conditionalFormatting sqref="A5 D5:L5 O78:Q78">
    <cfRule type="cellIs" dxfId="28" priority="11" operator="equal">
      <formula>2</formula>
    </cfRule>
    <cfRule type="cellIs" dxfId="27" priority="12" operator="equal">
      <formula>1</formula>
    </cfRule>
  </conditionalFormatting>
  <conditionalFormatting sqref="A28:A35 D30:L35">
    <cfRule type="cellIs" dxfId="26" priority="13" operator="equal">
      <formula>2</formula>
    </cfRule>
    <cfRule type="cellIs" dxfId="25" priority="14" operator="equal">
      <formula>1</formula>
    </cfRule>
  </conditionalFormatting>
  <conditionalFormatting sqref="A96">
    <cfRule type="cellIs" dxfId="24" priority="5" operator="equal">
      <formula>2</formula>
    </cfRule>
    <cfRule type="cellIs" dxfId="23" priority="6" operator="equal">
      <formula>1</formula>
    </cfRule>
  </conditionalFormatting>
  <conditionalFormatting sqref="D72:L78">
    <cfRule type="cellIs" dxfId="22" priority="3" operator="equal">
      <formula>2</formula>
    </cfRule>
    <cfRule type="cellIs" dxfId="21" priority="4" operator="equal">
      <formula>1</formula>
    </cfRule>
  </conditionalFormatting>
  <conditionalFormatting sqref="D29:L29">
    <cfRule type="cellIs" dxfId="20" priority="1" operator="equal">
      <formula>2</formula>
    </cfRule>
    <cfRule type="cellIs" dxfId="19" priority="2" operator="equal">
      <formula>1</formula>
    </cfRule>
  </conditionalFormatting>
  <hyperlinks>
    <hyperlink ref="B30" r:id="rId1" xr:uid="{E180DC2B-7F1D-4477-8734-9A932BDE6D0C}"/>
    <hyperlink ref="B43" r:id="rId2" xr:uid="{09319198-04C6-46F9-AA91-FFFE9C96FB94}"/>
    <hyperlink ref="B36" r:id="rId3" xr:uid="{DC4E5A7B-AABD-478C-8888-F950AC651CA8}"/>
    <hyperlink ref="A6" r:id="rId4" xr:uid="{63D3A5A2-0461-4DA2-8032-C2566D727984}"/>
  </hyperlinks>
  <pageMargins left="0.7" right="0.7" top="0.75" bottom="0.75" header="0.3" footer="0.3"/>
  <pageSetup paperSize="9"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4A72A-1AC8-4E66-AC97-F7F779817623}">
  <dimension ref="A1:Q53"/>
  <sheetViews>
    <sheetView zoomScale="70" zoomScaleNormal="70" workbookViewId="0">
      <selection activeCell="B1" sqref="B1"/>
    </sheetView>
  </sheetViews>
  <sheetFormatPr defaultRowHeight="14.4"/>
  <sheetData>
    <row r="1" spans="1:17" ht="31.2">
      <c r="A1" s="59" t="s">
        <v>286</v>
      </c>
    </row>
    <row r="2" spans="1:17">
      <c r="A2" s="60" t="s">
        <v>127</v>
      </c>
    </row>
    <row r="4" spans="1:17">
      <c r="A4" t="s">
        <v>128</v>
      </c>
    </row>
    <row r="6" spans="1:17">
      <c r="A6" s="16"/>
      <c r="B6" s="72" t="s">
        <v>129</v>
      </c>
      <c r="C6" s="16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</row>
    <row r="7" spans="1:17">
      <c r="A7" s="73"/>
      <c r="B7" s="76" t="s">
        <v>130</v>
      </c>
      <c r="C7" s="36"/>
      <c r="D7" s="77"/>
      <c r="E7" s="77"/>
      <c r="F7" s="77"/>
      <c r="G7" s="77"/>
      <c r="H7" s="77"/>
      <c r="I7" s="78"/>
      <c r="J7" s="76" t="s">
        <v>122</v>
      </c>
      <c r="K7" s="36"/>
      <c r="L7" s="77"/>
      <c r="M7" s="77"/>
      <c r="N7" s="77"/>
      <c r="O7" s="77"/>
      <c r="P7" s="77"/>
      <c r="Q7" s="78"/>
    </row>
    <row r="8" spans="1:17">
      <c r="A8" s="89"/>
      <c r="B8" s="90" t="s">
        <v>131</v>
      </c>
      <c r="C8" s="91" t="s">
        <v>2</v>
      </c>
      <c r="D8" s="91" t="s">
        <v>15</v>
      </c>
      <c r="E8" s="91" t="s">
        <v>132</v>
      </c>
      <c r="F8" s="91" t="s">
        <v>133</v>
      </c>
      <c r="G8" s="91" t="s">
        <v>134</v>
      </c>
      <c r="H8" s="91" t="s">
        <v>6</v>
      </c>
      <c r="I8" s="92" t="s">
        <v>5</v>
      </c>
      <c r="J8" s="90" t="s">
        <v>131</v>
      </c>
      <c r="K8" s="91" t="s">
        <v>2</v>
      </c>
      <c r="L8" s="91" t="s">
        <v>15</v>
      </c>
      <c r="M8" s="91" t="s">
        <v>132</v>
      </c>
      <c r="N8" s="91" t="s">
        <v>133</v>
      </c>
      <c r="O8" s="91" t="s">
        <v>134</v>
      </c>
      <c r="P8" s="91" t="s">
        <v>6</v>
      </c>
      <c r="Q8" s="92" t="s">
        <v>5</v>
      </c>
    </row>
    <row r="9" spans="1:17">
      <c r="A9" s="74"/>
      <c r="B9" s="79">
        <v>10.9</v>
      </c>
      <c r="C9" s="80">
        <v>28.2993788819876</v>
      </c>
      <c r="D9" s="80">
        <v>33.181212435753601</v>
      </c>
      <c r="E9" s="80">
        <v>34.2677313002267</v>
      </c>
      <c r="F9" s="80">
        <v>10.7951284861771</v>
      </c>
      <c r="G9" s="80">
        <v>2.1269030040235899</v>
      </c>
      <c r="H9" s="80">
        <v>16.646693459992701</v>
      </c>
      <c r="I9" s="81"/>
      <c r="J9" s="79">
        <f>100-B9</f>
        <v>89.1</v>
      </c>
      <c r="K9" s="80">
        <v>71.390683229813703</v>
      </c>
      <c r="L9" s="80">
        <v>67.830770454203005</v>
      </c>
      <c r="M9" s="80">
        <v>64.285449353860699</v>
      </c>
      <c r="N9" s="80">
        <v>82.843734015345305</v>
      </c>
      <c r="O9" s="80">
        <v>86.207617485057995</v>
      </c>
      <c r="P9" s="80">
        <v>83.989039093898398</v>
      </c>
      <c r="Q9" s="81"/>
    </row>
    <row r="10" spans="1:17">
      <c r="A10" s="74"/>
      <c r="B10" s="79">
        <v>10.9</v>
      </c>
      <c r="C10" s="80">
        <v>28.1942249240122</v>
      </c>
      <c r="D10" s="80">
        <v>33.133913926871401</v>
      </c>
      <c r="E10" s="80">
        <v>33.806345525000403</v>
      </c>
      <c r="F10" s="80">
        <v>11.6718027911233</v>
      </c>
      <c r="G10" s="80">
        <v>2.2320428064843001</v>
      </c>
      <c r="H10" s="80">
        <v>14.660996960486299</v>
      </c>
      <c r="I10" s="81"/>
      <c r="J10" s="79">
        <f t="shared" ref="J10:J44" si="0">100-B10</f>
        <v>89.1</v>
      </c>
      <c r="K10" s="80">
        <v>68.7884498480243</v>
      </c>
      <c r="L10" s="80">
        <v>65.172884424745405</v>
      </c>
      <c r="M10" s="80">
        <v>62.920240856249698</v>
      </c>
      <c r="N10" s="80">
        <v>81.979066575154405</v>
      </c>
      <c r="O10" s="80">
        <v>85.765086509235402</v>
      </c>
      <c r="P10" s="80">
        <v>81.170370820668694</v>
      </c>
      <c r="Q10" s="81"/>
    </row>
    <row r="11" spans="1:17">
      <c r="A11" s="74"/>
      <c r="B11" s="79">
        <v>10.9</v>
      </c>
      <c r="C11" s="80">
        <v>28.011269841269801</v>
      </c>
      <c r="D11" s="80">
        <v>33.022994958501201</v>
      </c>
      <c r="E11" s="80">
        <v>29.4514379565022</v>
      </c>
      <c r="F11" s="80">
        <v>11.8821999487967</v>
      </c>
      <c r="G11" s="80">
        <v>6.7556591970121396</v>
      </c>
      <c r="H11" s="80">
        <v>14.798406708595399</v>
      </c>
      <c r="I11" s="81"/>
      <c r="J11" s="79">
        <f t="shared" si="0"/>
        <v>89.1</v>
      </c>
      <c r="K11" s="80">
        <v>70.855714285714299</v>
      </c>
      <c r="L11" s="80">
        <v>65.155809391717796</v>
      </c>
      <c r="M11" s="80">
        <v>70.673565919941296</v>
      </c>
      <c r="N11" s="80">
        <v>83.769739631336407</v>
      </c>
      <c r="O11" s="80">
        <v>88.986441176470606</v>
      </c>
      <c r="P11" s="80">
        <v>88.235417789757406</v>
      </c>
      <c r="Q11" s="81"/>
    </row>
    <row r="12" spans="1:17">
      <c r="A12" s="74"/>
      <c r="B12" s="79">
        <v>10.9</v>
      </c>
      <c r="C12" s="80">
        <v>27.2413902053713</v>
      </c>
      <c r="D12" s="80">
        <v>31.4586765551567</v>
      </c>
      <c r="E12" s="80">
        <v>26.544517432675701</v>
      </c>
      <c r="F12" s="80">
        <v>12.882627880372601</v>
      </c>
      <c r="G12" s="80">
        <v>8.1401787300073796</v>
      </c>
      <c r="H12" s="80">
        <v>13.502254275705701</v>
      </c>
      <c r="I12" s="81"/>
      <c r="J12" s="79">
        <f t="shared" si="0"/>
        <v>89.1</v>
      </c>
      <c r="K12" s="80">
        <v>73.335071090047407</v>
      </c>
      <c r="L12" s="80">
        <v>68.527890697812794</v>
      </c>
      <c r="M12" s="80">
        <v>59.691336933759501</v>
      </c>
      <c r="N12" s="80">
        <v>85.136117012583796</v>
      </c>
      <c r="O12" s="80">
        <v>86.570098712807393</v>
      </c>
      <c r="P12" s="80">
        <v>83.538211415619202</v>
      </c>
      <c r="Q12" s="81"/>
    </row>
    <row r="13" spans="1:17">
      <c r="A13" s="74"/>
      <c r="B13" s="79">
        <v>9.7918272937548192</v>
      </c>
      <c r="C13" s="80">
        <v>30.546243840300399</v>
      </c>
      <c r="D13" s="80">
        <v>38.318365054104603</v>
      </c>
      <c r="E13" s="80"/>
      <c r="F13" s="80">
        <v>13.0309537626152</v>
      </c>
      <c r="G13" s="80">
        <v>8.6839695705592099</v>
      </c>
      <c r="H13" s="80"/>
      <c r="I13" s="81"/>
      <c r="J13" s="79">
        <f t="shared" si="0"/>
        <v>90.208172706245179</v>
      </c>
      <c r="K13" s="80">
        <v>69.453756159699594</v>
      </c>
      <c r="L13" s="80">
        <v>61.6453457038754</v>
      </c>
      <c r="M13" s="80"/>
      <c r="N13" s="80">
        <v>87.686866585043902</v>
      </c>
      <c r="O13" s="80">
        <v>81.231450471070204</v>
      </c>
      <c r="P13" s="80"/>
      <c r="Q13" s="81"/>
    </row>
    <row r="14" spans="1:17">
      <c r="A14" s="74"/>
      <c r="B14" s="79">
        <v>9</v>
      </c>
      <c r="C14" s="80">
        <v>40.102161100196497</v>
      </c>
      <c r="D14" s="80">
        <v>50.008264462809898</v>
      </c>
      <c r="E14" s="80"/>
      <c r="F14" s="80">
        <v>16.379421221865002</v>
      </c>
      <c r="G14" s="80">
        <v>9.3692307692307697</v>
      </c>
      <c r="H14" s="80"/>
      <c r="I14" s="81"/>
      <c r="J14" s="79">
        <f t="shared" si="0"/>
        <v>91</v>
      </c>
      <c r="K14" s="80">
        <v>66.149312377210194</v>
      </c>
      <c r="L14" s="80">
        <v>60.165289256198299</v>
      </c>
      <c r="M14" s="80"/>
      <c r="N14" s="80">
        <v>72.858520900321594</v>
      </c>
      <c r="O14" s="80">
        <v>60.2</v>
      </c>
      <c r="P14" s="80"/>
      <c r="Q14" s="81"/>
    </row>
    <row r="15" spans="1:17">
      <c r="A15" s="74"/>
      <c r="B15" s="79">
        <v>19</v>
      </c>
      <c r="C15" s="80">
        <v>45.223642172524002</v>
      </c>
      <c r="D15" s="80">
        <v>52.694989106753802</v>
      </c>
      <c r="E15" s="80"/>
      <c r="F15" s="80">
        <v>24.825214899713501</v>
      </c>
      <c r="G15" s="80">
        <v>21.060240963855399</v>
      </c>
      <c r="H15" s="80"/>
      <c r="I15" s="81"/>
      <c r="J15" s="79">
        <f t="shared" si="0"/>
        <v>81</v>
      </c>
      <c r="K15" s="80">
        <v>54.086261980830699</v>
      </c>
      <c r="L15" s="80">
        <v>48.176470588235297</v>
      </c>
      <c r="M15" s="80"/>
      <c r="N15" s="80">
        <v>71.716332378223498</v>
      </c>
      <c r="O15" s="80">
        <v>89.783132530120497</v>
      </c>
      <c r="P15" s="80"/>
      <c r="Q15" s="81"/>
    </row>
    <row r="16" spans="1:17">
      <c r="A16" s="74"/>
      <c r="B16" s="79">
        <v>8.1339712918660307</v>
      </c>
      <c r="C16" s="80">
        <v>32.160471107839498</v>
      </c>
      <c r="D16" s="80"/>
      <c r="E16" s="80">
        <v>35.735662438675703</v>
      </c>
      <c r="F16" s="80">
        <v>3.1866542270459002</v>
      </c>
      <c r="G16" s="80">
        <v>1.62679425837321</v>
      </c>
      <c r="H16" s="80"/>
      <c r="I16" s="81"/>
      <c r="J16" s="79">
        <f t="shared" si="0"/>
        <v>91.866028708133967</v>
      </c>
      <c r="K16" s="80">
        <v>67.839528892160502</v>
      </c>
      <c r="L16" s="80"/>
      <c r="M16" s="80">
        <v>62.320496981277302</v>
      </c>
      <c r="N16" s="80">
        <v>110.107762494543</v>
      </c>
      <c r="O16" s="80">
        <v>123.208556149733</v>
      </c>
      <c r="P16" s="80"/>
      <c r="Q16" s="81"/>
    </row>
    <row r="17" spans="1:17">
      <c r="A17" s="74"/>
      <c r="B17" s="79">
        <v>2.8925619834710701</v>
      </c>
      <c r="C17" s="80">
        <v>14.0360384771711</v>
      </c>
      <c r="D17" s="80"/>
      <c r="E17" s="80">
        <v>15.740981004059099</v>
      </c>
      <c r="F17" s="80">
        <v>0.98620791932374297</v>
      </c>
      <c r="G17" s="80">
        <v>0.78888054094665705</v>
      </c>
      <c r="H17" s="80"/>
      <c r="I17" s="81"/>
      <c r="J17" s="79">
        <f t="shared" si="0"/>
        <v>97.107438016528931</v>
      </c>
      <c r="K17" s="80">
        <v>85.963961522828896</v>
      </c>
      <c r="L17" s="80"/>
      <c r="M17" s="80">
        <v>84.683553261831406</v>
      </c>
      <c r="N17" s="80">
        <v>103.28556213177301</v>
      </c>
      <c r="O17" s="80">
        <v>111.707507368664</v>
      </c>
      <c r="P17" s="80"/>
      <c r="Q17" s="81"/>
    </row>
    <row r="18" spans="1:17">
      <c r="A18" s="74"/>
      <c r="B18" s="79">
        <v>4.3</v>
      </c>
      <c r="C18" s="80">
        <v>47.5</v>
      </c>
      <c r="D18" s="80"/>
      <c r="E18" s="80"/>
      <c r="F18" s="80">
        <v>13.4</v>
      </c>
      <c r="G18" s="80">
        <v>6</v>
      </c>
      <c r="H18" s="80">
        <v>62.6</v>
      </c>
      <c r="I18" s="81">
        <v>5.0999999999999996</v>
      </c>
      <c r="J18" s="79">
        <f t="shared" si="0"/>
        <v>95.7</v>
      </c>
      <c r="K18" s="80">
        <v>48.747187500000003</v>
      </c>
      <c r="L18" s="80"/>
      <c r="M18" s="80"/>
      <c r="N18" s="80">
        <v>81.695121951219505</v>
      </c>
      <c r="O18" s="80">
        <v>85.626315789473693</v>
      </c>
      <c r="P18" s="80">
        <v>27.342857142857099</v>
      </c>
      <c r="Q18" s="81">
        <v>95.7</v>
      </c>
    </row>
    <row r="19" spans="1:17">
      <c r="A19" s="74"/>
      <c r="B19" s="79">
        <v>39.393939393939398</v>
      </c>
      <c r="C19" s="80">
        <v>57.5060954371299</v>
      </c>
      <c r="D19" s="80"/>
      <c r="E19" s="80">
        <v>40.903811635518998</v>
      </c>
      <c r="F19" s="80">
        <v>21.138211382113798</v>
      </c>
      <c r="G19" s="80"/>
      <c r="H19" s="80"/>
      <c r="I19" s="81"/>
      <c r="J19" s="79">
        <f t="shared" si="0"/>
        <v>60.606060606060602</v>
      </c>
      <c r="K19" s="80">
        <v>42.4939045628701</v>
      </c>
      <c r="L19" s="80"/>
      <c r="M19" s="80">
        <v>66.806807383304005</v>
      </c>
      <c r="N19" s="80">
        <v>85.735402808573497</v>
      </c>
      <c r="O19" s="80"/>
      <c r="P19" s="80"/>
      <c r="Q19" s="81"/>
    </row>
    <row r="20" spans="1:17">
      <c r="A20" s="74"/>
      <c r="B20" s="79">
        <v>8.8541666666666696</v>
      </c>
      <c r="C20" s="80">
        <v>37.026515151515198</v>
      </c>
      <c r="D20" s="80"/>
      <c r="E20" s="80">
        <v>9.9584278155706798</v>
      </c>
      <c r="F20" s="80">
        <v>2.62345679012346</v>
      </c>
      <c r="G20" s="80"/>
      <c r="H20" s="80"/>
      <c r="I20" s="81"/>
      <c r="J20" s="79">
        <f t="shared" si="0"/>
        <v>91.145833333333329</v>
      </c>
      <c r="K20" s="80">
        <v>62.973484848484802</v>
      </c>
      <c r="L20" s="80"/>
      <c r="M20" s="80">
        <v>95.899470899470899</v>
      </c>
      <c r="N20" s="80">
        <v>130.529835390946</v>
      </c>
      <c r="O20" s="80"/>
      <c r="P20" s="80"/>
      <c r="Q20" s="81"/>
    </row>
    <row r="21" spans="1:17">
      <c r="A21" s="74"/>
      <c r="B21" s="79">
        <v>20.8</v>
      </c>
      <c r="C21" s="80">
        <v>61.8</v>
      </c>
      <c r="D21" s="80">
        <v>58</v>
      </c>
      <c r="E21" s="80">
        <v>64.2</v>
      </c>
      <c r="F21" s="80">
        <v>31.5</v>
      </c>
      <c r="G21" s="80"/>
      <c r="H21" s="80">
        <v>51.6</v>
      </c>
      <c r="I21" s="81">
        <v>28.1</v>
      </c>
      <c r="J21" s="79">
        <f t="shared" si="0"/>
        <v>79.2</v>
      </c>
      <c r="K21" s="80">
        <v>38.200000000000003</v>
      </c>
      <c r="L21" s="80">
        <v>42</v>
      </c>
      <c r="M21" s="80">
        <v>35.799999999999997</v>
      </c>
      <c r="N21" s="80">
        <v>68.599999999999994</v>
      </c>
      <c r="O21" s="80"/>
      <c r="P21" s="80">
        <v>48.5</v>
      </c>
      <c r="Q21" s="81">
        <v>71.8</v>
      </c>
    </row>
    <row r="22" spans="1:17">
      <c r="A22" s="74"/>
      <c r="B22" s="79">
        <v>8</v>
      </c>
      <c r="C22" s="80">
        <v>40</v>
      </c>
      <c r="D22" s="80"/>
      <c r="E22" s="80"/>
      <c r="F22" s="80">
        <v>21</v>
      </c>
      <c r="G22" s="80">
        <v>10</v>
      </c>
      <c r="H22" s="80">
        <v>34</v>
      </c>
      <c r="I22" s="81">
        <v>7</v>
      </c>
      <c r="J22" s="79">
        <f t="shared" si="0"/>
        <v>92</v>
      </c>
      <c r="K22" s="80">
        <v>65</v>
      </c>
      <c r="L22" s="80"/>
      <c r="M22" s="80"/>
      <c r="N22" s="80">
        <v>85</v>
      </c>
      <c r="O22" s="80">
        <v>85</v>
      </c>
      <c r="P22" s="80">
        <v>72</v>
      </c>
      <c r="Q22" s="81">
        <v>98</v>
      </c>
    </row>
    <row r="23" spans="1:17">
      <c r="A23" s="74"/>
      <c r="B23" s="79">
        <v>8.2454458293384505</v>
      </c>
      <c r="C23" s="80">
        <v>32</v>
      </c>
      <c r="D23" s="80"/>
      <c r="E23" s="80">
        <v>37</v>
      </c>
      <c r="F23" s="80">
        <v>14</v>
      </c>
      <c r="G23" s="80">
        <v>7</v>
      </c>
      <c r="H23" s="80"/>
      <c r="I23" s="81"/>
      <c r="J23" s="79">
        <f t="shared" si="0"/>
        <v>91.75455417066155</v>
      </c>
      <c r="K23" s="80">
        <v>68</v>
      </c>
      <c r="L23" s="80"/>
      <c r="M23" s="80">
        <v>63</v>
      </c>
      <c r="N23" s="80">
        <v>86</v>
      </c>
      <c r="O23" s="80">
        <v>93</v>
      </c>
      <c r="P23" s="80"/>
      <c r="Q23" s="81"/>
    </row>
    <row r="24" spans="1:17">
      <c r="A24" s="74"/>
      <c r="B24" s="79">
        <v>8.2454458293384505</v>
      </c>
      <c r="C24" s="80">
        <v>32.487816516517903</v>
      </c>
      <c r="D24" s="80"/>
      <c r="E24" s="80"/>
      <c r="F24" s="80">
        <v>12.730605923319301</v>
      </c>
      <c r="G24" s="80">
        <v>6.5069482147188999</v>
      </c>
      <c r="H24" s="80"/>
      <c r="I24" s="81"/>
      <c r="J24" s="79">
        <f t="shared" si="0"/>
        <v>91.75455417066155</v>
      </c>
      <c r="K24" s="80">
        <v>67.512183483482204</v>
      </c>
      <c r="L24" s="80"/>
      <c r="M24" s="80"/>
      <c r="N24" s="80">
        <v>80.897772170303298</v>
      </c>
      <c r="O24" s="80">
        <v>90.549584724323907</v>
      </c>
      <c r="P24" s="80"/>
      <c r="Q24" s="81"/>
    </row>
    <row r="25" spans="1:17">
      <c r="A25" s="74"/>
      <c r="B25" s="79">
        <v>3.1726411207251699</v>
      </c>
      <c r="C25" s="80">
        <v>15.335294683048399</v>
      </c>
      <c r="D25" s="80"/>
      <c r="E25" s="80"/>
      <c r="F25" s="80">
        <v>5.2285099327196098</v>
      </c>
      <c r="G25" s="80">
        <v>4.1823530953768397</v>
      </c>
      <c r="H25" s="80"/>
      <c r="I25" s="81"/>
      <c r="J25" s="79">
        <f t="shared" si="0"/>
        <v>96.827358879274826</v>
      </c>
      <c r="K25" s="80">
        <v>84.664705316951597</v>
      </c>
      <c r="L25" s="80"/>
      <c r="M25" s="80"/>
      <c r="N25" s="80">
        <v>90.051203697638499</v>
      </c>
      <c r="O25" s="80">
        <v>97.394014158311407</v>
      </c>
      <c r="P25" s="80"/>
      <c r="Q25" s="81"/>
    </row>
    <row r="26" spans="1:17">
      <c r="A26" s="74"/>
      <c r="B26" s="79">
        <v>7.2278911564625803</v>
      </c>
      <c r="C26" s="80">
        <v>34.513805522208898</v>
      </c>
      <c r="D26" s="80"/>
      <c r="E26" s="80"/>
      <c r="F26" s="80">
        <v>12.310999166021499</v>
      </c>
      <c r="G26" s="80">
        <v>6.68704981992797</v>
      </c>
      <c r="H26" s="80"/>
      <c r="I26" s="81"/>
      <c r="J26" s="79">
        <f t="shared" si="0"/>
        <v>92.772108843537424</v>
      </c>
      <c r="K26" s="80">
        <v>65.486194477791102</v>
      </c>
      <c r="L26" s="80"/>
      <c r="M26" s="80"/>
      <c r="N26" s="80">
        <v>68.342290187102904</v>
      </c>
      <c r="O26" s="80">
        <v>70.193014705882305</v>
      </c>
      <c r="P26" s="80"/>
      <c r="Q26" s="81"/>
    </row>
    <row r="27" spans="1:17">
      <c r="A27" s="74"/>
      <c r="B27" s="79">
        <v>5.3533190578158498</v>
      </c>
      <c r="C27" s="80">
        <v>21.709312308193301</v>
      </c>
      <c r="D27" s="80"/>
      <c r="E27" s="80"/>
      <c r="F27" s="80">
        <v>5.9789581438958601</v>
      </c>
      <c r="G27" s="80">
        <v>3.89514637399202</v>
      </c>
      <c r="H27" s="80">
        <v>16.699471006302598</v>
      </c>
      <c r="I27" s="81"/>
      <c r="J27" s="79">
        <f t="shared" si="0"/>
        <v>94.646680942184148</v>
      </c>
      <c r="K27" s="80">
        <v>78.290687691806696</v>
      </c>
      <c r="L27" s="80"/>
      <c r="M27" s="80"/>
      <c r="N27" s="80">
        <v>76.365506846926195</v>
      </c>
      <c r="O27" s="80">
        <v>81.434103006910604</v>
      </c>
      <c r="P27" s="80">
        <v>60.455235170300497</v>
      </c>
      <c r="Q27" s="81"/>
    </row>
    <row r="28" spans="1:17">
      <c r="A28" s="74"/>
      <c r="B28" s="79">
        <v>9.3406593406593394</v>
      </c>
      <c r="C28" s="80">
        <v>27.782473936320098</v>
      </c>
      <c r="D28" s="80"/>
      <c r="E28" s="80"/>
      <c r="F28" s="80">
        <v>10.627470612534101</v>
      </c>
      <c r="G28" s="80">
        <v>6.4338360694635996</v>
      </c>
      <c r="H28" s="80">
        <v>34.910871854191598</v>
      </c>
      <c r="I28" s="81"/>
      <c r="J28" s="79">
        <f t="shared" si="0"/>
        <v>90.659340659340657</v>
      </c>
      <c r="K28" s="80">
        <v>72.217526063679898</v>
      </c>
      <c r="L28" s="80"/>
      <c r="M28" s="80"/>
      <c r="N28" s="80">
        <v>86.9414876883137</v>
      </c>
      <c r="O28" s="80">
        <v>91.330735969255301</v>
      </c>
      <c r="P28" s="80">
        <v>68.654161290801099</v>
      </c>
      <c r="Q28" s="81"/>
    </row>
    <row r="29" spans="1:17">
      <c r="A29" s="74"/>
      <c r="B29" s="79">
        <v>6.8282828282828296</v>
      </c>
      <c r="C29" s="80">
        <v>36.315212045549103</v>
      </c>
      <c r="D29" s="80"/>
      <c r="E29" s="80"/>
      <c r="F29" s="80">
        <v>8.7496300367053994</v>
      </c>
      <c r="G29" s="80">
        <v>5.8375854876957503</v>
      </c>
      <c r="H29" s="80">
        <v>16.309708064704601</v>
      </c>
      <c r="I29" s="81"/>
      <c r="J29" s="79">
        <f t="shared" si="0"/>
        <v>93.171717171717177</v>
      </c>
      <c r="K29" s="80">
        <v>63.684787954450897</v>
      </c>
      <c r="L29" s="80"/>
      <c r="M29" s="80"/>
      <c r="N29" s="80">
        <v>83.423347963725107</v>
      </c>
      <c r="O29" s="80">
        <v>92.848849727984501</v>
      </c>
      <c r="P29" s="80">
        <v>80.028671588779005</v>
      </c>
      <c r="Q29" s="81"/>
    </row>
    <row r="30" spans="1:17">
      <c r="A30" s="74"/>
      <c r="B30" s="79">
        <v>8.5665334094803001</v>
      </c>
      <c r="C30" s="80">
        <v>34.492847187510499</v>
      </c>
      <c r="D30" s="80"/>
      <c r="E30" s="80"/>
      <c r="F30" s="80">
        <v>8.7814358665451007</v>
      </c>
      <c r="G30" s="80">
        <v>5.8903169812517904</v>
      </c>
      <c r="H30" s="80">
        <v>17.875371863009299</v>
      </c>
      <c r="I30" s="81"/>
      <c r="J30" s="79">
        <f t="shared" si="0"/>
        <v>91.4334665905197</v>
      </c>
      <c r="K30" s="80">
        <v>65.507152812489593</v>
      </c>
      <c r="L30" s="80"/>
      <c r="M30" s="80"/>
      <c r="N30" s="80">
        <v>78.879025748983906</v>
      </c>
      <c r="O30" s="80">
        <v>91.332088055874806</v>
      </c>
      <c r="P30" s="80">
        <v>72.799695735952895</v>
      </c>
      <c r="Q30" s="81"/>
    </row>
    <row r="31" spans="1:17">
      <c r="A31" s="74"/>
      <c r="B31" s="79">
        <v>9.375</v>
      </c>
      <c r="C31" s="80">
        <v>37.614562118126301</v>
      </c>
      <c r="D31" s="80"/>
      <c r="E31" s="80"/>
      <c r="F31" s="80">
        <v>12.5381873727088</v>
      </c>
      <c r="G31" s="80">
        <v>7.7888739739554396</v>
      </c>
      <c r="H31" s="80">
        <v>34.562939794609903</v>
      </c>
      <c r="I31" s="81"/>
      <c r="J31" s="79">
        <f t="shared" si="0"/>
        <v>90.625</v>
      </c>
      <c r="K31" s="80">
        <v>62.385437881873699</v>
      </c>
      <c r="L31" s="80"/>
      <c r="M31" s="80"/>
      <c r="N31" s="80">
        <v>78.878139850644899</v>
      </c>
      <c r="O31" s="80">
        <v>92.002766977308696</v>
      </c>
      <c r="P31" s="80">
        <v>54.463477515921497</v>
      </c>
      <c r="Q31" s="81"/>
    </row>
    <row r="32" spans="1:17">
      <c r="A32" s="74"/>
      <c r="B32" s="79">
        <v>7.7795786061588297</v>
      </c>
      <c r="C32" s="80">
        <v>30.955391312464499</v>
      </c>
      <c r="D32" s="80"/>
      <c r="E32" s="80"/>
      <c r="F32" s="80">
        <v>10.2878451839644</v>
      </c>
      <c r="G32" s="80">
        <v>7.1020271076553296</v>
      </c>
      <c r="H32" s="80">
        <v>36.222428043242097</v>
      </c>
      <c r="I32" s="81"/>
      <c r="J32" s="79">
        <f t="shared" si="0"/>
        <v>92.220421393841164</v>
      </c>
      <c r="K32" s="80">
        <v>69.044608687535501</v>
      </c>
      <c r="L32" s="80"/>
      <c r="M32" s="80"/>
      <c r="N32" s="80">
        <v>87.176501473431401</v>
      </c>
      <c r="O32" s="80">
        <v>93.501827023719798</v>
      </c>
      <c r="P32" s="80">
        <v>71.723951711230995</v>
      </c>
      <c r="Q32" s="81"/>
    </row>
    <row r="33" spans="1:17">
      <c r="A33" s="74"/>
      <c r="B33" s="79">
        <v>30.830670926517602</v>
      </c>
      <c r="C33" s="80">
        <v>66.716908859802899</v>
      </c>
      <c r="D33" s="80"/>
      <c r="E33" s="80"/>
      <c r="F33" s="80">
        <v>29.318503201366699</v>
      </c>
      <c r="G33" s="80">
        <v>25.4229630677222</v>
      </c>
      <c r="H33" s="80">
        <v>28.277365344552202</v>
      </c>
      <c r="I33" s="81"/>
      <c r="J33" s="79">
        <f t="shared" si="0"/>
        <v>69.169329073482402</v>
      </c>
      <c r="K33" s="80">
        <v>33.2830911401972</v>
      </c>
      <c r="L33" s="80"/>
      <c r="M33" s="80"/>
      <c r="N33" s="80">
        <v>45.087647686460897</v>
      </c>
      <c r="O33" s="80">
        <v>56.742538639895599</v>
      </c>
      <c r="P33" s="80">
        <v>34.385180250799699</v>
      </c>
      <c r="Q33" s="81"/>
    </row>
    <row r="34" spans="1:17">
      <c r="A34" s="74"/>
      <c r="B34" s="79">
        <v>16.995544239337999</v>
      </c>
      <c r="C34" s="80">
        <v>47.948323133327897</v>
      </c>
      <c r="D34" s="80"/>
      <c r="E34" s="80"/>
      <c r="F34" s="80">
        <v>15.6218730208584</v>
      </c>
      <c r="G34" s="80">
        <v>11.892990667293301</v>
      </c>
      <c r="H34" s="80">
        <v>23.723909358243599</v>
      </c>
      <c r="I34" s="81"/>
      <c r="J34" s="79">
        <f t="shared" si="0"/>
        <v>83.004455760661997</v>
      </c>
      <c r="K34" s="80">
        <v>52.051676866672103</v>
      </c>
      <c r="L34" s="80"/>
      <c r="M34" s="80"/>
      <c r="N34" s="80">
        <v>66.603758571333103</v>
      </c>
      <c r="O34" s="80">
        <v>70.273849458929405</v>
      </c>
      <c r="P34" s="80">
        <v>60.8537349589486</v>
      </c>
      <c r="Q34" s="81"/>
    </row>
    <row r="35" spans="1:17">
      <c r="A35" s="74"/>
      <c r="B35" s="79">
        <v>13.8888888888889</v>
      </c>
      <c r="C35" s="80">
        <v>38.546255506607999</v>
      </c>
      <c r="D35" s="80"/>
      <c r="E35" s="80"/>
      <c r="F35" s="80">
        <v>20.594027474714199</v>
      </c>
      <c r="G35" s="80">
        <v>12.4459696463342</v>
      </c>
      <c r="H35" s="80">
        <v>42.474536322567999</v>
      </c>
      <c r="I35" s="81"/>
      <c r="J35" s="79">
        <f t="shared" si="0"/>
        <v>86.1111111111111</v>
      </c>
      <c r="K35" s="80">
        <v>61.453744493392101</v>
      </c>
      <c r="L35" s="80"/>
      <c r="M35" s="80"/>
      <c r="N35" s="80">
        <v>77.917987566388106</v>
      </c>
      <c r="O35" s="80">
        <v>89.387264717661196</v>
      </c>
      <c r="P35" s="80">
        <v>57.7352058138557</v>
      </c>
      <c r="Q35" s="81"/>
    </row>
    <row r="36" spans="1:17">
      <c r="A36" s="74"/>
      <c r="B36" s="79">
        <v>14.2129105322763</v>
      </c>
      <c r="C36" s="80">
        <v>40.000406887244701</v>
      </c>
      <c r="D36" s="80"/>
      <c r="E36" s="80"/>
      <c r="F36" s="80">
        <v>15.5524409694147</v>
      </c>
      <c r="G36" s="80">
        <v>11.8158383488067</v>
      </c>
      <c r="H36" s="80">
        <v>35.517602667122297</v>
      </c>
      <c r="I36" s="81"/>
      <c r="J36" s="79">
        <f t="shared" si="0"/>
        <v>85.787089467723703</v>
      </c>
      <c r="K36" s="80">
        <v>59.999593112755299</v>
      </c>
      <c r="L36" s="80"/>
      <c r="M36" s="80"/>
      <c r="N36" s="80">
        <v>73.165925032932805</v>
      </c>
      <c r="O36" s="80">
        <v>84.064470567193695</v>
      </c>
      <c r="P36" s="80">
        <v>103.447574332337</v>
      </c>
      <c r="Q36" s="81"/>
    </row>
    <row r="37" spans="1:17">
      <c r="A37" s="74"/>
      <c r="B37" s="79">
        <v>6.9301570113697899</v>
      </c>
      <c r="C37" s="80">
        <v>28.550737596750299</v>
      </c>
      <c r="D37" s="80"/>
      <c r="E37" s="80"/>
      <c r="F37" s="80">
        <v>10.9559891776403</v>
      </c>
      <c r="G37" s="80">
        <v>5.2900549225586397</v>
      </c>
      <c r="H37" s="80">
        <v>27.467778584459701</v>
      </c>
      <c r="I37" s="81"/>
      <c r="J37" s="79">
        <f t="shared" si="0"/>
        <v>93.069842988630214</v>
      </c>
      <c r="K37" s="80">
        <v>71.449262403249705</v>
      </c>
      <c r="L37" s="80"/>
      <c r="M37" s="80"/>
      <c r="N37" s="80">
        <v>84.801407017836993</v>
      </c>
      <c r="O37" s="80">
        <v>88.776195247634504</v>
      </c>
      <c r="P37" s="80">
        <v>60.855061426216103</v>
      </c>
      <c r="Q37" s="81"/>
    </row>
    <row r="38" spans="1:17">
      <c r="A38" s="74"/>
      <c r="B38" s="79">
        <v>31.098239822020901</v>
      </c>
      <c r="C38" s="80">
        <v>57.216369999999998</v>
      </c>
      <c r="D38" s="80">
        <v>68.84836</v>
      </c>
      <c r="E38" s="80"/>
      <c r="F38" s="80">
        <v>21.165870000000002</v>
      </c>
      <c r="G38" s="80">
        <v>0.82486999999999999</v>
      </c>
      <c r="H38" s="80">
        <v>46.565739999999998</v>
      </c>
      <c r="I38" s="81">
        <v>12.02988</v>
      </c>
      <c r="J38" s="79">
        <f t="shared" si="0"/>
        <v>68.901760177979099</v>
      </c>
      <c r="K38" s="80">
        <v>42.783630000000002</v>
      </c>
      <c r="L38" s="80">
        <v>31.15164</v>
      </c>
      <c r="M38" s="80"/>
      <c r="N38" s="80">
        <v>78.834130000000002</v>
      </c>
      <c r="O38" s="80">
        <v>99.175129999999996</v>
      </c>
      <c r="P38" s="80">
        <v>53.434260000000002</v>
      </c>
      <c r="Q38" s="81">
        <v>87.970119999999994</v>
      </c>
    </row>
    <row r="39" spans="1:17">
      <c r="A39" s="74"/>
      <c r="B39" s="79">
        <v>5.0415092270648403</v>
      </c>
      <c r="C39" s="80">
        <v>49.856180000000002</v>
      </c>
      <c r="D39" s="80">
        <v>56.408200000000001</v>
      </c>
      <c r="E39" s="80"/>
      <c r="F39" s="80">
        <v>14.29636</v>
      </c>
      <c r="G39" s="80">
        <v>0.82486999999999999</v>
      </c>
      <c r="H39" s="80">
        <v>67.203140000000005</v>
      </c>
      <c r="I39" s="81">
        <v>8.7258399999999998</v>
      </c>
      <c r="J39" s="79">
        <f t="shared" si="0"/>
        <v>94.958490772935164</v>
      </c>
      <c r="K39" s="80">
        <v>50.143819999999998</v>
      </c>
      <c r="L39" s="80">
        <v>43.591799999999999</v>
      </c>
      <c r="M39" s="80"/>
      <c r="N39" s="80">
        <v>85.703639999999993</v>
      </c>
      <c r="O39" s="80">
        <v>99.175129999999996</v>
      </c>
      <c r="P39" s="80">
        <v>32.796860000000002</v>
      </c>
      <c r="Q39" s="81">
        <v>91.274159999999995</v>
      </c>
    </row>
    <row r="40" spans="1:17">
      <c r="A40" s="74"/>
      <c r="B40" s="79"/>
      <c r="C40" s="80">
        <v>32.79786</v>
      </c>
      <c r="D40" s="80">
        <v>36.896470000000001</v>
      </c>
      <c r="E40" s="80"/>
      <c r="F40" s="80">
        <v>9.0432000000000006</v>
      </c>
      <c r="G40" s="80">
        <v>0.1928</v>
      </c>
      <c r="H40" s="80">
        <v>18.885649999999998</v>
      </c>
      <c r="I40" s="81">
        <v>4.6173400000000004</v>
      </c>
      <c r="J40" s="79">
        <f t="shared" si="0"/>
        <v>100</v>
      </c>
      <c r="K40" s="80">
        <v>67.20214</v>
      </c>
      <c r="L40" s="80">
        <v>63.103529999999999</v>
      </c>
      <c r="M40" s="80"/>
      <c r="N40" s="80">
        <v>90.956800000000001</v>
      </c>
      <c r="O40" s="80">
        <v>99.807199999999995</v>
      </c>
      <c r="P40" s="80">
        <v>81.114350000000002</v>
      </c>
      <c r="Q40" s="81">
        <v>95.382660000000001</v>
      </c>
    </row>
    <row r="41" spans="1:17">
      <c r="A41" s="74"/>
      <c r="B41" s="79">
        <v>10.5165024978403</v>
      </c>
      <c r="C41" s="80">
        <v>41.485770000000002</v>
      </c>
      <c r="D41" s="80">
        <v>48.037779999999998</v>
      </c>
      <c r="E41" s="80"/>
      <c r="F41" s="80">
        <v>9.7070600000000002</v>
      </c>
      <c r="G41" s="80">
        <v>0.36518</v>
      </c>
      <c r="H41" s="80">
        <v>24.456309999999998</v>
      </c>
      <c r="I41" s="81">
        <v>6.1975300000000004</v>
      </c>
      <c r="J41" s="79">
        <f t="shared" si="0"/>
        <v>89.483497502159707</v>
      </c>
      <c r="K41" s="80">
        <v>58.514229999999998</v>
      </c>
      <c r="L41" s="80">
        <v>51.962220000000002</v>
      </c>
      <c r="M41" s="80"/>
      <c r="N41" s="80">
        <v>90.292940000000002</v>
      </c>
      <c r="O41" s="80">
        <v>99.634820000000005</v>
      </c>
      <c r="P41" s="80">
        <v>75.543689999999998</v>
      </c>
      <c r="Q41" s="81">
        <v>93.80247</v>
      </c>
    </row>
    <row r="42" spans="1:17">
      <c r="A42" s="74"/>
      <c r="B42" s="79">
        <v>9.5528598734410206</v>
      </c>
      <c r="C42" s="80">
        <v>37.56033</v>
      </c>
      <c r="D42" s="80">
        <v>43.130989999999997</v>
      </c>
      <c r="E42" s="80"/>
      <c r="F42" s="80">
        <v>10.37092</v>
      </c>
      <c r="G42" s="80">
        <v>4.9140000000000003E-2</v>
      </c>
      <c r="H42" s="80">
        <v>15.450900000000001</v>
      </c>
      <c r="I42" s="81">
        <v>5.5654500000000002</v>
      </c>
      <c r="J42" s="79">
        <f t="shared" si="0"/>
        <v>90.447140126558978</v>
      </c>
      <c r="K42" s="80">
        <v>62.43967</v>
      </c>
      <c r="L42" s="80">
        <v>56.869010000000003</v>
      </c>
      <c r="M42" s="80"/>
      <c r="N42" s="80">
        <v>89.629080000000002</v>
      </c>
      <c r="O42" s="80">
        <v>99.950860000000006</v>
      </c>
      <c r="P42" s="80">
        <v>84.549099999999996</v>
      </c>
      <c r="Q42" s="81">
        <v>94.434550000000002</v>
      </c>
    </row>
    <row r="43" spans="1:17">
      <c r="A43" s="74"/>
      <c r="B43" s="79">
        <v>16.450702225606801</v>
      </c>
      <c r="C43" s="80">
        <v>38.051009999999998</v>
      </c>
      <c r="D43" s="80">
        <v>46.912109999999998</v>
      </c>
      <c r="E43" s="80"/>
      <c r="F43" s="80">
        <v>7.7443499999999998</v>
      </c>
      <c r="G43" s="80">
        <v>4.9140000000000003E-2</v>
      </c>
      <c r="H43" s="80">
        <v>31.98968</v>
      </c>
      <c r="I43" s="81">
        <v>6.3411799999999996</v>
      </c>
      <c r="J43" s="79">
        <f t="shared" si="0"/>
        <v>83.549297774393196</v>
      </c>
      <c r="K43" s="80">
        <v>61.948990000000002</v>
      </c>
      <c r="L43" s="80">
        <v>53.087890000000002</v>
      </c>
      <c r="M43" s="80"/>
      <c r="N43" s="80">
        <v>92.255650000000003</v>
      </c>
      <c r="O43" s="80">
        <v>99.950860000000006</v>
      </c>
      <c r="P43" s="80">
        <v>68.010319999999993</v>
      </c>
      <c r="Q43" s="81">
        <v>93.658820000000006</v>
      </c>
    </row>
    <row r="44" spans="1:17">
      <c r="A44" s="74"/>
      <c r="B44" s="79">
        <v>3</v>
      </c>
      <c r="C44" s="80">
        <v>22.411764705882401</v>
      </c>
      <c r="D44" s="80"/>
      <c r="E44" s="80">
        <v>43.6875</v>
      </c>
      <c r="F44" s="80">
        <v>17.424494219653202</v>
      </c>
      <c r="G44" s="80">
        <v>17.478260869565201</v>
      </c>
      <c r="H44" s="80"/>
      <c r="I44" s="81"/>
      <c r="J44" s="79">
        <f t="shared" si="0"/>
        <v>97</v>
      </c>
      <c r="K44" s="80">
        <v>55.156862745098003</v>
      </c>
      <c r="L44" s="80"/>
      <c r="M44" s="80">
        <v>66.6875</v>
      </c>
      <c r="N44" s="80">
        <v>95.863281250000298</v>
      </c>
      <c r="O44" s="80">
        <v>101.217391304348</v>
      </c>
      <c r="P44" s="80"/>
      <c r="Q44" s="81"/>
    </row>
    <row r="45" spans="1:17">
      <c r="A45" s="85" t="s">
        <v>8</v>
      </c>
      <c r="B45" s="86">
        <f>AVERAGE(B9:B44)</f>
        <v>11.611978544352121</v>
      </c>
      <c r="C45" s="87">
        <f t="shared" ref="C45:Q45" si="1">AVERAGE(C9:C44)</f>
        <v>36.722112873857569</v>
      </c>
      <c r="D45" s="87">
        <f t="shared" si="1"/>
        <v>45.003737607139371</v>
      </c>
      <c r="E45" s="87">
        <f t="shared" si="1"/>
        <v>33.754219555293588</v>
      </c>
      <c r="F45" s="87">
        <f t="shared" si="1"/>
        <v>13.286961378092554</v>
      </c>
      <c r="G45" s="87">
        <f t="shared" si="1"/>
        <v>6.8109125602063791</v>
      </c>
      <c r="H45" s="87">
        <f t="shared" si="1"/>
        <v>30.266739762824418</v>
      </c>
      <c r="I45" s="88">
        <f t="shared" si="1"/>
        <v>9.2974688888888881</v>
      </c>
      <c r="J45" s="86">
        <f t="shared" si="1"/>
        <v>88.710576415213211</v>
      </c>
      <c r="K45" s="87">
        <f>AVERAGE(K9:K44)</f>
        <v>62.736036428586395</v>
      </c>
      <c r="L45" s="87">
        <f t="shared" si="1"/>
        <v>55.602896465484854</v>
      </c>
      <c r="M45" s="87">
        <f>AVERAGE(M9:M44)</f>
        <v>66.615311053608607</v>
      </c>
      <c r="N45" s="87">
        <f t="shared" si="1"/>
        <v>83.861432906307925</v>
      </c>
      <c r="O45" s="87">
        <f t="shared" si="1"/>
        <v>89.879663650844449</v>
      </c>
      <c r="P45" s="87">
        <f t="shared" si="1"/>
        <v>66.901101085747655</v>
      </c>
      <c r="Q45" s="88">
        <f t="shared" si="1"/>
        <v>91.335864444444439</v>
      </c>
    </row>
    <row r="46" spans="1:17">
      <c r="A46" s="75" t="s">
        <v>135</v>
      </c>
      <c r="B46" s="82">
        <f>_xlfn.STDEV.S(B9:B44)</f>
        <v>8.1396784281795593</v>
      </c>
      <c r="C46" s="83">
        <f t="shared" ref="C46:Q46" si="2">_xlfn.STDEV.S(C9:C44)</f>
        <v>11.887602583927734</v>
      </c>
      <c r="D46" s="83">
        <f t="shared" si="2"/>
        <v>11.38885899462732</v>
      </c>
      <c r="E46" s="83">
        <f t="shared" si="2"/>
        <v>14.327142401840101</v>
      </c>
      <c r="F46" s="83">
        <f t="shared" si="2"/>
        <v>6.819986508742411</v>
      </c>
      <c r="G46" s="83">
        <f t="shared" si="2"/>
        <v>5.978798641188229</v>
      </c>
      <c r="H46" s="83">
        <f t="shared" si="2"/>
        <v>15.206811159019891</v>
      </c>
      <c r="I46" s="84">
        <f t="shared" si="2"/>
        <v>7.4027524537557108</v>
      </c>
      <c r="J46" s="82">
        <f t="shared" si="2"/>
        <v>8.2526895209578832</v>
      </c>
      <c r="K46" s="83">
        <f t="shared" si="2"/>
        <v>11.757280335310245</v>
      </c>
      <c r="L46" s="83">
        <f t="shared" si="2"/>
        <v>11.151092109453661</v>
      </c>
      <c r="M46" s="83">
        <f>_xlfn.STDEV.S(M9:M44)</f>
        <v>14.995523409331184</v>
      </c>
      <c r="N46" s="83">
        <f t="shared" si="2"/>
        <v>13.643361385717883</v>
      </c>
      <c r="O46" s="83">
        <f t="shared" si="2"/>
        <v>12.989042646440058</v>
      </c>
      <c r="P46" s="83">
        <f t="shared" si="2"/>
        <v>18.732244024869221</v>
      </c>
      <c r="Q46" s="84">
        <f t="shared" si="2"/>
        <v>7.8572983307402042</v>
      </c>
    </row>
    <row r="47" spans="1:17">
      <c r="B47" s="13"/>
      <c r="C47" s="13"/>
      <c r="D47" s="13"/>
      <c r="E47" s="13"/>
      <c r="F47" s="13"/>
      <c r="G47" s="13"/>
      <c r="H47" s="13"/>
      <c r="I47" s="13"/>
    </row>
    <row r="51" spans="2:6">
      <c r="B51" s="94"/>
      <c r="C51" s="94"/>
      <c r="D51" s="94"/>
      <c r="E51" s="94"/>
      <c r="F51" s="94"/>
    </row>
    <row r="53" spans="2:6">
      <c r="B53" s="13"/>
      <c r="C53" s="13"/>
      <c r="D53" s="13"/>
      <c r="E53" s="13"/>
      <c r="F53" s="13"/>
    </row>
  </sheetData>
  <hyperlinks>
    <hyperlink ref="A2" r:id="rId1" xr:uid="{72EF5A27-1AE3-4570-941E-6B7A9DC8AA76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467B3-F046-41CC-8A6B-3E7C118D19BD}">
  <dimension ref="A1:X140"/>
  <sheetViews>
    <sheetView zoomScale="70" zoomScaleNormal="70" workbookViewId="0">
      <selection activeCell="Q32" sqref="Q32"/>
    </sheetView>
  </sheetViews>
  <sheetFormatPr defaultRowHeight="14.4"/>
  <cols>
    <col min="1" max="1" width="21.44140625" customWidth="1"/>
    <col min="3" max="3" width="20" customWidth="1"/>
    <col min="5" max="5" width="16" customWidth="1"/>
    <col min="9" max="9" width="13.77734375" bestFit="1" customWidth="1"/>
    <col min="10" max="10" width="9.109375" customWidth="1"/>
    <col min="13" max="13" width="13.33203125" customWidth="1"/>
    <col min="15" max="15" width="13.77734375" customWidth="1"/>
    <col min="17" max="17" width="20.5546875" customWidth="1"/>
    <col min="18" max="18" width="18.109375" customWidth="1"/>
    <col min="19" max="19" width="12.88671875" customWidth="1"/>
  </cols>
  <sheetData>
    <row r="1" spans="1:21" ht="31.2">
      <c r="A1" s="59" t="s">
        <v>287</v>
      </c>
    </row>
    <row r="4" spans="1:21">
      <c r="A4" s="1" t="s">
        <v>0</v>
      </c>
      <c r="B4" s="1"/>
      <c r="C4" s="1" t="s">
        <v>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21">
      <c r="A5" s="30"/>
      <c r="B5" s="27"/>
      <c r="C5" s="24"/>
      <c r="D5" s="30" t="s">
        <v>50</v>
      </c>
      <c r="E5" s="27"/>
      <c r="F5" s="27"/>
      <c r="G5" s="24"/>
      <c r="H5" s="30" t="s">
        <v>51</v>
      </c>
      <c r="I5" s="27"/>
      <c r="J5" s="27"/>
      <c r="K5" s="27"/>
      <c r="L5" s="30" t="s">
        <v>52</v>
      </c>
      <c r="M5" s="27"/>
      <c r="N5" s="27"/>
      <c r="O5" s="24"/>
      <c r="Q5" s="104" t="s">
        <v>228</v>
      </c>
      <c r="R5" s="28"/>
      <c r="S5" s="14"/>
      <c r="T5" s="28"/>
      <c r="U5" s="113"/>
    </row>
    <row r="6" spans="1:21">
      <c r="A6" s="31" t="s">
        <v>13</v>
      </c>
      <c r="B6" s="32" t="s">
        <v>12</v>
      </c>
      <c r="C6" s="26" t="s">
        <v>14</v>
      </c>
      <c r="D6" s="31" t="s">
        <v>53</v>
      </c>
      <c r="E6" s="32" t="s">
        <v>54</v>
      </c>
      <c r="F6" s="32" t="s">
        <v>55</v>
      </c>
      <c r="G6" s="26" t="s">
        <v>56</v>
      </c>
      <c r="H6" s="31" t="s">
        <v>53</v>
      </c>
      <c r="I6" s="32" t="s">
        <v>54</v>
      </c>
      <c r="J6" s="32" t="s">
        <v>55</v>
      </c>
      <c r="K6" s="32" t="s">
        <v>56</v>
      </c>
      <c r="L6" s="31" t="s">
        <v>53</v>
      </c>
      <c r="M6" s="32" t="s">
        <v>54</v>
      </c>
      <c r="N6" s="32" t="s">
        <v>55</v>
      </c>
      <c r="O6" s="26" t="s">
        <v>56</v>
      </c>
      <c r="Q6" s="126" t="s">
        <v>13</v>
      </c>
      <c r="R6" s="127" t="s">
        <v>49</v>
      </c>
      <c r="S6" s="12"/>
      <c r="T6" s="127"/>
      <c r="U6" s="66"/>
    </row>
    <row r="7" spans="1:21">
      <c r="A7" s="19" t="s">
        <v>58</v>
      </c>
      <c r="B7" s="18" t="s">
        <v>57</v>
      </c>
      <c r="C7" s="20" t="s">
        <v>59</v>
      </c>
      <c r="D7" s="33">
        <v>36.21</v>
      </c>
      <c r="E7" s="4">
        <v>40.479999999999997</v>
      </c>
      <c r="F7" s="4">
        <v>23.31</v>
      </c>
      <c r="G7" s="6">
        <v>63.789999999999992</v>
      </c>
      <c r="H7" s="33">
        <v>56.31468148487626</v>
      </c>
      <c r="I7" s="4"/>
      <c r="J7" s="4"/>
      <c r="K7" s="4">
        <v>43.68531851512374</v>
      </c>
      <c r="L7" s="33">
        <v>27.807423076923076</v>
      </c>
      <c r="M7" s="4">
        <v>26.782974963181147</v>
      </c>
      <c r="N7" s="4">
        <v>45.409601959895781</v>
      </c>
      <c r="O7" s="6">
        <v>72.192576923076928</v>
      </c>
      <c r="Q7" s="126" t="s">
        <v>12</v>
      </c>
      <c r="R7" s="128" t="s">
        <v>48</v>
      </c>
      <c r="S7" s="126" t="s">
        <v>4</v>
      </c>
      <c r="T7" s="125" t="s">
        <v>6</v>
      </c>
      <c r="U7" s="129" t="s">
        <v>5</v>
      </c>
    </row>
    <row r="8" spans="1:21">
      <c r="A8" s="19"/>
      <c r="B8" s="16"/>
      <c r="C8" s="20" t="s">
        <v>60</v>
      </c>
      <c r="D8" s="33">
        <v>32.65</v>
      </c>
      <c r="E8" s="4">
        <v>40.04</v>
      </c>
      <c r="F8" s="4">
        <v>27.31</v>
      </c>
      <c r="G8" s="6">
        <v>67.349999999999994</v>
      </c>
      <c r="H8" s="33">
        <v>50.129750346740636</v>
      </c>
      <c r="I8" s="4"/>
      <c r="J8" s="4"/>
      <c r="K8" s="4">
        <v>49.870249653259364</v>
      </c>
      <c r="L8" s="33">
        <v>23.830825343893292</v>
      </c>
      <c r="M8" s="4">
        <v>25.889970457902514</v>
      </c>
      <c r="N8" s="4">
        <v>50.279204198204198</v>
      </c>
      <c r="O8" s="6">
        <v>76.169174656106719</v>
      </c>
      <c r="Q8" s="131" t="s">
        <v>0</v>
      </c>
      <c r="R8" s="28" t="s">
        <v>230</v>
      </c>
      <c r="S8" s="134">
        <v>24</v>
      </c>
      <c r="T8" s="132">
        <v>56</v>
      </c>
      <c r="U8" s="133">
        <v>94</v>
      </c>
    </row>
    <row r="9" spans="1:21">
      <c r="A9" s="19"/>
      <c r="B9" s="16"/>
      <c r="C9" s="20" t="s">
        <v>61</v>
      </c>
      <c r="D9" s="33">
        <v>32.14</v>
      </c>
      <c r="E9" s="4">
        <v>40.18</v>
      </c>
      <c r="F9" s="4">
        <v>27.68</v>
      </c>
      <c r="G9" s="6">
        <v>67.86</v>
      </c>
      <c r="H9" s="33">
        <v>49.302869974337042</v>
      </c>
      <c r="I9" s="4"/>
      <c r="J9" s="4"/>
      <c r="K9" s="4">
        <v>50.697130025662958</v>
      </c>
      <c r="L9" s="33">
        <v>21.628001445608962</v>
      </c>
      <c r="M9" s="4">
        <v>27.31477181453085</v>
      </c>
      <c r="N9" s="4">
        <v>51.057226739860184</v>
      </c>
      <c r="O9" s="6">
        <v>78.371998554391041</v>
      </c>
      <c r="Q9" s="12"/>
      <c r="R9" s="127" t="s">
        <v>9</v>
      </c>
      <c r="S9" s="55">
        <v>5</v>
      </c>
      <c r="T9" s="130">
        <v>5</v>
      </c>
      <c r="U9" s="54">
        <v>1</v>
      </c>
    </row>
    <row r="10" spans="1:21">
      <c r="A10" s="19"/>
      <c r="B10" s="16"/>
      <c r="C10" s="20" t="s">
        <v>62</v>
      </c>
      <c r="D10" s="33">
        <v>33.51</v>
      </c>
      <c r="E10" s="4">
        <v>35.83</v>
      </c>
      <c r="F10" s="4">
        <v>30.66</v>
      </c>
      <c r="G10" s="6">
        <v>66.489999999999995</v>
      </c>
      <c r="H10" s="33">
        <v>54.275286638411778</v>
      </c>
      <c r="I10" s="4"/>
      <c r="J10" s="4"/>
      <c r="K10" s="4">
        <v>45.724713361588222</v>
      </c>
      <c r="L10" s="33">
        <v>21.714963898916963</v>
      </c>
      <c r="M10" s="4">
        <v>23.412759373862393</v>
      </c>
      <c r="N10" s="4">
        <v>54.872276727220644</v>
      </c>
      <c r="O10" s="6">
        <v>78.285036101083037</v>
      </c>
      <c r="Q10" s="12" t="s">
        <v>11</v>
      </c>
      <c r="R10" s="127" t="s">
        <v>230</v>
      </c>
      <c r="S10" s="55">
        <v>24</v>
      </c>
      <c r="T10" s="127" t="s">
        <v>227</v>
      </c>
      <c r="U10" s="66" t="s">
        <v>227</v>
      </c>
    </row>
    <row r="11" spans="1:21">
      <c r="A11" s="19" t="s">
        <v>64</v>
      </c>
      <c r="B11" s="16" t="s">
        <v>63</v>
      </c>
      <c r="C11" s="20" t="s">
        <v>59</v>
      </c>
      <c r="D11" s="33">
        <v>30.8</v>
      </c>
      <c r="E11" s="4">
        <v>43.9</v>
      </c>
      <c r="F11" s="4">
        <v>24.2</v>
      </c>
      <c r="G11" s="6">
        <v>68.099999999999994</v>
      </c>
      <c r="H11" s="33">
        <v>54.291525423728807</v>
      </c>
      <c r="I11" s="4"/>
      <c r="J11" s="4"/>
      <c r="K11" s="4">
        <v>45.708474576271193</v>
      </c>
      <c r="L11" s="33">
        <v>18.866420664206643</v>
      </c>
      <c r="M11" s="4"/>
      <c r="N11" s="4"/>
      <c r="O11" s="6">
        <v>81.133579335793357</v>
      </c>
      <c r="Q11" s="15"/>
      <c r="R11" s="29" t="s">
        <v>9</v>
      </c>
      <c r="S11" s="101">
        <v>8</v>
      </c>
      <c r="T11" s="29"/>
      <c r="U11" s="67"/>
    </row>
    <row r="12" spans="1:21">
      <c r="A12" s="19" t="s">
        <v>66</v>
      </c>
      <c r="B12" s="18" t="s">
        <v>65</v>
      </c>
      <c r="C12" s="20" t="s">
        <v>67</v>
      </c>
      <c r="D12" s="33">
        <v>42</v>
      </c>
      <c r="E12" s="4">
        <v>37</v>
      </c>
      <c r="F12" s="4">
        <v>21</v>
      </c>
      <c r="G12" s="6">
        <v>58</v>
      </c>
      <c r="H12" s="33">
        <v>45</v>
      </c>
      <c r="I12" s="4">
        <v>33</v>
      </c>
      <c r="J12" s="4">
        <v>22</v>
      </c>
      <c r="K12" s="4">
        <v>55</v>
      </c>
      <c r="L12" s="33">
        <v>41</v>
      </c>
      <c r="M12" s="4">
        <v>41</v>
      </c>
      <c r="N12" s="4">
        <v>18</v>
      </c>
      <c r="O12" s="6">
        <v>59</v>
      </c>
    </row>
    <row r="13" spans="1:21">
      <c r="A13" s="19" t="s">
        <v>69</v>
      </c>
      <c r="B13" s="16" t="s">
        <v>68</v>
      </c>
      <c r="C13" s="20" t="s">
        <v>0</v>
      </c>
      <c r="D13" s="33">
        <v>30</v>
      </c>
      <c r="E13" s="4">
        <v>14</v>
      </c>
      <c r="F13" s="4">
        <v>56</v>
      </c>
      <c r="G13" s="6">
        <v>70</v>
      </c>
      <c r="H13" s="33">
        <v>42</v>
      </c>
      <c r="I13" s="4">
        <v>23</v>
      </c>
      <c r="J13" s="4">
        <v>34</v>
      </c>
      <c r="K13" s="4">
        <v>57</v>
      </c>
      <c r="L13" s="33">
        <v>41</v>
      </c>
      <c r="M13" s="4">
        <v>28</v>
      </c>
      <c r="N13" s="4">
        <v>21</v>
      </c>
      <c r="O13" s="6">
        <v>49</v>
      </c>
    </row>
    <row r="14" spans="1:21">
      <c r="A14" s="19" t="s">
        <v>71</v>
      </c>
      <c r="B14" s="18" t="s">
        <v>70</v>
      </c>
      <c r="C14" s="20" t="s">
        <v>59</v>
      </c>
      <c r="D14" s="33">
        <v>29.9</v>
      </c>
      <c r="E14" s="4">
        <v>49</v>
      </c>
      <c r="F14" s="4">
        <v>18.399999999999999</v>
      </c>
      <c r="G14" s="6">
        <v>67.400000000000006</v>
      </c>
      <c r="H14" s="33">
        <v>46.1628895184136</v>
      </c>
      <c r="I14" s="4"/>
      <c r="J14" s="4"/>
      <c r="K14" s="4">
        <v>53.8371104815864</v>
      </c>
      <c r="L14" s="33">
        <v>48.108333333333334</v>
      </c>
      <c r="M14" s="4">
        <v>23.958333333333332</v>
      </c>
      <c r="N14" s="4">
        <v>27.933333333333337</v>
      </c>
      <c r="O14" s="6">
        <v>51.891666666666666</v>
      </c>
    </row>
    <row r="15" spans="1:21">
      <c r="A15" s="19"/>
      <c r="B15" s="16"/>
      <c r="C15" s="20" t="s">
        <v>62</v>
      </c>
      <c r="D15" s="34">
        <v>27.9</v>
      </c>
      <c r="E15" s="9">
        <v>52.6</v>
      </c>
      <c r="F15" s="9">
        <v>19</v>
      </c>
      <c r="G15" s="10">
        <v>71.599999999999994</v>
      </c>
      <c r="H15" s="34">
        <v>42.533694627709707</v>
      </c>
      <c r="I15" s="9"/>
      <c r="J15" s="9"/>
      <c r="K15" s="9">
        <v>57.466305372290293</v>
      </c>
      <c r="L15" s="33">
        <v>45.605769230769226</v>
      </c>
      <c r="M15" s="4">
        <v>22.892307692307693</v>
      </c>
      <c r="N15" s="4">
        <v>31.501923076923077</v>
      </c>
      <c r="O15" s="6">
        <v>54.394230769230774</v>
      </c>
    </row>
    <row r="16" spans="1:21">
      <c r="A16" s="14"/>
      <c r="B16" s="36"/>
      <c r="C16" s="78" t="s">
        <v>229</v>
      </c>
      <c r="D16" s="291">
        <f t="shared" ref="D16:N16" si="0">AVERAGE(D7:D15)</f>
        <v>32.789999999999992</v>
      </c>
      <c r="E16" s="291">
        <f t="shared" si="0"/>
        <v>39.225555555555552</v>
      </c>
      <c r="F16" s="291">
        <f t="shared" si="0"/>
        <v>27.506666666666668</v>
      </c>
      <c r="G16" s="292">
        <f t="shared" si="0"/>
        <v>66.732222222222219</v>
      </c>
      <c r="H16" s="291">
        <f t="shared" si="0"/>
        <v>48.890077557135314</v>
      </c>
      <c r="I16" s="291">
        <f t="shared" si="0"/>
        <v>28</v>
      </c>
      <c r="J16" s="291">
        <f t="shared" si="0"/>
        <v>28</v>
      </c>
      <c r="K16" s="292">
        <f t="shared" si="0"/>
        <v>50.998811331753572</v>
      </c>
      <c r="L16" s="291">
        <f t="shared" si="0"/>
        <v>32.173526332627944</v>
      </c>
      <c r="M16" s="291">
        <f t="shared" si="0"/>
        <v>27.406389704389742</v>
      </c>
      <c r="N16" s="291">
        <f t="shared" si="0"/>
        <v>37.506695754429657</v>
      </c>
      <c r="O16" s="292">
        <f>AVERAGE(O7:O15)</f>
        <v>66.715362556260942</v>
      </c>
    </row>
    <row r="17" spans="1:15">
      <c r="A17" s="12"/>
      <c r="B17" s="16"/>
      <c r="C17" s="293" t="s">
        <v>9</v>
      </c>
      <c r="D17" s="294">
        <f t="shared" ref="D17:O17" si="1">_xlfn.STDEV.S(D7:D15)</f>
        <v>4.2054934312159498</v>
      </c>
      <c r="E17" s="294">
        <f t="shared" si="1"/>
        <v>10.910003564517197</v>
      </c>
      <c r="F17" s="294">
        <f t="shared" si="1"/>
        <v>11.445849684492623</v>
      </c>
      <c r="G17" s="295">
        <f t="shared" si="1"/>
        <v>3.9260501072253833</v>
      </c>
      <c r="H17" s="294">
        <f t="shared" si="1"/>
        <v>5.3086612752335682</v>
      </c>
      <c r="I17" s="294">
        <f t="shared" si="1"/>
        <v>7.0710678118654755</v>
      </c>
      <c r="J17" s="294">
        <f t="shared" si="1"/>
        <v>8.4852813742385695</v>
      </c>
      <c r="K17" s="295">
        <f t="shared" si="1"/>
        <v>5.1546557845302479</v>
      </c>
      <c r="L17" s="294">
        <f t="shared" si="1"/>
        <v>11.600046876230893</v>
      </c>
      <c r="M17" s="294">
        <f t="shared" si="1"/>
        <v>5.8070190721117125</v>
      </c>
      <c r="N17" s="294">
        <f t="shared" si="1"/>
        <v>14.596780162995517</v>
      </c>
      <c r="O17" s="295">
        <f t="shared" si="1"/>
        <v>12.951385362589427</v>
      </c>
    </row>
    <row r="18" spans="1:15">
      <c r="A18" s="15"/>
      <c r="B18" s="37"/>
      <c r="C18" s="296" t="s">
        <v>10</v>
      </c>
      <c r="D18" s="297">
        <f t="shared" ref="D18:O18" si="2">D17/D16</f>
        <v>0.12825536539237423</v>
      </c>
      <c r="E18" s="297">
        <f t="shared" si="2"/>
        <v>0.27813509356330846</v>
      </c>
      <c r="F18" s="297">
        <f t="shared" si="2"/>
        <v>0.41611184020210701</v>
      </c>
      <c r="G18" s="298">
        <f t="shared" si="2"/>
        <v>5.8832899257444261E-2</v>
      </c>
      <c r="H18" s="297">
        <f t="shared" si="2"/>
        <v>0.10858361329105297</v>
      </c>
      <c r="I18" s="297">
        <f t="shared" si="2"/>
        <v>0.2525381361380527</v>
      </c>
      <c r="J18" s="297">
        <f t="shared" si="2"/>
        <v>0.30304576336566319</v>
      </c>
      <c r="K18" s="298">
        <f t="shared" si="2"/>
        <v>0.10107403780450047</v>
      </c>
      <c r="L18" s="297">
        <f t="shared" si="2"/>
        <v>0.36054633105190609</v>
      </c>
      <c r="M18" s="297">
        <f t="shared" si="2"/>
        <v>0.21188559072345051</v>
      </c>
      <c r="N18" s="297">
        <f t="shared" si="2"/>
        <v>0.38917798194130687</v>
      </c>
      <c r="O18" s="298">
        <f t="shared" si="2"/>
        <v>0.1941289811873172</v>
      </c>
    </row>
    <row r="21" spans="1:15">
      <c r="A21" s="1" t="s">
        <v>11</v>
      </c>
      <c r="B21" s="1"/>
      <c r="C21" s="1" t="s">
        <v>11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>
      <c r="A22" s="30"/>
      <c r="B22" s="27"/>
      <c r="C22" s="24"/>
      <c r="D22" s="27" t="s">
        <v>50</v>
      </c>
      <c r="E22" s="27"/>
      <c r="F22" s="27"/>
      <c r="G22" s="24"/>
      <c r="H22" s="30" t="s">
        <v>51</v>
      </c>
      <c r="I22" s="27"/>
      <c r="J22" s="27"/>
      <c r="K22" s="24"/>
      <c r="L22" s="30" t="s">
        <v>52</v>
      </c>
      <c r="M22" s="27"/>
      <c r="N22" s="27"/>
      <c r="O22" s="24"/>
    </row>
    <row r="23" spans="1:15">
      <c r="A23" s="31" t="s">
        <v>13</v>
      </c>
      <c r="B23" s="32" t="s">
        <v>12</v>
      </c>
      <c r="C23" s="26" t="s">
        <v>14</v>
      </c>
      <c r="D23" s="32" t="s">
        <v>53</v>
      </c>
      <c r="E23" s="32" t="s">
        <v>54</v>
      </c>
      <c r="F23" s="32" t="s">
        <v>55</v>
      </c>
      <c r="G23" s="26" t="s">
        <v>56</v>
      </c>
      <c r="H23" s="31" t="s">
        <v>53</v>
      </c>
      <c r="I23" s="32" t="s">
        <v>54</v>
      </c>
      <c r="J23" s="32" t="s">
        <v>55</v>
      </c>
      <c r="K23" s="26" t="s">
        <v>56</v>
      </c>
      <c r="L23" s="31" t="s">
        <v>53</v>
      </c>
      <c r="M23" s="32" t="s">
        <v>54</v>
      </c>
      <c r="N23" s="32" t="s">
        <v>55</v>
      </c>
      <c r="O23" s="26" t="s">
        <v>56</v>
      </c>
    </row>
    <row r="24" spans="1:15">
      <c r="A24" s="19" t="s">
        <v>73</v>
      </c>
      <c r="B24" s="16" t="s">
        <v>72</v>
      </c>
      <c r="C24" s="20" t="s">
        <v>74</v>
      </c>
      <c r="D24" s="4">
        <v>34.200000000000003</v>
      </c>
      <c r="E24" s="4">
        <v>55.7</v>
      </c>
      <c r="F24" s="4">
        <v>10.1</v>
      </c>
      <c r="G24" s="6">
        <v>65.8</v>
      </c>
      <c r="H24" s="33"/>
      <c r="I24" s="4"/>
      <c r="J24" s="4"/>
      <c r="K24" s="6"/>
      <c r="L24" s="33"/>
      <c r="M24" s="4"/>
      <c r="N24" s="4"/>
      <c r="O24" s="6"/>
    </row>
    <row r="25" spans="1:15">
      <c r="A25" s="19" t="s">
        <v>36</v>
      </c>
      <c r="B25" s="16" t="s">
        <v>35</v>
      </c>
      <c r="C25" s="20" t="s">
        <v>37</v>
      </c>
      <c r="D25" s="4">
        <v>43.3</v>
      </c>
      <c r="E25" s="4"/>
      <c r="F25" s="4"/>
      <c r="G25" s="6">
        <v>56.7</v>
      </c>
      <c r="H25" s="33">
        <v>39.207888104838702</v>
      </c>
      <c r="I25" s="4"/>
      <c r="J25" s="4"/>
      <c r="K25" s="6">
        <v>60.792111895161298</v>
      </c>
      <c r="L25" s="33">
        <v>36.109015421115068</v>
      </c>
      <c r="M25" s="4"/>
      <c r="N25" s="4">
        <v>63.890984578884932</v>
      </c>
      <c r="O25" s="6">
        <v>63.890984578884932</v>
      </c>
    </row>
    <row r="26" spans="1:15">
      <c r="A26" s="19" t="s">
        <v>42</v>
      </c>
      <c r="B26" s="16" t="s">
        <v>41</v>
      </c>
      <c r="C26" s="20" t="s">
        <v>43</v>
      </c>
      <c r="D26" s="4">
        <v>43</v>
      </c>
      <c r="E26" s="4">
        <v>46</v>
      </c>
      <c r="F26" s="4">
        <v>11</v>
      </c>
      <c r="G26" s="6">
        <v>57</v>
      </c>
      <c r="H26" s="33"/>
      <c r="I26" s="4"/>
      <c r="J26" s="4"/>
      <c r="K26" s="6"/>
      <c r="L26" s="33"/>
      <c r="M26" s="4"/>
      <c r="N26" s="4"/>
      <c r="O26" s="6"/>
    </row>
    <row r="27" spans="1:15">
      <c r="A27" s="19" t="s">
        <v>76</v>
      </c>
      <c r="B27" s="16" t="s">
        <v>75</v>
      </c>
      <c r="C27" s="20" t="s">
        <v>77</v>
      </c>
      <c r="D27" s="4">
        <v>41</v>
      </c>
      <c r="E27" s="4"/>
      <c r="F27" s="4"/>
      <c r="G27" s="6">
        <v>59</v>
      </c>
      <c r="H27" s="33"/>
      <c r="I27" s="4"/>
      <c r="J27" s="4"/>
      <c r="K27" s="6"/>
      <c r="L27" s="33"/>
      <c r="M27" s="4"/>
      <c r="N27" s="4"/>
      <c r="O27" s="6"/>
    </row>
    <row r="28" spans="1:15">
      <c r="A28" s="19" t="s">
        <v>39</v>
      </c>
      <c r="B28" s="16" t="s">
        <v>38</v>
      </c>
      <c r="C28" s="20" t="s">
        <v>78</v>
      </c>
      <c r="D28" s="4">
        <v>33</v>
      </c>
      <c r="E28" s="4">
        <v>33</v>
      </c>
      <c r="F28" s="4">
        <v>34</v>
      </c>
      <c r="G28" s="6">
        <v>67</v>
      </c>
      <c r="H28" s="33"/>
      <c r="I28" s="4"/>
      <c r="J28" s="4"/>
      <c r="K28" s="6"/>
      <c r="L28" s="33"/>
      <c r="M28" s="4"/>
      <c r="N28" s="4"/>
      <c r="O28" s="6"/>
    </row>
    <row r="29" spans="1:15">
      <c r="A29" s="19"/>
      <c r="B29" s="16"/>
      <c r="C29" s="20" t="s">
        <v>79</v>
      </c>
      <c r="D29" s="4">
        <v>43</v>
      </c>
      <c r="E29" s="4">
        <v>12</v>
      </c>
      <c r="F29" s="4">
        <v>45</v>
      </c>
      <c r="G29" s="6">
        <v>57</v>
      </c>
      <c r="H29" s="33">
        <v>44.72</v>
      </c>
      <c r="I29" s="4"/>
      <c r="J29" s="4"/>
      <c r="K29" s="6">
        <v>55.28</v>
      </c>
      <c r="L29" s="33"/>
      <c r="M29" s="4"/>
      <c r="N29" s="4"/>
      <c r="O29" s="6"/>
    </row>
    <row r="30" spans="1:15">
      <c r="A30" s="19"/>
      <c r="B30" s="16"/>
      <c r="C30" s="20" t="s">
        <v>80</v>
      </c>
      <c r="D30" s="4">
        <v>33</v>
      </c>
      <c r="E30" s="4">
        <v>58</v>
      </c>
      <c r="F30" s="4">
        <v>9</v>
      </c>
      <c r="G30" s="6">
        <v>67</v>
      </c>
      <c r="H30" s="33">
        <v>66.913846153846166</v>
      </c>
      <c r="I30" s="4"/>
      <c r="J30" s="4"/>
      <c r="K30" s="6">
        <v>33.086153846153834</v>
      </c>
      <c r="L30" s="33"/>
      <c r="M30" s="4"/>
      <c r="N30" s="4"/>
      <c r="O30" s="6"/>
    </row>
    <row r="31" spans="1:15">
      <c r="A31" s="19" t="s">
        <v>81</v>
      </c>
      <c r="B31" s="16" t="s">
        <v>16</v>
      </c>
      <c r="C31" s="20" t="s">
        <v>37</v>
      </c>
      <c r="D31" s="4">
        <v>42.857142857142854</v>
      </c>
      <c r="E31" s="4">
        <v>38.571428571428577</v>
      </c>
      <c r="F31" s="4">
        <v>18.571428571428573</v>
      </c>
      <c r="G31" s="6">
        <v>57.142857142857153</v>
      </c>
      <c r="H31" s="33">
        <v>60</v>
      </c>
      <c r="I31" s="4">
        <v>31</v>
      </c>
      <c r="J31" s="4">
        <v>9</v>
      </c>
      <c r="K31" s="6">
        <v>40</v>
      </c>
      <c r="L31" s="33"/>
      <c r="M31" s="4"/>
      <c r="N31" s="4"/>
      <c r="O31" s="6"/>
    </row>
    <row r="32" spans="1:15">
      <c r="A32" s="19" t="s">
        <v>46</v>
      </c>
      <c r="B32" s="16" t="s">
        <v>45</v>
      </c>
      <c r="C32" s="20" t="s">
        <v>47</v>
      </c>
      <c r="D32" s="4">
        <v>55</v>
      </c>
      <c r="E32" s="4">
        <v>37.1</v>
      </c>
      <c r="F32" s="4">
        <v>9.8000000000000007</v>
      </c>
      <c r="G32" s="6">
        <v>46.900000000000006</v>
      </c>
      <c r="H32" s="33">
        <v>58.009950248756212</v>
      </c>
      <c r="I32" s="4"/>
      <c r="J32" s="4"/>
      <c r="K32" s="6">
        <v>41.990049751243788</v>
      </c>
      <c r="L32" s="33"/>
      <c r="M32" s="4"/>
      <c r="N32" s="4"/>
      <c r="O32" s="6"/>
    </row>
    <row r="33" spans="1:15">
      <c r="A33" s="19" t="s">
        <v>49</v>
      </c>
      <c r="B33" s="16" t="s">
        <v>48</v>
      </c>
      <c r="C33" s="20" t="s">
        <v>37</v>
      </c>
      <c r="D33" s="4">
        <v>48</v>
      </c>
      <c r="E33" s="4"/>
      <c r="F33" s="4"/>
      <c r="G33" s="6">
        <v>52</v>
      </c>
      <c r="H33" s="33">
        <v>40.401055408970976</v>
      </c>
      <c r="I33" s="4"/>
      <c r="J33" s="4"/>
      <c r="K33" s="6">
        <v>59.598944591029024</v>
      </c>
      <c r="L33" s="33"/>
      <c r="M33" s="4"/>
      <c r="N33" s="4"/>
      <c r="O33" s="6"/>
    </row>
    <row r="34" spans="1:15">
      <c r="A34" s="14"/>
      <c r="B34" s="36"/>
      <c r="C34" s="78" t="s">
        <v>229</v>
      </c>
      <c r="D34" s="291">
        <f t="shared" ref="D34:L34" si="3">AVERAGE(D24:D33)</f>
        <v>41.635714285714286</v>
      </c>
      <c r="E34" s="291">
        <f t="shared" si="3"/>
        <v>40.053061224489795</v>
      </c>
      <c r="F34" s="291">
        <f t="shared" si="3"/>
        <v>19.638775510204081</v>
      </c>
      <c r="G34" s="292">
        <f t="shared" si="3"/>
        <v>58.554285714285719</v>
      </c>
      <c r="H34" s="300">
        <f t="shared" si="3"/>
        <v>51.542123319402009</v>
      </c>
      <c r="I34" s="291">
        <f t="shared" si="3"/>
        <v>31</v>
      </c>
      <c r="J34" s="291">
        <f t="shared" si="3"/>
        <v>9</v>
      </c>
      <c r="K34" s="292">
        <f t="shared" si="3"/>
        <v>48.457876680597991</v>
      </c>
      <c r="L34" s="300">
        <f t="shared" si="3"/>
        <v>36.109015421115068</v>
      </c>
      <c r="M34" s="291"/>
      <c r="N34" s="291">
        <f>AVERAGE(N24:N33)</f>
        <v>63.890984578884932</v>
      </c>
      <c r="O34" s="292">
        <f>AVERAGE(O24:O33)</f>
        <v>63.890984578884932</v>
      </c>
    </row>
    <row r="35" spans="1:15">
      <c r="A35" s="12"/>
      <c r="B35" s="16"/>
      <c r="C35" s="293" t="s">
        <v>9</v>
      </c>
      <c r="D35" s="294">
        <f>_xlfn.STDEV.S(D24:D33)</f>
        <v>6.9277032674875922</v>
      </c>
      <c r="E35" s="294">
        <f>_xlfn.STDEV.S(E24:E33)</f>
        <v>15.545208843197315</v>
      </c>
      <c r="F35" s="294">
        <f>_xlfn.STDEV.S(F24:F33)</f>
        <v>14.295555453836769</v>
      </c>
      <c r="G35" s="295">
        <f>_xlfn.STDEV.S(G24:G33)</f>
        <v>6.535393955199595</v>
      </c>
      <c r="H35" s="301">
        <f>_xlfn.STDEV.S(H24:H33)</f>
        <v>11.597037941900455</v>
      </c>
      <c r="I35" s="294"/>
      <c r="J35" s="294"/>
      <c r="K35" s="295">
        <f>_xlfn.STDEV.S(K24:K33)</f>
        <v>11.597037941900455</v>
      </c>
      <c r="L35" s="301"/>
      <c r="M35" s="294"/>
      <c r="N35" s="294"/>
      <c r="O35" s="295"/>
    </row>
    <row r="36" spans="1:15">
      <c r="A36" s="15"/>
      <c r="B36" s="37"/>
      <c r="C36" s="296" t="s">
        <v>10</v>
      </c>
      <c r="D36" s="297">
        <f>D35/D34</f>
        <v>0.16638848129151876</v>
      </c>
      <c r="E36" s="297">
        <f>E35/E34</f>
        <v>0.38811537415503333</v>
      </c>
      <c r="F36" s="297">
        <f>F35/F34</f>
        <v>0.72792498933596772</v>
      </c>
      <c r="G36" s="298">
        <f>G35/G34</f>
        <v>0.11161256388796029</v>
      </c>
      <c r="H36" s="302">
        <f>H35/H34</f>
        <v>0.22500116788038843</v>
      </c>
      <c r="I36" s="297"/>
      <c r="J36" s="297"/>
      <c r="K36" s="298">
        <f>K35/K34</f>
        <v>0.23932204083848732</v>
      </c>
      <c r="L36" s="302"/>
      <c r="M36" s="297"/>
      <c r="N36" s="297"/>
      <c r="O36" s="298"/>
    </row>
    <row r="69" spans="3:24" ht="31.2">
      <c r="C69" s="59" t="s">
        <v>213</v>
      </c>
    </row>
    <row r="70" spans="3:24">
      <c r="C70" s="60" t="s">
        <v>48</v>
      </c>
    </row>
    <row r="71" spans="3:24">
      <c r="N71" s="11"/>
      <c r="O71" s="11"/>
      <c r="P71" s="11"/>
      <c r="Q71" s="11"/>
      <c r="R71" s="11"/>
      <c r="S71" s="11"/>
      <c r="T71" s="11"/>
      <c r="U71" s="11"/>
      <c r="V71" s="11"/>
      <c r="W71" s="11"/>
    </row>
    <row r="72" spans="3:24">
      <c r="M72" s="11"/>
      <c r="N72" s="11"/>
      <c r="Q72" s="11"/>
      <c r="R72" s="11"/>
      <c r="S72" s="11"/>
      <c r="T72" s="11"/>
      <c r="U72" s="11"/>
      <c r="V72" s="11"/>
      <c r="W72" s="11"/>
    </row>
    <row r="73" spans="3:24">
      <c r="C73" s="114" t="s">
        <v>202</v>
      </c>
      <c r="D73" s="114" t="s">
        <v>205</v>
      </c>
      <c r="E73" s="114" t="s">
        <v>206</v>
      </c>
      <c r="F73" s="114" t="s">
        <v>209</v>
      </c>
      <c r="G73" s="114" t="s">
        <v>210</v>
      </c>
      <c r="H73" s="114" t="s">
        <v>207</v>
      </c>
      <c r="I73" s="114" t="s">
        <v>208</v>
      </c>
      <c r="J73" s="115" t="s">
        <v>211</v>
      </c>
      <c r="K73" s="115" t="s">
        <v>212</v>
      </c>
      <c r="L73" s="114" t="s">
        <v>215</v>
      </c>
      <c r="M73" s="114" t="s">
        <v>214</v>
      </c>
      <c r="N73" s="114" t="s">
        <v>216</v>
      </c>
      <c r="O73" s="114" t="s">
        <v>217</v>
      </c>
      <c r="P73" s="114" t="s">
        <v>219</v>
      </c>
      <c r="Q73" s="114" t="s">
        <v>220</v>
      </c>
      <c r="R73" s="114" t="s">
        <v>218</v>
      </c>
      <c r="S73" s="114" t="s">
        <v>221</v>
      </c>
    </row>
    <row r="74" spans="3:24">
      <c r="C74" s="114" t="s">
        <v>204</v>
      </c>
      <c r="D74" s="114">
        <v>37.9</v>
      </c>
      <c r="E74" s="114">
        <v>11.5</v>
      </c>
      <c r="F74" s="114">
        <v>5.5</v>
      </c>
      <c r="G74" s="114">
        <v>1.02</v>
      </c>
      <c r="H74" s="114">
        <v>22.45</v>
      </c>
      <c r="I74" s="114">
        <v>1.63</v>
      </c>
      <c r="J74" s="114">
        <v>11.5</v>
      </c>
      <c r="K74" s="114">
        <v>0.42</v>
      </c>
      <c r="L74" s="117">
        <v>46.310380267214796</v>
      </c>
      <c r="M74" s="117">
        <v>0.67831449126413157</v>
      </c>
      <c r="N74" s="114" t="s">
        <v>126</v>
      </c>
      <c r="O74" s="114" t="s">
        <v>126</v>
      </c>
      <c r="P74" s="114" t="s">
        <v>126</v>
      </c>
      <c r="Q74" s="114" t="s">
        <v>126</v>
      </c>
      <c r="R74" s="114" t="s">
        <v>126</v>
      </c>
      <c r="S74" s="114" t="s">
        <v>126</v>
      </c>
    </row>
    <row r="75" spans="3:24">
      <c r="C75" s="114" t="s">
        <v>203</v>
      </c>
      <c r="D75" s="114">
        <v>31.9</v>
      </c>
      <c r="E75" s="114">
        <v>2.6</v>
      </c>
      <c r="F75" s="114">
        <v>2.8</v>
      </c>
      <c r="G75" s="114">
        <v>0.68</v>
      </c>
      <c r="H75" s="114">
        <v>67.95</v>
      </c>
      <c r="I75" s="114">
        <v>1.78</v>
      </c>
      <c r="J75" s="114">
        <v>26.82</v>
      </c>
      <c r="K75" s="114">
        <v>0.81</v>
      </c>
      <c r="L75" s="114" t="s">
        <v>126</v>
      </c>
      <c r="M75" s="114" t="s">
        <v>126</v>
      </c>
      <c r="N75" s="114">
        <v>24</v>
      </c>
      <c r="O75" s="114">
        <v>8</v>
      </c>
      <c r="P75" s="114" t="s">
        <v>227</v>
      </c>
      <c r="Q75" s="114" t="s">
        <v>126</v>
      </c>
      <c r="R75" s="114" t="s">
        <v>227</v>
      </c>
      <c r="S75" s="114" t="s">
        <v>126</v>
      </c>
    </row>
    <row r="76" spans="3:24">
      <c r="C76" s="114" t="s">
        <v>59</v>
      </c>
      <c r="D76" s="114">
        <v>48.1</v>
      </c>
      <c r="E76" s="114">
        <v>5.0999999999999996</v>
      </c>
      <c r="F76" s="114">
        <v>2.2000000000000002</v>
      </c>
      <c r="G76" s="114">
        <v>0.37</v>
      </c>
      <c r="H76" s="114">
        <v>2</v>
      </c>
      <c r="I76" s="114">
        <v>0.18</v>
      </c>
      <c r="J76" s="114">
        <v>10.199999999999999</v>
      </c>
      <c r="K76" s="114">
        <v>0.09</v>
      </c>
      <c r="L76" s="117">
        <v>26.577595066803699</v>
      </c>
      <c r="M76" s="117">
        <v>6.1664953751284689E-2</v>
      </c>
      <c r="N76" s="114" t="s">
        <v>126</v>
      </c>
      <c r="O76" s="114" t="s">
        <v>126</v>
      </c>
      <c r="P76" s="114" t="s">
        <v>126</v>
      </c>
      <c r="Q76" s="114" t="s">
        <v>126</v>
      </c>
      <c r="R76" s="114" t="s">
        <v>126</v>
      </c>
      <c r="S76" s="114" t="s">
        <v>126</v>
      </c>
    </row>
    <row r="77" spans="3:24">
      <c r="C77" s="114" t="s">
        <v>203</v>
      </c>
      <c r="D77" s="114">
        <v>73</v>
      </c>
      <c r="E77" s="114">
        <v>4.1500000000000004</v>
      </c>
      <c r="F77" s="114">
        <v>1.9</v>
      </c>
      <c r="G77" s="114">
        <v>0.28000000000000003</v>
      </c>
      <c r="H77" s="114">
        <v>4.2</v>
      </c>
      <c r="I77" s="114">
        <v>0.06</v>
      </c>
      <c r="J77" s="114">
        <v>36</v>
      </c>
      <c r="K77" s="114">
        <v>0.4</v>
      </c>
      <c r="L77" s="114" t="s">
        <v>126</v>
      </c>
      <c r="M77" s="114" t="s">
        <v>126</v>
      </c>
      <c r="N77" s="114">
        <v>24</v>
      </c>
      <c r="O77" s="114">
        <v>5</v>
      </c>
      <c r="P77" s="114">
        <v>56</v>
      </c>
      <c r="Q77" s="114">
        <v>5</v>
      </c>
      <c r="R77" s="114">
        <v>94</v>
      </c>
      <c r="S77" s="114">
        <v>1</v>
      </c>
      <c r="T77" s="93"/>
      <c r="U77" s="93"/>
      <c r="V77" s="93"/>
      <c r="W77" s="13"/>
      <c r="X77" s="13"/>
    </row>
    <row r="78" spans="3:24">
      <c r="O78" s="11"/>
      <c r="P78" s="11"/>
      <c r="Q78" s="11"/>
      <c r="T78" s="93"/>
      <c r="U78" s="93"/>
      <c r="V78" s="93"/>
      <c r="W78" s="13"/>
      <c r="X78" s="13"/>
    </row>
    <row r="79" spans="3:24">
      <c r="W79" s="13"/>
      <c r="X79" s="13"/>
    </row>
    <row r="80" spans="3:24">
      <c r="C80" t="str" cm="1">
        <f t="array" ref="C80:G96">TRANSPOSE(Table1[#All])</f>
        <v>Sample</v>
      </c>
      <c r="D80" t="str">
        <v>Biogas fiber</v>
      </c>
      <c r="E80" t="str">
        <v>Biochar</v>
      </c>
      <c r="F80" t="str">
        <v>Wheat straw</v>
      </c>
      <c r="G80" t="str">
        <v>Biochar</v>
      </c>
      <c r="W80" s="13"/>
      <c r="X80" s="13"/>
    </row>
    <row r="81" spans="3:24">
      <c r="C81" t="str">
        <v>C mean</v>
      </c>
      <c r="D81" s="13">
        <v>37.9</v>
      </c>
      <c r="E81" s="13">
        <v>31.9</v>
      </c>
      <c r="F81" s="13">
        <v>48.1</v>
      </c>
      <c r="G81" s="13">
        <v>73</v>
      </c>
      <c r="W81" s="13"/>
      <c r="X81" s="13"/>
    </row>
    <row r="82" spans="3:24">
      <c r="C82" t="str">
        <v>C std</v>
      </c>
      <c r="D82" s="13">
        <v>11.5</v>
      </c>
      <c r="E82" s="13">
        <v>2.6</v>
      </c>
      <c r="F82" s="13">
        <v>5.0999999999999996</v>
      </c>
      <c r="G82" s="13">
        <v>4.1500000000000004</v>
      </c>
      <c r="W82" s="13"/>
      <c r="X82" s="13"/>
    </row>
    <row r="83" spans="3:24">
      <c r="C83" t="str">
        <v>N mean</v>
      </c>
      <c r="D83" s="13">
        <v>5.5</v>
      </c>
      <c r="E83" s="13">
        <v>2.8</v>
      </c>
      <c r="F83" s="13">
        <v>2.2000000000000002</v>
      </c>
      <c r="G83" s="13">
        <v>1.9</v>
      </c>
      <c r="N83" s="116"/>
    </row>
    <row r="84" spans="3:24">
      <c r="C84" t="str">
        <v>N std</v>
      </c>
      <c r="D84" s="13">
        <v>1.02</v>
      </c>
      <c r="E84" s="13">
        <v>0.68</v>
      </c>
      <c r="F84" s="13">
        <v>0.37</v>
      </c>
      <c r="G84" s="13">
        <v>0.28000000000000003</v>
      </c>
      <c r="N84" s="116"/>
      <c r="P84" s="13"/>
      <c r="Q84" s="13"/>
    </row>
    <row r="85" spans="3:24">
      <c r="C85" t="str">
        <v>P mean</v>
      </c>
      <c r="D85" s="13">
        <v>22.45</v>
      </c>
      <c r="E85" s="13">
        <v>67.95</v>
      </c>
      <c r="F85" s="13">
        <v>2</v>
      </c>
      <c r="G85" s="13">
        <v>4.2</v>
      </c>
      <c r="N85" s="116"/>
      <c r="P85" s="13"/>
      <c r="Q85" s="13"/>
    </row>
    <row r="86" spans="3:24">
      <c r="C86" t="str">
        <v>P std</v>
      </c>
      <c r="D86" s="13">
        <v>1.63</v>
      </c>
      <c r="E86" s="13">
        <v>1.78</v>
      </c>
      <c r="F86" s="13">
        <v>0.18</v>
      </c>
      <c r="G86" s="13">
        <v>0.06</v>
      </c>
      <c r="N86" s="116"/>
    </row>
    <row r="87" spans="3:24">
      <c r="C87" t="str">
        <v>K mean</v>
      </c>
      <c r="D87" s="13">
        <v>11.5</v>
      </c>
      <c r="E87" s="13">
        <v>26.82</v>
      </c>
      <c r="F87" s="13">
        <v>10.199999999999999</v>
      </c>
      <c r="G87" s="13">
        <v>36</v>
      </c>
      <c r="N87" s="116"/>
    </row>
    <row r="88" spans="3:24">
      <c r="C88" t="str">
        <v>K std</v>
      </c>
      <c r="D88" s="13">
        <v>0.42</v>
      </c>
      <c r="E88" s="13">
        <v>0.81</v>
      </c>
      <c r="F88" s="13">
        <v>0.09</v>
      </c>
      <c r="G88" s="13">
        <v>0.4</v>
      </c>
      <c r="J88" t="str">
        <f>D80</f>
        <v>Biogas fiber</v>
      </c>
      <c r="K88" t="str">
        <f>F80</f>
        <v>Wheat straw</v>
      </c>
      <c r="N88" s="116"/>
    </row>
    <row r="89" spans="3:24">
      <c r="C89" s="70" t="str">
        <v>BC yield</v>
      </c>
      <c r="D89" s="13">
        <v>46.310380267214796</v>
      </c>
      <c r="E89" s="13" t="str">
        <v>-</v>
      </c>
      <c r="F89" s="13">
        <v>26.577595066803699</v>
      </c>
      <c r="G89" s="13" t="str">
        <v>-</v>
      </c>
      <c r="H89" s="11"/>
      <c r="I89" s="11"/>
      <c r="J89" s="93">
        <f>D89</f>
        <v>46.310380267214796</v>
      </c>
      <c r="K89" s="93">
        <f>F89</f>
        <v>26.577595066803699</v>
      </c>
    </row>
    <row r="90" spans="3:24">
      <c r="C90" t="str">
        <v>BC yield std</v>
      </c>
      <c r="D90" s="13">
        <v>0.67831449126413157</v>
      </c>
      <c r="E90" s="13" t="str">
        <v>-</v>
      </c>
      <c r="F90" s="13">
        <v>6.1664953751284689E-2</v>
      </c>
      <c r="G90" s="13" t="str">
        <v>-</v>
      </c>
      <c r="J90" s="93">
        <f>D90</f>
        <v>0.67831449126413157</v>
      </c>
      <c r="K90" s="93">
        <f>F90</f>
        <v>6.1664953751284689E-2</v>
      </c>
    </row>
    <row r="91" spans="3:24">
      <c r="C91" t="str">
        <v>N to BC</v>
      </c>
      <c r="D91" s="13" t="str">
        <v>-</v>
      </c>
      <c r="E91" s="13">
        <v>24</v>
      </c>
      <c r="F91" s="13" t="str">
        <v>-</v>
      </c>
      <c r="G91" s="13">
        <v>24</v>
      </c>
    </row>
    <row r="92" spans="3:24">
      <c r="C92" t="str">
        <v>N to BC std</v>
      </c>
      <c r="D92" s="13" t="str">
        <v>-</v>
      </c>
      <c r="E92" s="13">
        <v>8</v>
      </c>
      <c r="F92" s="13" t="str">
        <v>-</v>
      </c>
      <c r="G92" s="13">
        <v>5</v>
      </c>
    </row>
    <row r="93" spans="3:24">
      <c r="C93" t="str">
        <v>P to BC</v>
      </c>
      <c r="D93" s="13" t="str">
        <v>-</v>
      </c>
      <c r="E93" s="13" t="str">
        <v>&gt;100</v>
      </c>
      <c r="F93" s="13" t="str">
        <v>-</v>
      </c>
      <c r="G93" s="13">
        <v>56</v>
      </c>
    </row>
    <row r="94" spans="3:24">
      <c r="C94" t="str">
        <v>P to BC std</v>
      </c>
      <c r="D94" s="13" t="str">
        <v>-</v>
      </c>
      <c r="E94" s="13" t="str">
        <v>-</v>
      </c>
      <c r="F94" s="13" t="str">
        <v>-</v>
      </c>
      <c r="G94" s="13">
        <v>5</v>
      </c>
    </row>
    <row r="95" spans="3:24">
      <c r="C95" t="str">
        <v>K to BC</v>
      </c>
      <c r="D95" s="13" t="str">
        <v>-</v>
      </c>
      <c r="E95" s="13" t="str">
        <v>&gt;100</v>
      </c>
      <c r="F95" s="13" t="str">
        <v>-</v>
      </c>
      <c r="G95" s="13">
        <v>94</v>
      </c>
    </row>
    <row r="96" spans="3:24">
      <c r="C96" t="str">
        <v>K to BC std</v>
      </c>
      <c r="D96" s="13" t="str">
        <v>-</v>
      </c>
      <c r="E96" s="13" t="str">
        <v>-</v>
      </c>
      <c r="F96" s="13" t="str">
        <v>-</v>
      </c>
      <c r="G96" s="13">
        <v>1</v>
      </c>
    </row>
    <row r="109" spans="12:13">
      <c r="L109" s="11"/>
      <c r="M109" s="11"/>
    </row>
    <row r="114" spans="3:11">
      <c r="E114" s="11"/>
      <c r="F114" s="11"/>
      <c r="G114" s="11"/>
      <c r="H114" s="11"/>
      <c r="I114" s="11"/>
      <c r="J114" s="11"/>
      <c r="K114" s="11"/>
    </row>
    <row r="117" spans="3:11">
      <c r="C117" s="70"/>
    </row>
    <row r="118" spans="3:11">
      <c r="C118" s="70"/>
    </row>
    <row r="119" spans="3:11">
      <c r="C119" s="70"/>
    </row>
    <row r="120" spans="3:11">
      <c r="C120" s="70"/>
    </row>
    <row r="121" spans="3:11">
      <c r="C121" s="70"/>
    </row>
    <row r="122" spans="3:11">
      <c r="C122" s="70"/>
    </row>
    <row r="123" spans="3:11">
      <c r="C123" s="70"/>
    </row>
    <row r="124" spans="3:11">
      <c r="C124" s="70"/>
    </row>
    <row r="125" spans="3:11">
      <c r="C125" s="70"/>
    </row>
    <row r="126" spans="3:11">
      <c r="C126" s="70"/>
    </row>
    <row r="127" spans="3:11">
      <c r="C127" s="70"/>
    </row>
    <row r="128" spans="3:11">
      <c r="C128" s="70"/>
    </row>
    <row r="129" spans="3:15">
      <c r="C129" s="70"/>
    </row>
    <row r="130" spans="3:15">
      <c r="C130" s="70"/>
      <c r="O130" s="11"/>
    </row>
    <row r="131" spans="3:15">
      <c r="C131" s="70"/>
    </row>
    <row r="132" spans="3:15">
      <c r="C132" s="70"/>
    </row>
    <row r="133" spans="3:15">
      <c r="C133" s="70"/>
    </row>
    <row r="134" spans="3:15">
      <c r="C134" s="70"/>
      <c r="L134" s="11"/>
      <c r="M134" s="11"/>
      <c r="N134" s="11"/>
    </row>
    <row r="135" spans="3:15">
      <c r="C135" s="70"/>
    </row>
    <row r="136" spans="3:15">
      <c r="C136" s="70"/>
    </row>
    <row r="137" spans="3:15">
      <c r="C137" s="70"/>
    </row>
    <row r="138" spans="3:15">
      <c r="C138" s="70"/>
    </row>
    <row r="139" spans="3:15">
      <c r="C139" s="70"/>
    </row>
    <row r="140" spans="3:15">
      <c r="C140" s="70"/>
    </row>
  </sheetData>
  <phoneticPr fontId="22" type="noConversion"/>
  <hyperlinks>
    <hyperlink ref="B7" r:id="rId1" xr:uid="{13B88012-6C8F-4590-B058-85C0561967CE}"/>
    <hyperlink ref="B12" r:id="rId2" xr:uid="{E22FFE1F-0FD0-40EB-9DF9-DFFA64B03C0F}"/>
    <hyperlink ref="B14" r:id="rId3" xr:uid="{CA01A055-811B-4E0A-AD76-54868E7FD06A}"/>
    <hyperlink ref="C70" r:id="rId4" xr:uid="{782BD415-C52D-4798-AD1F-BCA060ABDFC0}"/>
    <hyperlink ref="R7" r:id="rId5" xr:uid="{915A7A0F-BFB0-429D-971C-27C41653F79A}"/>
  </hyperlinks>
  <pageMargins left="0.7" right="0.7" top="0.75" bottom="0.75" header="0.3" footer="0.3"/>
  <pageSetup paperSize="9" orientation="portrait" r:id="rId6"/>
  <tableParts count="1">
    <tablePart r:id="rId7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F556E-A605-493C-9B59-99AD4D45C451}">
  <dimension ref="A1:AB46"/>
  <sheetViews>
    <sheetView topLeftCell="B1" workbookViewId="0">
      <selection activeCell="N27" sqref="N27"/>
    </sheetView>
  </sheetViews>
  <sheetFormatPr defaultRowHeight="14.4"/>
  <cols>
    <col min="14" max="14" width="31.77734375" customWidth="1"/>
    <col min="15" max="15" width="19.5546875" customWidth="1"/>
    <col min="16" max="16" width="9.109375" customWidth="1"/>
  </cols>
  <sheetData>
    <row r="1" spans="1:28" ht="31.2">
      <c r="A1" s="38" t="s">
        <v>296</v>
      </c>
    </row>
    <row r="3" spans="1:28">
      <c r="A3" t="s">
        <v>97</v>
      </c>
      <c r="O3" t="s">
        <v>292</v>
      </c>
      <c r="P3" s="71">
        <f>1/12</f>
        <v>8.3333333333333329E-2</v>
      </c>
    </row>
    <row r="4" spans="1:28"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</row>
    <row r="5" spans="1:28">
      <c r="A5" s="50"/>
      <c r="B5" s="51" t="s">
        <v>85</v>
      </c>
      <c r="C5" s="51" t="s">
        <v>86</v>
      </c>
      <c r="D5" s="51" t="s">
        <v>87</v>
      </c>
      <c r="E5" s="51" t="s">
        <v>88</v>
      </c>
      <c r="F5" s="51" t="s">
        <v>89</v>
      </c>
      <c r="G5" s="51" t="s">
        <v>90</v>
      </c>
      <c r="H5" s="51" t="s">
        <v>91</v>
      </c>
      <c r="I5" s="51" t="s">
        <v>92</v>
      </c>
      <c r="J5" s="51" t="s">
        <v>93</v>
      </c>
      <c r="K5" s="51" t="s">
        <v>94</v>
      </c>
      <c r="L5" s="52" t="s">
        <v>83</v>
      </c>
      <c r="N5" s="53"/>
      <c r="O5" s="52"/>
      <c r="P5" s="51" t="s">
        <v>95</v>
      </c>
      <c r="Q5" s="51" t="s">
        <v>85</v>
      </c>
      <c r="R5" s="51" t="s">
        <v>86</v>
      </c>
      <c r="S5" s="51" t="s">
        <v>87</v>
      </c>
      <c r="T5" s="51" t="s">
        <v>88</v>
      </c>
      <c r="U5" s="51" t="s">
        <v>89</v>
      </c>
      <c r="V5" s="51" t="s">
        <v>90</v>
      </c>
      <c r="W5" s="51" t="s">
        <v>91</v>
      </c>
      <c r="X5" s="51" t="s">
        <v>92</v>
      </c>
      <c r="Y5" s="51" t="s">
        <v>93</v>
      </c>
      <c r="Z5" s="51" t="s">
        <v>94</v>
      </c>
      <c r="AA5" s="52" t="s">
        <v>96</v>
      </c>
    </row>
    <row r="6" spans="1:28">
      <c r="A6" s="40" t="s">
        <v>98</v>
      </c>
      <c r="B6" s="41">
        <f>B7+B11</f>
        <v>1</v>
      </c>
      <c r="C6" s="41">
        <f t="shared" ref="C6:K6" si="0">C7+C11</f>
        <v>19</v>
      </c>
      <c r="D6" s="41">
        <f t="shared" si="0"/>
        <v>45</v>
      </c>
      <c r="E6" s="41">
        <f t="shared" si="0"/>
        <v>10</v>
      </c>
      <c r="F6" s="41">
        <f t="shared" si="0"/>
        <v>9</v>
      </c>
      <c r="G6" s="41">
        <f t="shared" si="0"/>
        <v>8</v>
      </c>
      <c r="H6" s="41">
        <f t="shared" si="0"/>
        <v>6</v>
      </c>
      <c r="I6" s="41">
        <f t="shared" si="0"/>
        <v>2</v>
      </c>
      <c r="J6" s="41">
        <f t="shared" si="0"/>
        <v>0</v>
      </c>
      <c r="K6" s="41">
        <f t="shared" si="0"/>
        <v>0</v>
      </c>
      <c r="L6" s="42">
        <f>SUM(B6:K6)</f>
        <v>100</v>
      </c>
      <c r="N6" s="12" t="s">
        <v>293</v>
      </c>
      <c r="O6" s="47" t="str">
        <f>A6</f>
        <v>Cattle manure</v>
      </c>
      <c r="P6" s="212">
        <f>_xlfn.IFNA(INDEX($A$5:$L$46,MATCH($O6,$A$5:$A$46,0),MATCH(P$5,$A$5:$L$5,0)),0)/100</f>
        <v>0</v>
      </c>
      <c r="Q6" s="213">
        <f>_xlfn.IFNA(INDEX($A$5:$L$46,MATCH($O6,$A$5:$A$46,0),MATCH(Q$5,$A$5:$L$5,0)),0)/100</f>
        <v>0.01</v>
      </c>
      <c r="R6" s="213">
        <f t="shared" ref="R6:AA10" si="1">_xlfn.IFNA(INDEX($A$5:$L$46,MATCH($O6,$A$5:$A$46,0),MATCH(R$5,$A$5:$L$5,0)),0)/100</f>
        <v>0.19</v>
      </c>
      <c r="S6" s="213">
        <f t="shared" si="1"/>
        <v>0.45</v>
      </c>
      <c r="T6" s="213">
        <f t="shared" si="1"/>
        <v>0.1</v>
      </c>
      <c r="U6" s="213">
        <f t="shared" si="1"/>
        <v>0.09</v>
      </c>
      <c r="V6" s="213">
        <f t="shared" si="1"/>
        <v>0.08</v>
      </c>
      <c r="W6" s="213">
        <f t="shared" si="1"/>
        <v>0.06</v>
      </c>
      <c r="X6" s="213">
        <f t="shared" si="1"/>
        <v>0.02</v>
      </c>
      <c r="Y6" s="213">
        <f t="shared" si="1"/>
        <v>0</v>
      </c>
      <c r="Z6" s="213">
        <f t="shared" si="1"/>
        <v>0</v>
      </c>
      <c r="AA6" s="214">
        <f t="shared" si="1"/>
        <v>0</v>
      </c>
    </row>
    <row r="7" spans="1:28">
      <c r="A7" s="43" t="s">
        <v>99</v>
      </c>
      <c r="B7" s="44">
        <f t="shared" ref="B7:K7" si="2">SUM(B8:B10)</f>
        <v>1</v>
      </c>
      <c r="C7" s="44">
        <f t="shared" si="2"/>
        <v>12</v>
      </c>
      <c r="D7" s="44">
        <f t="shared" si="2"/>
        <v>12</v>
      </c>
      <c r="E7" s="44">
        <f t="shared" si="2"/>
        <v>6</v>
      </c>
      <c r="F7" s="44">
        <f t="shared" si="2"/>
        <v>9</v>
      </c>
      <c r="G7" s="44">
        <f t="shared" si="2"/>
        <v>8</v>
      </c>
      <c r="H7" s="44">
        <f t="shared" si="2"/>
        <v>5</v>
      </c>
      <c r="I7" s="44">
        <f t="shared" si="2"/>
        <v>2</v>
      </c>
      <c r="J7" s="44">
        <f t="shared" si="2"/>
        <v>0</v>
      </c>
      <c r="K7" s="44">
        <f t="shared" si="2"/>
        <v>0</v>
      </c>
      <c r="L7" s="45">
        <f t="shared" ref="L7:L46" si="3">SUM(B7:K7)</f>
        <v>55</v>
      </c>
      <c r="N7" s="12"/>
      <c r="O7" s="47" t="str">
        <f>A14</f>
        <v>Pig manure</v>
      </c>
      <c r="P7" s="215">
        <f t="shared" ref="P7:Q10" si="4">_xlfn.IFNA(INDEX($A$5:$L$46,MATCH($O7,$A$5:$A$46,0),MATCH(P$5,$A$5:$L$5,0)),0)/100</f>
        <v>0</v>
      </c>
      <c r="Q7" s="208">
        <f t="shared" si="4"/>
        <v>0.02</v>
      </c>
      <c r="R7" s="208">
        <f t="shared" si="1"/>
        <v>0.21</v>
      </c>
      <c r="S7" s="208">
        <f t="shared" si="1"/>
        <v>0.56000000000000005</v>
      </c>
      <c r="T7" s="208">
        <f t="shared" si="1"/>
        <v>0.1</v>
      </c>
      <c r="U7" s="208">
        <f t="shared" si="1"/>
        <v>0.01</v>
      </c>
      <c r="V7" s="208">
        <f t="shared" si="1"/>
        <v>0.01</v>
      </c>
      <c r="W7" s="208">
        <f t="shared" si="1"/>
        <v>0.03</v>
      </c>
      <c r="X7" s="208">
        <f t="shared" si="1"/>
        <v>0.03</v>
      </c>
      <c r="Y7" s="208">
        <f t="shared" si="1"/>
        <v>0.01</v>
      </c>
      <c r="Z7" s="208">
        <f t="shared" si="1"/>
        <v>0</v>
      </c>
      <c r="AA7" s="216">
        <f t="shared" si="1"/>
        <v>0</v>
      </c>
    </row>
    <row r="8" spans="1:28">
      <c r="A8" s="46" t="s">
        <v>100</v>
      </c>
      <c r="B8" s="39">
        <v>1</v>
      </c>
      <c r="C8" s="39">
        <v>9</v>
      </c>
      <c r="D8" s="39">
        <v>6</v>
      </c>
      <c r="E8" s="39">
        <v>4</v>
      </c>
      <c r="F8" s="39">
        <v>9</v>
      </c>
      <c r="G8" s="39">
        <v>8</v>
      </c>
      <c r="H8" s="39">
        <v>5</v>
      </c>
      <c r="I8" s="39">
        <v>2</v>
      </c>
      <c r="J8" s="39">
        <v>0</v>
      </c>
      <c r="K8" s="39">
        <v>0</v>
      </c>
      <c r="L8" s="47">
        <f t="shared" si="3"/>
        <v>44</v>
      </c>
      <c r="N8" s="12"/>
      <c r="O8" s="47" t="str">
        <f>A22</f>
        <v>Digestate</v>
      </c>
      <c r="P8" s="215">
        <f t="shared" si="4"/>
        <v>0</v>
      </c>
      <c r="Q8" s="208">
        <f t="shared" si="4"/>
        <v>0.02</v>
      </c>
      <c r="R8" s="208">
        <f t="shared" si="1"/>
        <v>0.17</v>
      </c>
      <c r="S8" s="208">
        <f t="shared" si="1"/>
        <v>0.51</v>
      </c>
      <c r="T8" s="208">
        <f t="shared" si="1"/>
        <v>0.11</v>
      </c>
      <c r="U8" s="208">
        <f t="shared" si="1"/>
        <v>7.0000000000000007E-2</v>
      </c>
      <c r="V8" s="208">
        <f t="shared" si="1"/>
        <v>0.05</v>
      </c>
      <c r="W8" s="208">
        <f t="shared" si="1"/>
        <v>0.05</v>
      </c>
      <c r="X8" s="208">
        <f t="shared" si="1"/>
        <v>0.02</v>
      </c>
      <c r="Y8" s="208">
        <f t="shared" si="1"/>
        <v>0</v>
      </c>
      <c r="Z8" s="208">
        <f t="shared" si="1"/>
        <v>0</v>
      </c>
      <c r="AA8" s="216">
        <f t="shared" si="1"/>
        <v>0</v>
      </c>
    </row>
    <row r="9" spans="1:28">
      <c r="A9" s="46" t="s">
        <v>101</v>
      </c>
      <c r="B9" s="39">
        <v>0</v>
      </c>
      <c r="C9" s="39">
        <v>3</v>
      </c>
      <c r="D9" s="39">
        <v>6</v>
      </c>
      <c r="E9" s="39">
        <v>1</v>
      </c>
      <c r="F9" s="39">
        <v>0</v>
      </c>
      <c r="G9" s="39">
        <v>0</v>
      </c>
      <c r="H9" s="39"/>
      <c r="I9" s="39"/>
      <c r="J9" s="39">
        <v>0</v>
      </c>
      <c r="K9" s="39">
        <v>0</v>
      </c>
      <c r="L9" s="47">
        <f t="shared" si="3"/>
        <v>10</v>
      </c>
      <c r="N9" s="12"/>
      <c r="O9" s="47" t="str">
        <f>A30</f>
        <v>Mink manure</v>
      </c>
      <c r="P9" s="215">
        <f t="shared" si="4"/>
        <v>0</v>
      </c>
      <c r="Q9" s="208">
        <f t="shared" si="4"/>
        <v>0.01</v>
      </c>
      <c r="R9" s="208">
        <f t="shared" si="1"/>
        <v>0.23</v>
      </c>
      <c r="S9" s="208">
        <f t="shared" si="1"/>
        <v>0.62</v>
      </c>
      <c r="T9" s="208">
        <f t="shared" si="1"/>
        <v>7.0000000000000007E-2</v>
      </c>
      <c r="U9" s="208">
        <f t="shared" si="1"/>
        <v>0.02</v>
      </c>
      <c r="V9" s="208">
        <f t="shared" si="1"/>
        <v>0.01</v>
      </c>
      <c r="W9" s="208">
        <f t="shared" si="1"/>
        <v>0.02</v>
      </c>
      <c r="X9" s="208">
        <f t="shared" si="1"/>
        <v>0.03</v>
      </c>
      <c r="Y9" s="208">
        <f t="shared" si="1"/>
        <v>0</v>
      </c>
      <c r="Z9" s="208">
        <f t="shared" si="1"/>
        <v>0</v>
      </c>
      <c r="AA9" s="216">
        <f t="shared" si="1"/>
        <v>0</v>
      </c>
    </row>
    <row r="10" spans="1:28">
      <c r="A10" s="46" t="s">
        <v>102</v>
      </c>
      <c r="B10" s="39"/>
      <c r="C10" s="39"/>
      <c r="D10" s="39">
        <v>0</v>
      </c>
      <c r="E10" s="39">
        <v>1</v>
      </c>
      <c r="F10" s="39">
        <v>0</v>
      </c>
      <c r="G10" s="39">
        <v>0</v>
      </c>
      <c r="H10" s="39">
        <v>0</v>
      </c>
      <c r="I10" s="39">
        <v>0</v>
      </c>
      <c r="J10" s="39"/>
      <c r="K10" s="39"/>
      <c r="L10" s="47">
        <f t="shared" si="3"/>
        <v>1</v>
      </c>
      <c r="N10" s="12"/>
      <c r="O10" s="47" t="str">
        <f>A38</f>
        <v>Bedding</v>
      </c>
      <c r="P10" s="215">
        <f t="shared" si="4"/>
        <v>0</v>
      </c>
      <c r="Q10" s="208">
        <f t="shared" si="4"/>
        <v>0.03</v>
      </c>
      <c r="R10" s="208">
        <f t="shared" si="1"/>
        <v>0.2</v>
      </c>
      <c r="S10" s="208">
        <f t="shared" si="1"/>
        <v>0.5</v>
      </c>
      <c r="T10" s="208">
        <f t="shared" si="1"/>
        <v>0.09</v>
      </c>
      <c r="U10" s="208">
        <f t="shared" si="1"/>
        <v>0.01</v>
      </c>
      <c r="V10" s="208">
        <f t="shared" si="1"/>
        <v>0.02</v>
      </c>
      <c r="W10" s="208">
        <f t="shared" si="1"/>
        <v>0.02</v>
      </c>
      <c r="X10" s="208">
        <f t="shared" si="1"/>
        <v>0.08</v>
      </c>
      <c r="Y10" s="208">
        <f t="shared" si="1"/>
        <v>0.01</v>
      </c>
      <c r="Z10" s="208">
        <f t="shared" si="1"/>
        <v>0.03</v>
      </c>
      <c r="AA10" s="216">
        <f t="shared" si="1"/>
        <v>0</v>
      </c>
    </row>
    <row r="11" spans="1:28">
      <c r="A11" s="43" t="s">
        <v>103</v>
      </c>
      <c r="B11" s="44">
        <f t="shared" ref="B11:K11" si="5">SUM(B12:B13)</f>
        <v>0</v>
      </c>
      <c r="C11" s="44">
        <f t="shared" si="5"/>
        <v>7</v>
      </c>
      <c r="D11" s="44">
        <f t="shared" si="5"/>
        <v>33</v>
      </c>
      <c r="E11" s="44">
        <f t="shared" si="5"/>
        <v>4</v>
      </c>
      <c r="F11" s="44">
        <f t="shared" si="5"/>
        <v>0</v>
      </c>
      <c r="G11" s="44">
        <f t="shared" si="5"/>
        <v>0</v>
      </c>
      <c r="H11" s="44">
        <f t="shared" si="5"/>
        <v>1</v>
      </c>
      <c r="I11" s="44">
        <f t="shared" si="5"/>
        <v>0</v>
      </c>
      <c r="J11" s="44">
        <f t="shared" si="5"/>
        <v>0</v>
      </c>
      <c r="K11" s="44">
        <f t="shared" si="5"/>
        <v>0</v>
      </c>
      <c r="L11" s="45">
        <f t="shared" si="3"/>
        <v>45</v>
      </c>
      <c r="N11" s="14" t="s">
        <v>294</v>
      </c>
      <c r="O11" s="28" t="str">
        <f t="shared" ref="O11:O20" si="6">O6</f>
        <v>Cattle manure</v>
      </c>
      <c r="P11" s="209">
        <f>AA11+$P$3-P6</f>
        <v>0.48333333333333328</v>
      </c>
      <c r="Q11" s="202">
        <f>P11+$P$3-Q6</f>
        <v>0.55666666666666664</v>
      </c>
      <c r="R11" s="202">
        <f>Q11+$P$3-R6</f>
        <v>0.45</v>
      </c>
      <c r="S11" s="202">
        <f>$P$3</f>
        <v>8.3333333333333329E-2</v>
      </c>
      <c r="T11" s="202">
        <f>S11+$P$3-T6</f>
        <v>6.6666666666666652E-2</v>
      </c>
      <c r="U11" s="202">
        <f t="shared" ref="U11:AA11" si="7">T11+$P$3-U6</f>
        <v>5.999999999999997E-2</v>
      </c>
      <c r="V11" s="202">
        <f t="shared" si="7"/>
        <v>6.3333333333333311E-2</v>
      </c>
      <c r="W11" s="202">
        <f t="shared" si="7"/>
        <v>8.6666666666666642E-2</v>
      </c>
      <c r="X11" s="202">
        <f t="shared" si="7"/>
        <v>0.15</v>
      </c>
      <c r="Y11" s="202">
        <f t="shared" si="7"/>
        <v>0.23333333333333334</v>
      </c>
      <c r="Z11" s="202">
        <f t="shared" si="7"/>
        <v>0.31666666666666665</v>
      </c>
      <c r="AA11" s="203">
        <f t="shared" si="7"/>
        <v>0.39999999999999997</v>
      </c>
      <c r="AB11" s="127"/>
    </row>
    <row r="12" spans="1:28">
      <c r="A12" s="46" t="str">
        <f>A9</f>
        <v>Vinter cerials and rape</v>
      </c>
      <c r="B12" s="39"/>
      <c r="C12" s="39"/>
      <c r="D12" s="39"/>
      <c r="E12" s="39"/>
      <c r="F12" s="39"/>
      <c r="G12" s="39">
        <v>0</v>
      </c>
      <c r="H12" s="39">
        <v>1</v>
      </c>
      <c r="I12" s="39">
        <v>0</v>
      </c>
      <c r="J12" s="39">
        <v>0</v>
      </c>
      <c r="K12" s="39"/>
      <c r="L12" s="47">
        <f t="shared" si="3"/>
        <v>1</v>
      </c>
      <c r="N12" s="12"/>
      <c r="O12" s="127" t="str">
        <f t="shared" si="6"/>
        <v>Pig manure</v>
      </c>
      <c r="P12" s="210">
        <f t="shared" ref="P12:P15" si="8">AA12+$P$3-P7</f>
        <v>0.64333333333333331</v>
      </c>
      <c r="Q12" s="204">
        <f t="shared" ref="Q12:Q14" si="9">P12+$P$3-Q7</f>
        <v>0.70666666666666667</v>
      </c>
      <c r="R12" s="204">
        <f t="shared" ref="R12" si="10">Q12+$P$3-R7</f>
        <v>0.58000000000000007</v>
      </c>
      <c r="S12" s="204">
        <f>$P$3</f>
        <v>8.3333333333333329E-2</v>
      </c>
      <c r="T12" s="204">
        <f t="shared" ref="T12:AA15" si="11">S12+$P$3-T7</f>
        <v>6.6666666666666652E-2</v>
      </c>
      <c r="U12" s="204">
        <f t="shared" si="11"/>
        <v>0.13999999999999996</v>
      </c>
      <c r="V12" s="204">
        <f t="shared" si="11"/>
        <v>0.21333333333333326</v>
      </c>
      <c r="W12" s="204">
        <f t="shared" si="11"/>
        <v>0.26666666666666661</v>
      </c>
      <c r="X12" s="204">
        <f t="shared" si="11"/>
        <v>0.31999999999999995</v>
      </c>
      <c r="Y12" s="204">
        <f t="shared" si="11"/>
        <v>0.39333333333333326</v>
      </c>
      <c r="Z12" s="204">
        <f t="shared" si="11"/>
        <v>0.47666666666666657</v>
      </c>
      <c r="AA12" s="205">
        <f t="shared" si="11"/>
        <v>0.55999999999999994</v>
      </c>
      <c r="AB12" s="127"/>
    </row>
    <row r="13" spans="1:28">
      <c r="A13" s="46" t="str">
        <f>A10</f>
        <v>Spring crops</v>
      </c>
      <c r="B13" s="48">
        <v>0</v>
      </c>
      <c r="C13" s="48">
        <v>7</v>
      </c>
      <c r="D13" s="48">
        <v>33</v>
      </c>
      <c r="E13" s="48">
        <v>4</v>
      </c>
      <c r="F13" s="48">
        <v>0</v>
      </c>
      <c r="G13" s="48"/>
      <c r="H13" s="48">
        <v>0</v>
      </c>
      <c r="I13" s="48">
        <v>0</v>
      </c>
      <c r="J13" s="48">
        <v>0</v>
      </c>
      <c r="K13" s="48">
        <v>0</v>
      </c>
      <c r="L13" s="49">
        <f t="shared" si="3"/>
        <v>44</v>
      </c>
      <c r="N13" s="12"/>
      <c r="O13" s="127" t="str">
        <f t="shared" si="6"/>
        <v>Digestate</v>
      </c>
      <c r="P13" s="210">
        <f t="shared" si="8"/>
        <v>0.53333333333333333</v>
      </c>
      <c r="Q13" s="204">
        <f t="shared" si="9"/>
        <v>0.59666666666666668</v>
      </c>
      <c r="R13" s="204">
        <f t="shared" ref="R13" si="12">Q13+$P$3-R8</f>
        <v>0.51</v>
      </c>
      <c r="S13" s="204">
        <f>$P$3</f>
        <v>8.3333333333333329E-2</v>
      </c>
      <c r="T13" s="204">
        <f t="shared" si="11"/>
        <v>5.6666666666666657E-2</v>
      </c>
      <c r="U13" s="204">
        <f t="shared" si="11"/>
        <v>6.9999999999999979E-2</v>
      </c>
      <c r="V13" s="204">
        <f t="shared" si="11"/>
        <v>0.10333333333333332</v>
      </c>
      <c r="W13" s="204">
        <f t="shared" si="11"/>
        <v>0.13666666666666666</v>
      </c>
      <c r="X13" s="204">
        <f t="shared" si="11"/>
        <v>0.19999999999999998</v>
      </c>
      <c r="Y13" s="204">
        <f t="shared" si="11"/>
        <v>0.28333333333333333</v>
      </c>
      <c r="Z13" s="204">
        <f t="shared" si="11"/>
        <v>0.36666666666666664</v>
      </c>
      <c r="AA13" s="205">
        <f t="shared" si="11"/>
        <v>0.44999999999999996</v>
      </c>
      <c r="AB13" s="127"/>
    </row>
    <row r="14" spans="1:28">
      <c r="A14" s="40" t="s">
        <v>79</v>
      </c>
      <c r="B14" s="41">
        <f t="shared" ref="B14:K14" si="13">B15+B19</f>
        <v>2</v>
      </c>
      <c r="C14" s="41">
        <f t="shared" si="13"/>
        <v>21</v>
      </c>
      <c r="D14" s="41">
        <f t="shared" si="13"/>
        <v>56</v>
      </c>
      <c r="E14" s="41">
        <f t="shared" si="13"/>
        <v>10</v>
      </c>
      <c r="F14" s="41">
        <f t="shared" si="13"/>
        <v>1</v>
      </c>
      <c r="G14" s="41">
        <f t="shared" si="13"/>
        <v>1</v>
      </c>
      <c r="H14" s="41">
        <f t="shared" si="13"/>
        <v>3</v>
      </c>
      <c r="I14" s="41">
        <f t="shared" si="13"/>
        <v>3</v>
      </c>
      <c r="J14" s="41">
        <f t="shared" si="13"/>
        <v>1</v>
      </c>
      <c r="K14" s="41">
        <f t="shared" si="13"/>
        <v>0</v>
      </c>
      <c r="L14" s="42">
        <f t="shared" si="3"/>
        <v>98</v>
      </c>
      <c r="N14" s="12"/>
      <c r="O14" s="127" t="str">
        <f t="shared" si="6"/>
        <v>Mink manure</v>
      </c>
      <c r="P14" s="210">
        <f t="shared" si="8"/>
        <v>0.68333333333333335</v>
      </c>
      <c r="Q14" s="204">
        <f t="shared" si="9"/>
        <v>0.75666666666666671</v>
      </c>
      <c r="R14" s="204">
        <f t="shared" ref="R14" si="14">Q14+$P$3-R9</f>
        <v>0.6100000000000001</v>
      </c>
      <c r="S14" s="204">
        <f>$P$3</f>
        <v>8.3333333333333329E-2</v>
      </c>
      <c r="T14" s="204">
        <f t="shared" si="11"/>
        <v>9.6666666666666651E-2</v>
      </c>
      <c r="U14" s="204">
        <f t="shared" si="11"/>
        <v>0.16</v>
      </c>
      <c r="V14" s="204">
        <f t="shared" si="11"/>
        <v>0.23333333333333334</v>
      </c>
      <c r="W14" s="204">
        <f t="shared" si="11"/>
        <v>0.29666666666666663</v>
      </c>
      <c r="X14" s="204">
        <f t="shared" si="11"/>
        <v>0.35</v>
      </c>
      <c r="Y14" s="204">
        <f t="shared" si="11"/>
        <v>0.43333333333333329</v>
      </c>
      <c r="Z14" s="204">
        <f t="shared" si="11"/>
        <v>0.51666666666666661</v>
      </c>
      <c r="AA14" s="205">
        <f t="shared" si="11"/>
        <v>0.6</v>
      </c>
      <c r="AB14" s="127"/>
    </row>
    <row r="15" spans="1:28">
      <c r="A15" s="43" t="s">
        <v>99</v>
      </c>
      <c r="B15" s="44">
        <f t="shared" ref="B15:K15" si="15">SUM(B16:B18)</f>
        <v>2</v>
      </c>
      <c r="C15" s="44">
        <f t="shared" si="15"/>
        <v>14</v>
      </c>
      <c r="D15" s="44">
        <f t="shared" si="15"/>
        <v>33</v>
      </c>
      <c r="E15" s="44">
        <f t="shared" si="15"/>
        <v>9</v>
      </c>
      <c r="F15" s="44">
        <f t="shared" si="15"/>
        <v>1</v>
      </c>
      <c r="G15" s="44">
        <f t="shared" si="15"/>
        <v>1</v>
      </c>
      <c r="H15" s="44">
        <f t="shared" si="15"/>
        <v>0</v>
      </c>
      <c r="I15" s="44">
        <f t="shared" si="15"/>
        <v>1</v>
      </c>
      <c r="J15" s="44">
        <f t="shared" si="15"/>
        <v>1</v>
      </c>
      <c r="K15" s="44">
        <f t="shared" si="15"/>
        <v>0</v>
      </c>
      <c r="L15" s="45">
        <f t="shared" si="3"/>
        <v>62</v>
      </c>
      <c r="N15" s="15"/>
      <c r="O15" s="29" t="str">
        <f t="shared" si="6"/>
        <v>Bedding</v>
      </c>
      <c r="P15" s="211">
        <f t="shared" si="8"/>
        <v>0.57333333333333314</v>
      </c>
      <c r="Q15" s="206">
        <f>P15+$P$3-Q10</f>
        <v>0.62666666666666648</v>
      </c>
      <c r="R15" s="206">
        <f t="shared" ref="R15" si="16">Q15+$P$3-R10</f>
        <v>0.50999999999999979</v>
      </c>
      <c r="S15" s="206">
        <f>$P$3</f>
        <v>8.3333333333333329E-2</v>
      </c>
      <c r="T15" s="206">
        <f t="shared" si="11"/>
        <v>7.6666666666666661E-2</v>
      </c>
      <c r="U15" s="206">
        <f t="shared" si="11"/>
        <v>0.14999999999999997</v>
      </c>
      <c r="V15" s="206">
        <f t="shared" si="11"/>
        <v>0.21333333333333329</v>
      </c>
      <c r="W15" s="206">
        <f t="shared" si="11"/>
        <v>0.27666666666666662</v>
      </c>
      <c r="X15" s="206">
        <f t="shared" si="11"/>
        <v>0.27999999999999992</v>
      </c>
      <c r="Y15" s="206">
        <f t="shared" si="11"/>
        <v>0.35333333333333322</v>
      </c>
      <c r="Z15" s="206">
        <f t="shared" si="11"/>
        <v>0.40666666666666651</v>
      </c>
      <c r="AA15" s="207">
        <f t="shared" si="11"/>
        <v>0.48999999999999982</v>
      </c>
      <c r="AB15" s="127"/>
    </row>
    <row r="16" spans="1:28">
      <c r="A16" s="46" t="s">
        <v>100</v>
      </c>
      <c r="B16" s="39">
        <v>0</v>
      </c>
      <c r="C16" s="39">
        <v>2</v>
      </c>
      <c r="D16" s="39">
        <v>3</v>
      </c>
      <c r="E16" s="39">
        <v>0</v>
      </c>
      <c r="F16" s="39">
        <v>1</v>
      </c>
      <c r="G16" s="39">
        <v>1</v>
      </c>
      <c r="H16" s="39">
        <v>0</v>
      </c>
      <c r="I16" s="39">
        <v>1</v>
      </c>
      <c r="J16" s="39">
        <v>1</v>
      </c>
      <c r="K16" s="39">
        <v>0</v>
      </c>
      <c r="L16" s="47">
        <f t="shared" si="3"/>
        <v>9</v>
      </c>
      <c r="N16" s="14" t="s">
        <v>295</v>
      </c>
      <c r="O16" s="28" t="str">
        <f t="shared" si="6"/>
        <v>Cattle manure</v>
      </c>
      <c r="P16" s="209">
        <f>P6/(AA11+$P$3)</f>
        <v>0</v>
      </c>
      <c r="Q16" s="202">
        <f>Q6/(P11+$P$3)</f>
        <v>1.7647058823529412E-2</v>
      </c>
      <c r="R16" s="202">
        <f>R6/(Q11+$P$3)</f>
        <v>0.296875</v>
      </c>
      <c r="S16" s="202">
        <f>S6/(R11+$P$3)</f>
        <v>0.84375</v>
      </c>
      <c r="T16" s="202">
        <f t="shared" ref="T16:AA16" si="17">T6/(S11+$P$3)</f>
        <v>0.60000000000000009</v>
      </c>
      <c r="U16" s="202">
        <f t="shared" si="17"/>
        <v>0.60000000000000009</v>
      </c>
      <c r="V16" s="202">
        <f t="shared" si="17"/>
        <v>0.55813953488372103</v>
      </c>
      <c r="W16" s="202">
        <f t="shared" si="17"/>
        <v>0.40909090909090917</v>
      </c>
      <c r="X16" s="202">
        <f t="shared" si="17"/>
        <v>0.11764705882352942</v>
      </c>
      <c r="Y16" s="202">
        <f t="shared" si="17"/>
        <v>0</v>
      </c>
      <c r="Z16" s="202">
        <f t="shared" si="17"/>
        <v>0</v>
      </c>
      <c r="AA16" s="203">
        <f t="shared" si="17"/>
        <v>0</v>
      </c>
      <c r="AB16" s="127"/>
    </row>
    <row r="17" spans="1:28">
      <c r="A17" s="46" t="s">
        <v>101</v>
      </c>
      <c r="B17" s="39">
        <v>2</v>
      </c>
      <c r="C17" s="39">
        <v>12</v>
      </c>
      <c r="D17" s="39">
        <v>30</v>
      </c>
      <c r="E17" s="39">
        <v>6</v>
      </c>
      <c r="F17" s="39">
        <v>0</v>
      </c>
      <c r="G17" s="39">
        <v>0</v>
      </c>
      <c r="H17" s="39"/>
      <c r="I17" s="39"/>
      <c r="J17" s="39">
        <v>0</v>
      </c>
      <c r="K17" s="39">
        <v>0</v>
      </c>
      <c r="L17" s="47">
        <f t="shared" si="3"/>
        <v>50</v>
      </c>
      <c r="N17" s="12"/>
      <c r="O17" s="127" t="str">
        <f t="shared" si="6"/>
        <v>Pig manure</v>
      </c>
      <c r="P17" s="210">
        <f>P7/(AA12+$P$3)</f>
        <v>0</v>
      </c>
      <c r="Q17" s="204">
        <f t="shared" ref="Q17:AA20" si="18">Q7/(P12+$P$3)</f>
        <v>2.7522935779816515E-2</v>
      </c>
      <c r="R17" s="204">
        <f t="shared" si="18"/>
        <v>0.26582278481012656</v>
      </c>
      <c r="S17" s="204">
        <f t="shared" si="18"/>
        <v>0.84422110552763818</v>
      </c>
      <c r="T17" s="204">
        <f t="shared" si="18"/>
        <v>0.60000000000000009</v>
      </c>
      <c r="U17" s="204">
        <f t="shared" si="18"/>
        <v>6.666666666666668E-2</v>
      </c>
      <c r="V17" s="204">
        <f t="shared" si="18"/>
        <v>4.4776119402985086E-2</v>
      </c>
      <c r="W17" s="204">
        <f t="shared" si="18"/>
        <v>0.101123595505618</v>
      </c>
      <c r="X17" s="204">
        <f t="shared" si="18"/>
        <v>8.5714285714285729E-2</v>
      </c>
      <c r="Y17" s="204">
        <f t="shared" si="18"/>
        <v>2.479338842975207E-2</v>
      </c>
      <c r="Z17" s="204">
        <f t="shared" si="18"/>
        <v>0</v>
      </c>
      <c r="AA17" s="205">
        <f t="shared" si="18"/>
        <v>0</v>
      </c>
      <c r="AB17" s="127"/>
    </row>
    <row r="18" spans="1:28">
      <c r="A18" s="46" t="s">
        <v>102</v>
      </c>
      <c r="B18" s="39"/>
      <c r="C18" s="39">
        <v>0</v>
      </c>
      <c r="D18" s="39"/>
      <c r="E18" s="39">
        <v>3</v>
      </c>
      <c r="F18" s="39">
        <v>0</v>
      </c>
      <c r="G18" s="39">
        <v>0</v>
      </c>
      <c r="H18" s="39">
        <v>0</v>
      </c>
      <c r="I18" s="39">
        <v>0</v>
      </c>
      <c r="J18" s="39"/>
      <c r="K18" s="39"/>
      <c r="L18" s="47">
        <f t="shared" si="3"/>
        <v>3</v>
      </c>
      <c r="N18" s="12"/>
      <c r="O18" s="127" t="str">
        <f t="shared" si="6"/>
        <v>Digestate</v>
      </c>
      <c r="P18" s="210">
        <f>P8/(AA13+$P$3)</f>
        <v>0</v>
      </c>
      <c r="Q18" s="204">
        <f t="shared" si="18"/>
        <v>3.2432432432432434E-2</v>
      </c>
      <c r="R18" s="204">
        <f t="shared" si="18"/>
        <v>0.25</v>
      </c>
      <c r="S18" s="204">
        <f t="shared" si="18"/>
        <v>0.8595505617977528</v>
      </c>
      <c r="T18" s="204">
        <f t="shared" si="18"/>
        <v>0.66</v>
      </c>
      <c r="U18" s="204">
        <f t="shared" si="18"/>
        <v>0.50000000000000011</v>
      </c>
      <c r="V18" s="204">
        <f t="shared" si="18"/>
        <v>0.32608695652173919</v>
      </c>
      <c r="W18" s="204">
        <f t="shared" si="18"/>
        <v>0.2678571428571429</v>
      </c>
      <c r="X18" s="204">
        <f t="shared" si="18"/>
        <v>9.0909090909090925E-2</v>
      </c>
      <c r="Y18" s="204">
        <f t="shared" si="18"/>
        <v>0</v>
      </c>
      <c r="Z18" s="204">
        <f t="shared" si="18"/>
        <v>0</v>
      </c>
      <c r="AA18" s="205">
        <f t="shared" si="18"/>
        <v>0</v>
      </c>
      <c r="AB18" s="127"/>
    </row>
    <row r="19" spans="1:28">
      <c r="A19" s="43" t="s">
        <v>103</v>
      </c>
      <c r="B19" s="44">
        <f t="shared" ref="B19:K19" si="19">SUM(B20:B21)</f>
        <v>0</v>
      </c>
      <c r="C19" s="44">
        <f t="shared" si="19"/>
        <v>7</v>
      </c>
      <c r="D19" s="44">
        <f t="shared" si="19"/>
        <v>23</v>
      </c>
      <c r="E19" s="44">
        <f t="shared" si="19"/>
        <v>1</v>
      </c>
      <c r="F19" s="44">
        <f t="shared" si="19"/>
        <v>0</v>
      </c>
      <c r="G19" s="44">
        <f t="shared" si="19"/>
        <v>0</v>
      </c>
      <c r="H19" s="44">
        <f t="shared" si="19"/>
        <v>3</v>
      </c>
      <c r="I19" s="44">
        <f t="shared" si="19"/>
        <v>2</v>
      </c>
      <c r="J19" s="44">
        <f t="shared" si="19"/>
        <v>0</v>
      </c>
      <c r="K19" s="44">
        <f t="shared" si="19"/>
        <v>0</v>
      </c>
      <c r="L19" s="45">
        <f t="shared" si="3"/>
        <v>36</v>
      </c>
      <c r="N19" s="12"/>
      <c r="O19" s="127" t="str">
        <f t="shared" si="6"/>
        <v>Mink manure</v>
      </c>
      <c r="P19" s="210">
        <f>P9/(AA14+$P$3)</f>
        <v>0</v>
      </c>
      <c r="Q19" s="204">
        <f t="shared" si="18"/>
        <v>1.3043478260869565E-2</v>
      </c>
      <c r="R19" s="204">
        <f t="shared" si="18"/>
        <v>0.27380952380952378</v>
      </c>
      <c r="S19" s="204">
        <f t="shared" si="18"/>
        <v>0.89423076923076905</v>
      </c>
      <c r="T19" s="204">
        <f t="shared" si="18"/>
        <v>0.42000000000000004</v>
      </c>
      <c r="U19" s="204">
        <f t="shared" si="18"/>
        <v>0.11111111111111112</v>
      </c>
      <c r="V19" s="204">
        <f t="shared" si="18"/>
        <v>4.1095890410958902E-2</v>
      </c>
      <c r="W19" s="204">
        <f t="shared" si="18"/>
        <v>6.3157894736842107E-2</v>
      </c>
      <c r="X19" s="204">
        <f t="shared" si="18"/>
        <v>7.8947368421052641E-2</v>
      </c>
      <c r="Y19" s="204">
        <f t="shared" si="18"/>
        <v>0</v>
      </c>
      <c r="Z19" s="204">
        <f t="shared" si="18"/>
        <v>0</v>
      </c>
      <c r="AA19" s="205">
        <f t="shared" si="18"/>
        <v>0</v>
      </c>
      <c r="AB19" s="127"/>
    </row>
    <row r="20" spans="1:28">
      <c r="A20" s="46" t="str">
        <f>A17</f>
        <v>Vinter cerials and rape</v>
      </c>
      <c r="B20" s="39"/>
      <c r="C20" s="39"/>
      <c r="D20" s="39"/>
      <c r="E20" s="39"/>
      <c r="F20" s="39"/>
      <c r="G20" s="39">
        <v>0</v>
      </c>
      <c r="H20" s="39">
        <v>3</v>
      </c>
      <c r="I20" s="39">
        <v>2</v>
      </c>
      <c r="J20" s="39">
        <v>0</v>
      </c>
      <c r="K20" s="39"/>
      <c r="L20" s="47">
        <f t="shared" si="3"/>
        <v>5</v>
      </c>
      <c r="N20" s="15"/>
      <c r="O20" s="29" t="str">
        <f t="shared" si="6"/>
        <v>Bedding</v>
      </c>
      <c r="P20" s="211">
        <f>P10/(AA15+$P$3)</f>
        <v>0</v>
      </c>
      <c r="Q20" s="206">
        <f t="shared" si="18"/>
        <v>4.5685279187817271E-2</v>
      </c>
      <c r="R20" s="206">
        <f t="shared" si="18"/>
        <v>0.28169014084507049</v>
      </c>
      <c r="S20" s="206">
        <f t="shared" si="18"/>
        <v>0.84269662921348343</v>
      </c>
      <c r="T20" s="206">
        <f t="shared" si="18"/>
        <v>0.54</v>
      </c>
      <c r="U20" s="206">
        <f t="shared" si="18"/>
        <v>6.2500000000000014E-2</v>
      </c>
      <c r="V20" s="206">
        <f t="shared" si="18"/>
        <v>8.5714285714285729E-2</v>
      </c>
      <c r="W20" s="206">
        <f t="shared" si="18"/>
        <v>6.7415730337078664E-2</v>
      </c>
      <c r="X20" s="206">
        <f t="shared" si="18"/>
        <v>0.22222222222222227</v>
      </c>
      <c r="Y20" s="206">
        <f t="shared" si="18"/>
        <v>2.7522935779816522E-2</v>
      </c>
      <c r="Z20" s="206">
        <f t="shared" si="18"/>
        <v>6.8702290076335895E-2</v>
      </c>
      <c r="AA20" s="207">
        <f t="shared" si="18"/>
        <v>0</v>
      </c>
      <c r="AB20" s="127"/>
    </row>
    <row r="21" spans="1:28">
      <c r="A21" s="46" t="str">
        <f>A18</f>
        <v>Spring crops</v>
      </c>
      <c r="B21" s="48">
        <v>0</v>
      </c>
      <c r="C21" s="48">
        <v>7</v>
      </c>
      <c r="D21" s="48">
        <v>23</v>
      </c>
      <c r="E21" s="48">
        <v>1</v>
      </c>
      <c r="F21" s="48"/>
      <c r="G21" s="48"/>
      <c r="H21" s="48">
        <v>0</v>
      </c>
      <c r="I21" s="48">
        <v>0</v>
      </c>
      <c r="J21" s="48">
        <v>0</v>
      </c>
      <c r="K21" s="48">
        <v>0</v>
      </c>
      <c r="L21" s="49">
        <f t="shared" si="3"/>
        <v>31</v>
      </c>
      <c r="P21" s="127"/>
      <c r="Q21" s="127"/>
      <c r="R21" s="127"/>
      <c r="S21" s="127"/>
      <c r="T21" s="127"/>
      <c r="U21" s="127"/>
      <c r="V21" s="127"/>
      <c r="W21" s="127"/>
      <c r="X21" s="127"/>
      <c r="Y21" s="127"/>
      <c r="Z21" s="127"/>
      <c r="AA21" s="127"/>
      <c r="AB21" s="127"/>
    </row>
    <row r="22" spans="1:28">
      <c r="A22" s="40" t="s">
        <v>11</v>
      </c>
      <c r="B22" s="41">
        <f t="shared" ref="B22:K22" si="20">B23+B27</f>
        <v>2</v>
      </c>
      <c r="C22" s="41">
        <f t="shared" si="20"/>
        <v>17</v>
      </c>
      <c r="D22" s="41">
        <f>D23+D27</f>
        <v>51</v>
      </c>
      <c r="E22" s="41">
        <f t="shared" si="20"/>
        <v>11</v>
      </c>
      <c r="F22" s="41">
        <f t="shared" si="20"/>
        <v>7</v>
      </c>
      <c r="G22" s="41">
        <f t="shared" si="20"/>
        <v>5</v>
      </c>
      <c r="H22" s="41">
        <f t="shared" si="20"/>
        <v>5</v>
      </c>
      <c r="I22" s="41">
        <f t="shared" si="20"/>
        <v>2</v>
      </c>
      <c r="J22" s="41">
        <f t="shared" si="20"/>
        <v>0</v>
      </c>
      <c r="K22" s="41">
        <f t="shared" si="20"/>
        <v>0</v>
      </c>
      <c r="L22" s="42">
        <f t="shared" si="3"/>
        <v>100</v>
      </c>
      <c r="P22" s="127"/>
      <c r="Q22" s="127"/>
      <c r="R22" s="127"/>
      <c r="S22" s="127"/>
      <c r="T22" s="127"/>
      <c r="U22" s="127"/>
      <c r="V22" s="127"/>
      <c r="W22" s="127"/>
      <c r="X22" s="127"/>
      <c r="Y22" s="127"/>
      <c r="Z22" s="127"/>
      <c r="AA22" s="127"/>
      <c r="AB22" s="127"/>
    </row>
    <row r="23" spans="1:28">
      <c r="A23" s="43" t="s">
        <v>99</v>
      </c>
      <c r="B23" s="44">
        <f t="shared" ref="B23:K23" si="21">SUM(B24:B26)</f>
        <v>2</v>
      </c>
      <c r="C23" s="44">
        <f t="shared" si="21"/>
        <v>11</v>
      </c>
      <c r="D23" s="44">
        <f>SUM(D24:D26)</f>
        <v>21</v>
      </c>
      <c r="E23" s="44">
        <f t="shared" si="21"/>
        <v>7</v>
      </c>
      <c r="F23" s="44">
        <f t="shared" si="21"/>
        <v>7</v>
      </c>
      <c r="G23" s="44">
        <f t="shared" si="21"/>
        <v>5</v>
      </c>
      <c r="H23" s="44">
        <f t="shared" si="21"/>
        <v>3</v>
      </c>
      <c r="I23" s="44">
        <f t="shared" si="21"/>
        <v>1</v>
      </c>
      <c r="J23" s="44">
        <f t="shared" si="21"/>
        <v>0</v>
      </c>
      <c r="K23" s="44">
        <f t="shared" si="21"/>
        <v>0</v>
      </c>
      <c r="L23" s="45">
        <f t="shared" si="3"/>
        <v>57</v>
      </c>
      <c r="P23" s="127"/>
      <c r="Q23" s="127"/>
      <c r="R23" s="127"/>
      <c r="S23" s="127"/>
      <c r="T23" s="127"/>
      <c r="U23" s="127"/>
      <c r="V23" s="127"/>
      <c r="W23" s="127"/>
      <c r="X23" s="127"/>
      <c r="Y23" s="127"/>
      <c r="Z23" s="127"/>
      <c r="AA23" s="127"/>
      <c r="AB23" s="127"/>
    </row>
    <row r="24" spans="1:28">
      <c r="A24" s="46" t="s">
        <v>100</v>
      </c>
      <c r="B24" s="39">
        <v>1</v>
      </c>
      <c r="C24" s="39">
        <v>5</v>
      </c>
      <c r="D24" s="39">
        <v>4</v>
      </c>
      <c r="E24" s="39">
        <v>3</v>
      </c>
      <c r="F24" s="39">
        <v>6</v>
      </c>
      <c r="G24" s="39">
        <v>5</v>
      </c>
      <c r="H24" s="39">
        <v>3</v>
      </c>
      <c r="I24" s="39">
        <v>1</v>
      </c>
      <c r="J24" s="39">
        <v>0</v>
      </c>
      <c r="K24" s="39">
        <v>0</v>
      </c>
      <c r="L24" s="47">
        <f t="shared" si="3"/>
        <v>28</v>
      </c>
    </row>
    <row r="25" spans="1:28">
      <c r="A25" s="46" t="s">
        <v>101</v>
      </c>
      <c r="B25" s="39">
        <v>1</v>
      </c>
      <c r="C25" s="39">
        <v>6</v>
      </c>
      <c r="D25" s="39">
        <v>17</v>
      </c>
      <c r="E25" s="39">
        <v>2</v>
      </c>
      <c r="F25" s="39">
        <v>0</v>
      </c>
      <c r="G25" s="39">
        <v>0</v>
      </c>
      <c r="H25" s="39"/>
      <c r="I25" s="39"/>
      <c r="J25" s="39">
        <v>0</v>
      </c>
      <c r="K25" s="39">
        <v>0</v>
      </c>
      <c r="L25" s="47">
        <f t="shared" si="3"/>
        <v>26</v>
      </c>
    </row>
    <row r="26" spans="1:28">
      <c r="A26" s="46" t="s">
        <v>102</v>
      </c>
      <c r="B26" s="39"/>
      <c r="C26" s="39"/>
      <c r="D26" s="39"/>
      <c r="E26" s="39">
        <v>2</v>
      </c>
      <c r="F26" s="39">
        <v>1</v>
      </c>
      <c r="G26" s="39">
        <v>0</v>
      </c>
      <c r="H26" s="39">
        <v>0</v>
      </c>
      <c r="I26" s="39">
        <v>0</v>
      </c>
      <c r="J26" s="39"/>
      <c r="K26" s="39"/>
      <c r="L26" s="47">
        <f t="shared" si="3"/>
        <v>3</v>
      </c>
    </row>
    <row r="27" spans="1:28">
      <c r="A27" s="43" t="s">
        <v>103</v>
      </c>
      <c r="B27" s="44">
        <f t="shared" ref="B27:K27" si="22">SUM(B28:B29)</f>
        <v>0</v>
      </c>
      <c r="C27" s="44">
        <f t="shared" si="22"/>
        <v>6</v>
      </c>
      <c r="D27" s="44">
        <f t="shared" si="22"/>
        <v>30</v>
      </c>
      <c r="E27" s="44">
        <f t="shared" si="22"/>
        <v>4</v>
      </c>
      <c r="F27" s="44">
        <f t="shared" si="22"/>
        <v>0</v>
      </c>
      <c r="G27" s="44">
        <f t="shared" si="22"/>
        <v>0</v>
      </c>
      <c r="H27" s="44">
        <f t="shared" si="22"/>
        <v>2</v>
      </c>
      <c r="I27" s="44">
        <f t="shared" si="22"/>
        <v>1</v>
      </c>
      <c r="J27" s="44">
        <f t="shared" si="22"/>
        <v>0</v>
      </c>
      <c r="K27" s="44">
        <f t="shared" si="22"/>
        <v>0</v>
      </c>
      <c r="L27" s="45">
        <f t="shared" si="3"/>
        <v>43</v>
      </c>
    </row>
    <row r="28" spans="1:28">
      <c r="A28" s="46" t="str">
        <f>A25</f>
        <v>Vinter cerials and rape</v>
      </c>
      <c r="B28" s="39"/>
      <c r="C28" s="39"/>
      <c r="D28" s="39"/>
      <c r="E28" s="39"/>
      <c r="F28" s="39"/>
      <c r="G28" s="39">
        <v>0</v>
      </c>
      <c r="H28" s="39">
        <v>2</v>
      </c>
      <c r="I28" s="39">
        <v>1</v>
      </c>
      <c r="J28" s="39">
        <v>0</v>
      </c>
      <c r="K28" s="39"/>
      <c r="L28" s="47">
        <f t="shared" si="3"/>
        <v>3</v>
      </c>
    </row>
    <row r="29" spans="1:28">
      <c r="A29" s="46" t="str">
        <f>A26</f>
        <v>Spring crops</v>
      </c>
      <c r="B29" s="48">
        <v>0</v>
      </c>
      <c r="C29" s="48">
        <v>6</v>
      </c>
      <c r="D29" s="48">
        <v>30</v>
      </c>
      <c r="E29" s="48">
        <v>4</v>
      </c>
      <c r="F29" s="48"/>
      <c r="G29" s="48"/>
      <c r="H29" s="48">
        <v>0</v>
      </c>
      <c r="I29" s="48">
        <v>0</v>
      </c>
      <c r="J29" s="48">
        <v>0</v>
      </c>
      <c r="K29" s="48">
        <v>0</v>
      </c>
      <c r="L29" s="49">
        <f t="shared" si="3"/>
        <v>40</v>
      </c>
    </row>
    <row r="30" spans="1:28">
      <c r="A30" s="40" t="s">
        <v>104</v>
      </c>
      <c r="B30" s="41">
        <f t="shared" ref="B30:K30" si="23">B31+B35</f>
        <v>1</v>
      </c>
      <c r="C30" s="41">
        <f t="shared" si="23"/>
        <v>23</v>
      </c>
      <c r="D30" s="41">
        <f t="shared" si="23"/>
        <v>62</v>
      </c>
      <c r="E30" s="41">
        <f t="shared" si="23"/>
        <v>7</v>
      </c>
      <c r="F30" s="41">
        <f t="shared" si="23"/>
        <v>2</v>
      </c>
      <c r="G30" s="41">
        <f t="shared" si="23"/>
        <v>1</v>
      </c>
      <c r="H30" s="41">
        <f t="shared" si="23"/>
        <v>2</v>
      </c>
      <c r="I30" s="41">
        <f t="shared" si="23"/>
        <v>3</v>
      </c>
      <c r="J30" s="41">
        <f t="shared" si="23"/>
        <v>0</v>
      </c>
      <c r="K30" s="41">
        <f t="shared" si="23"/>
        <v>0</v>
      </c>
      <c r="L30" s="42">
        <f t="shared" si="3"/>
        <v>101</v>
      </c>
    </row>
    <row r="31" spans="1:28">
      <c r="A31" s="43" t="s">
        <v>99</v>
      </c>
      <c r="B31" s="44">
        <f t="shared" ref="B31:K31" si="24">SUM(B32:B34)</f>
        <v>1</v>
      </c>
      <c r="C31" s="44">
        <f t="shared" si="24"/>
        <v>13</v>
      </c>
      <c r="D31" s="44">
        <f t="shared" si="24"/>
        <v>33</v>
      </c>
      <c r="E31" s="44">
        <f t="shared" si="24"/>
        <v>6</v>
      </c>
      <c r="F31" s="44">
        <f t="shared" si="24"/>
        <v>2</v>
      </c>
      <c r="G31" s="44">
        <f t="shared" si="24"/>
        <v>1</v>
      </c>
      <c r="H31" s="44">
        <f t="shared" si="24"/>
        <v>1</v>
      </c>
      <c r="I31" s="44">
        <f t="shared" si="24"/>
        <v>0</v>
      </c>
      <c r="J31" s="44">
        <f t="shared" si="24"/>
        <v>0</v>
      </c>
      <c r="K31" s="44">
        <f t="shared" si="24"/>
        <v>0</v>
      </c>
      <c r="L31" s="45">
        <f t="shared" si="3"/>
        <v>57</v>
      </c>
    </row>
    <row r="32" spans="1:28">
      <c r="A32" s="46" t="s">
        <v>100</v>
      </c>
      <c r="B32" s="39">
        <v>0</v>
      </c>
      <c r="C32" s="39">
        <v>3</v>
      </c>
      <c r="D32" s="39">
        <v>6</v>
      </c>
      <c r="E32" s="39">
        <v>1</v>
      </c>
      <c r="F32" s="39">
        <v>2</v>
      </c>
      <c r="G32" s="39">
        <v>1</v>
      </c>
      <c r="H32" s="39">
        <v>1</v>
      </c>
      <c r="I32" s="39">
        <v>0</v>
      </c>
      <c r="J32" s="39">
        <v>0</v>
      </c>
      <c r="K32" s="39"/>
      <c r="L32" s="47">
        <f t="shared" si="3"/>
        <v>14</v>
      </c>
    </row>
    <row r="33" spans="1:12">
      <c r="A33" s="46" t="s">
        <v>101</v>
      </c>
      <c r="B33" s="39">
        <v>1</v>
      </c>
      <c r="C33" s="39">
        <v>10</v>
      </c>
      <c r="D33" s="39">
        <v>27</v>
      </c>
      <c r="E33" s="39">
        <v>3</v>
      </c>
      <c r="F33" s="39">
        <v>0</v>
      </c>
      <c r="G33" s="39">
        <v>0</v>
      </c>
      <c r="H33" s="39"/>
      <c r="I33" s="39"/>
      <c r="J33" s="39">
        <v>0</v>
      </c>
      <c r="K33" s="39">
        <v>0</v>
      </c>
      <c r="L33" s="47">
        <f t="shared" si="3"/>
        <v>41</v>
      </c>
    </row>
    <row r="34" spans="1:12">
      <c r="A34" s="46" t="s">
        <v>102</v>
      </c>
      <c r="B34" s="39"/>
      <c r="C34" s="39">
        <v>0</v>
      </c>
      <c r="D34" s="39">
        <v>0</v>
      </c>
      <c r="E34" s="39">
        <v>2</v>
      </c>
      <c r="F34" s="39">
        <v>0</v>
      </c>
      <c r="G34" s="39">
        <v>0</v>
      </c>
      <c r="H34" s="39"/>
      <c r="I34" s="39"/>
      <c r="J34" s="39"/>
      <c r="K34" s="39"/>
      <c r="L34" s="47">
        <f t="shared" si="3"/>
        <v>2</v>
      </c>
    </row>
    <row r="35" spans="1:12">
      <c r="A35" s="43" t="s">
        <v>103</v>
      </c>
      <c r="B35" s="44">
        <f t="shared" ref="B35:K35" si="25">SUM(B36:B37)</f>
        <v>0</v>
      </c>
      <c r="C35" s="44">
        <f t="shared" si="25"/>
        <v>10</v>
      </c>
      <c r="D35" s="44">
        <f t="shared" si="25"/>
        <v>29</v>
      </c>
      <c r="E35" s="44">
        <f t="shared" si="25"/>
        <v>1</v>
      </c>
      <c r="F35" s="44">
        <f t="shared" si="25"/>
        <v>0</v>
      </c>
      <c r="G35" s="44">
        <f t="shared" si="25"/>
        <v>0</v>
      </c>
      <c r="H35" s="44">
        <f t="shared" si="25"/>
        <v>1</v>
      </c>
      <c r="I35" s="44">
        <f t="shared" si="25"/>
        <v>3</v>
      </c>
      <c r="J35" s="44">
        <f t="shared" si="25"/>
        <v>0</v>
      </c>
      <c r="K35" s="44">
        <f t="shared" si="25"/>
        <v>0</v>
      </c>
      <c r="L35" s="45">
        <f t="shared" si="3"/>
        <v>44</v>
      </c>
    </row>
    <row r="36" spans="1:12">
      <c r="A36" s="46" t="str">
        <f>A33</f>
        <v>Vinter cerials and rape</v>
      </c>
      <c r="B36" s="39"/>
      <c r="C36" s="39"/>
      <c r="D36" s="39"/>
      <c r="E36" s="39"/>
      <c r="F36" s="39"/>
      <c r="G36" s="39">
        <v>0</v>
      </c>
      <c r="H36" s="39">
        <v>1</v>
      </c>
      <c r="I36" s="39">
        <v>3</v>
      </c>
      <c r="J36" s="39"/>
      <c r="K36" s="39"/>
      <c r="L36" s="47">
        <f t="shared" si="3"/>
        <v>4</v>
      </c>
    </row>
    <row r="37" spans="1:12">
      <c r="A37" s="46" t="str">
        <f>A34</f>
        <v>Spring crops</v>
      </c>
      <c r="B37" s="48">
        <v>0</v>
      </c>
      <c r="C37" s="48">
        <v>10</v>
      </c>
      <c r="D37" s="48">
        <v>29</v>
      </c>
      <c r="E37" s="48">
        <v>1</v>
      </c>
      <c r="F37" s="48"/>
      <c r="G37" s="48"/>
      <c r="H37" s="48">
        <v>0</v>
      </c>
      <c r="I37" s="48">
        <v>0</v>
      </c>
      <c r="J37" s="48">
        <v>0</v>
      </c>
      <c r="K37" s="48">
        <v>0</v>
      </c>
      <c r="L37" s="49">
        <f t="shared" si="3"/>
        <v>40</v>
      </c>
    </row>
    <row r="38" spans="1:12">
      <c r="A38" s="40" t="s">
        <v>105</v>
      </c>
      <c r="B38" s="41">
        <f t="shared" ref="B38:K38" si="26">B39+B43</f>
        <v>3</v>
      </c>
      <c r="C38" s="41">
        <f t="shared" si="26"/>
        <v>20</v>
      </c>
      <c r="D38" s="41">
        <f t="shared" si="26"/>
        <v>50</v>
      </c>
      <c r="E38" s="41">
        <f t="shared" si="26"/>
        <v>9</v>
      </c>
      <c r="F38" s="41">
        <f t="shared" si="26"/>
        <v>1</v>
      </c>
      <c r="G38" s="41">
        <f t="shared" si="26"/>
        <v>2</v>
      </c>
      <c r="H38" s="41">
        <f t="shared" si="26"/>
        <v>2</v>
      </c>
      <c r="I38" s="41">
        <f t="shared" si="26"/>
        <v>8</v>
      </c>
      <c r="J38" s="41">
        <f t="shared" si="26"/>
        <v>1</v>
      </c>
      <c r="K38" s="41">
        <f t="shared" si="26"/>
        <v>3</v>
      </c>
      <c r="L38" s="42">
        <f t="shared" si="3"/>
        <v>99</v>
      </c>
    </row>
    <row r="39" spans="1:12">
      <c r="A39" s="43" t="s">
        <v>99</v>
      </c>
      <c r="B39" s="44">
        <f t="shared" ref="B39:K39" si="27">SUM(B40:B42)</f>
        <v>1</v>
      </c>
      <c r="C39" s="44">
        <f t="shared" si="27"/>
        <v>3</v>
      </c>
      <c r="D39" s="44">
        <f t="shared" si="27"/>
        <v>3</v>
      </c>
      <c r="E39" s="44">
        <f t="shared" si="27"/>
        <v>3</v>
      </c>
      <c r="F39" s="44">
        <f t="shared" si="27"/>
        <v>1</v>
      </c>
      <c r="G39" s="44">
        <f t="shared" si="27"/>
        <v>2</v>
      </c>
      <c r="H39" s="44">
        <f t="shared" si="27"/>
        <v>0</v>
      </c>
      <c r="I39" s="44">
        <f t="shared" si="27"/>
        <v>0</v>
      </c>
      <c r="J39" s="44">
        <f t="shared" si="27"/>
        <v>0</v>
      </c>
      <c r="K39" s="44">
        <f t="shared" si="27"/>
        <v>0</v>
      </c>
      <c r="L39" s="45">
        <f t="shared" si="3"/>
        <v>13</v>
      </c>
    </row>
    <row r="40" spans="1:12">
      <c r="A40" s="46" t="s">
        <v>100</v>
      </c>
      <c r="B40" s="39">
        <v>1</v>
      </c>
      <c r="C40" s="39">
        <v>2</v>
      </c>
      <c r="D40" s="39">
        <v>2</v>
      </c>
      <c r="E40" s="39">
        <v>1</v>
      </c>
      <c r="F40" s="39">
        <v>0</v>
      </c>
      <c r="G40" s="39">
        <v>1</v>
      </c>
      <c r="H40" s="39">
        <v>0</v>
      </c>
      <c r="I40" s="39">
        <v>0</v>
      </c>
      <c r="J40" s="39">
        <v>0</v>
      </c>
      <c r="K40" s="39">
        <v>0</v>
      </c>
      <c r="L40" s="47">
        <f t="shared" si="3"/>
        <v>7</v>
      </c>
    </row>
    <row r="41" spans="1:12">
      <c r="A41" s="46" t="s">
        <v>101</v>
      </c>
      <c r="B41" s="39">
        <v>0</v>
      </c>
      <c r="C41" s="39">
        <v>1</v>
      </c>
      <c r="D41" s="39">
        <v>1</v>
      </c>
      <c r="E41" s="39">
        <v>0</v>
      </c>
      <c r="F41" s="39">
        <v>0</v>
      </c>
      <c r="G41" s="39">
        <v>0</v>
      </c>
      <c r="H41" s="39"/>
      <c r="I41" s="39"/>
      <c r="J41" s="39">
        <v>0</v>
      </c>
      <c r="K41" s="39">
        <v>0</v>
      </c>
      <c r="L41" s="47">
        <f t="shared" si="3"/>
        <v>2</v>
      </c>
    </row>
    <row r="42" spans="1:12">
      <c r="A42" s="46" t="s">
        <v>102</v>
      </c>
      <c r="B42" s="39"/>
      <c r="C42" s="39"/>
      <c r="D42" s="39"/>
      <c r="E42" s="39">
        <v>2</v>
      </c>
      <c r="F42" s="39">
        <v>1</v>
      </c>
      <c r="G42" s="39">
        <v>1</v>
      </c>
      <c r="H42" s="39">
        <v>0</v>
      </c>
      <c r="I42" s="39">
        <v>0</v>
      </c>
      <c r="J42" s="39"/>
      <c r="K42" s="39"/>
      <c r="L42" s="47">
        <f t="shared" si="3"/>
        <v>4</v>
      </c>
    </row>
    <row r="43" spans="1:12">
      <c r="A43" s="43" t="s">
        <v>103</v>
      </c>
      <c r="B43" s="44">
        <f t="shared" ref="B43:K43" si="28">SUM(B44:B45)</f>
        <v>2</v>
      </c>
      <c r="C43" s="44">
        <f t="shared" si="28"/>
        <v>17</v>
      </c>
      <c r="D43" s="44">
        <f t="shared" si="28"/>
        <v>47</v>
      </c>
      <c r="E43" s="44">
        <f t="shared" si="28"/>
        <v>6</v>
      </c>
      <c r="F43" s="44">
        <f t="shared" si="28"/>
        <v>0</v>
      </c>
      <c r="G43" s="44">
        <f t="shared" si="28"/>
        <v>0</v>
      </c>
      <c r="H43" s="44">
        <f t="shared" si="28"/>
        <v>2</v>
      </c>
      <c r="I43" s="44">
        <f t="shared" si="28"/>
        <v>8</v>
      </c>
      <c r="J43" s="44">
        <f t="shared" si="28"/>
        <v>1</v>
      </c>
      <c r="K43" s="44">
        <f t="shared" si="28"/>
        <v>3</v>
      </c>
      <c r="L43" s="45">
        <f t="shared" si="3"/>
        <v>86</v>
      </c>
    </row>
    <row r="44" spans="1:12">
      <c r="A44" s="46" t="str">
        <f>A41</f>
        <v>Vinter cerials and rape</v>
      </c>
      <c r="B44" s="39"/>
      <c r="C44" s="39"/>
      <c r="D44" s="39"/>
      <c r="E44" s="39"/>
      <c r="F44" s="39"/>
      <c r="G44" s="39">
        <v>0</v>
      </c>
      <c r="H44" s="39">
        <v>2</v>
      </c>
      <c r="I44" s="39">
        <v>8</v>
      </c>
      <c r="J44" s="39">
        <v>1</v>
      </c>
      <c r="K44" s="39">
        <v>0</v>
      </c>
      <c r="L44" s="47">
        <f t="shared" si="3"/>
        <v>11</v>
      </c>
    </row>
    <row r="45" spans="1:12">
      <c r="A45" s="46" t="str">
        <f>A42</f>
        <v>Spring crops</v>
      </c>
      <c r="B45" s="39">
        <v>2</v>
      </c>
      <c r="C45" s="39">
        <v>17</v>
      </c>
      <c r="D45" s="39">
        <v>47</v>
      </c>
      <c r="E45" s="39">
        <v>6</v>
      </c>
      <c r="F45" s="39"/>
      <c r="G45" s="39"/>
      <c r="H45" s="39">
        <v>0</v>
      </c>
      <c r="I45" s="39">
        <v>0</v>
      </c>
      <c r="J45" s="39">
        <v>0</v>
      </c>
      <c r="K45" s="39">
        <v>3</v>
      </c>
      <c r="L45" s="47">
        <f t="shared" si="3"/>
        <v>75</v>
      </c>
    </row>
    <row r="46" spans="1:12">
      <c r="A46" s="56" t="s">
        <v>84</v>
      </c>
      <c r="B46" s="57">
        <f t="shared" ref="B46:K46" si="29">B38+B30+B22+B14+B6</f>
        <v>9</v>
      </c>
      <c r="C46" s="57">
        <f t="shared" si="29"/>
        <v>100</v>
      </c>
      <c r="D46" s="57">
        <f t="shared" si="29"/>
        <v>264</v>
      </c>
      <c r="E46" s="57">
        <f t="shared" si="29"/>
        <v>47</v>
      </c>
      <c r="F46" s="57">
        <f t="shared" si="29"/>
        <v>20</v>
      </c>
      <c r="G46" s="57">
        <f t="shared" si="29"/>
        <v>17</v>
      </c>
      <c r="H46" s="57">
        <f t="shared" si="29"/>
        <v>18</v>
      </c>
      <c r="I46" s="57">
        <f t="shared" si="29"/>
        <v>18</v>
      </c>
      <c r="J46" s="57">
        <f t="shared" si="29"/>
        <v>2</v>
      </c>
      <c r="K46" s="57">
        <f t="shared" si="29"/>
        <v>3</v>
      </c>
      <c r="L46" s="58">
        <f t="shared" si="3"/>
        <v>498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C6E4E-97B6-4E4A-8708-1B46EA720A52}">
  <dimension ref="A1:R12"/>
  <sheetViews>
    <sheetView zoomScaleNormal="100" workbookViewId="0">
      <selection activeCell="C14" sqref="C14"/>
    </sheetView>
  </sheetViews>
  <sheetFormatPr defaultRowHeight="14.4"/>
  <cols>
    <col min="1" max="1" width="41.33203125" customWidth="1"/>
    <col min="2" max="2" width="14.6640625" customWidth="1"/>
    <col min="3" max="3" width="16.33203125" customWidth="1"/>
    <col min="16" max="16" width="22.33203125" customWidth="1"/>
    <col min="17" max="17" width="19.109375" customWidth="1"/>
    <col min="18" max="18" width="22.33203125" customWidth="1"/>
  </cols>
  <sheetData>
    <row r="1" spans="1:18" ht="31.2">
      <c r="A1" s="59" t="s">
        <v>284</v>
      </c>
    </row>
    <row r="2" spans="1:18">
      <c r="A2" s="60" t="s">
        <v>82</v>
      </c>
    </row>
    <row r="3" spans="1:18">
      <c r="A3" s="11"/>
    </row>
    <row r="5" spans="1:18" ht="15.6">
      <c r="A5" s="65" t="s">
        <v>281</v>
      </c>
      <c r="P5" s="11"/>
    </row>
    <row r="7" spans="1:18">
      <c r="A7" s="53"/>
      <c r="B7" s="68" t="s">
        <v>106</v>
      </c>
      <c r="C7" s="69" t="s">
        <v>107</v>
      </c>
      <c r="D7" s="13"/>
      <c r="E7" s="13"/>
    </row>
    <row r="8" spans="1:18">
      <c r="A8" s="14" t="s">
        <v>245</v>
      </c>
      <c r="B8" s="132" t="s">
        <v>119</v>
      </c>
      <c r="C8" s="133" t="s">
        <v>120</v>
      </c>
      <c r="D8" s="13"/>
      <c r="E8" s="13"/>
    </row>
    <row r="9" spans="1:18">
      <c r="A9" s="12" t="s">
        <v>243</v>
      </c>
      <c r="B9" s="130" t="s">
        <v>246</v>
      </c>
      <c r="C9" s="54" t="s">
        <v>247</v>
      </c>
      <c r="D9" s="13"/>
      <c r="E9" s="13"/>
    </row>
    <row r="10" spans="1:18">
      <c r="A10" s="287" t="s">
        <v>244</v>
      </c>
      <c r="B10" s="288" t="s">
        <v>282</v>
      </c>
      <c r="C10" s="303" t="s">
        <v>283</v>
      </c>
      <c r="E10" s="13"/>
      <c r="Q10" s="13"/>
      <c r="R10" s="13"/>
    </row>
    <row r="11" spans="1:18">
      <c r="A11" s="201"/>
      <c r="B11" s="201"/>
      <c r="C11" s="201"/>
      <c r="D11" s="201"/>
      <c r="E11" s="201"/>
      <c r="F11" s="201"/>
      <c r="G11" s="201"/>
      <c r="Q11" s="13"/>
      <c r="R11" s="13"/>
    </row>
    <row r="12" spans="1:18">
      <c r="A12" s="201"/>
      <c r="B12" s="201"/>
      <c r="C12" s="201"/>
      <c r="D12" s="201"/>
      <c r="E12" s="201"/>
      <c r="F12" s="201"/>
      <c r="G12" s="201"/>
      <c r="Q12" s="13"/>
      <c r="R12" s="13"/>
    </row>
  </sheetData>
  <hyperlinks>
    <hyperlink ref="A2" r:id="rId1" xr:uid="{17D44064-9B1F-47F1-8897-6A64B7E03F15}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8FBFC-FCC4-405A-8DD9-DE1CCEFFDED0}">
  <dimension ref="A1:CD17"/>
  <sheetViews>
    <sheetView zoomScaleNormal="100" workbookViewId="0">
      <selection activeCell="H9" sqref="H9"/>
    </sheetView>
  </sheetViews>
  <sheetFormatPr defaultColWidth="9.109375" defaultRowHeight="14.4"/>
  <cols>
    <col min="1" max="1" width="22.109375" style="143" customWidth="1"/>
    <col min="2" max="2" width="7.33203125" style="143" bestFit="1" customWidth="1"/>
    <col min="3" max="3" width="5" style="143" bestFit="1" customWidth="1"/>
    <col min="4" max="4" width="13" style="143" customWidth="1"/>
    <col min="5" max="5" width="16.77734375" style="143" bestFit="1" customWidth="1"/>
    <col min="6" max="6" width="7" style="144" bestFit="1" customWidth="1"/>
    <col min="7" max="7" width="6.6640625" style="144" bestFit="1" customWidth="1"/>
    <col min="8" max="8" width="12.44140625" style="143" bestFit="1" customWidth="1"/>
    <col min="9" max="9" width="16.77734375" style="143" bestFit="1" customWidth="1"/>
    <col min="10" max="10" width="5.88671875" style="143" bestFit="1" customWidth="1"/>
    <col min="11" max="11" width="9.21875" style="143" bestFit="1" customWidth="1"/>
    <col min="12" max="12" width="12.44140625" style="143" bestFit="1" customWidth="1"/>
    <col min="13" max="13" width="18.44140625" style="143" bestFit="1" customWidth="1"/>
    <col min="14" max="14" width="9.21875" style="143" bestFit="1" customWidth="1"/>
    <col min="15" max="15" width="6.6640625" style="143" bestFit="1" customWidth="1"/>
    <col min="16" max="16" width="11.44140625" style="143" bestFit="1" customWidth="1"/>
    <col min="17" max="17" width="18.44140625" style="143" bestFit="1" customWidth="1"/>
    <col min="18" max="18" width="5.6640625" style="143" bestFit="1" customWidth="1"/>
    <col min="19" max="19" width="6" style="143" bestFit="1" customWidth="1"/>
    <col min="20" max="20" width="11.44140625" style="143" bestFit="1" customWidth="1"/>
    <col min="21" max="16384" width="9.109375" style="143"/>
  </cols>
  <sheetData>
    <row r="1" spans="1:82" s="138" customFormat="1" ht="31.2">
      <c r="A1" s="59" t="s">
        <v>288</v>
      </c>
    </row>
    <row r="2" spans="1:82" s="139" customFormat="1">
      <c r="A2" s="60" t="s">
        <v>82</v>
      </c>
    </row>
    <row r="3" spans="1:82" s="139" customFormat="1">
      <c r="A3" s="60"/>
    </row>
    <row r="4" spans="1:82">
      <c r="F4" s="143"/>
      <c r="G4" s="143"/>
    </row>
    <row r="5" spans="1:82" s="155" customFormat="1">
      <c r="A5" s="150" t="s">
        <v>274</v>
      </c>
      <c r="B5" s="151"/>
      <c r="C5" s="151"/>
      <c r="D5" s="151"/>
      <c r="E5" s="150" t="s">
        <v>124</v>
      </c>
      <c r="F5" s="151"/>
      <c r="G5" s="151"/>
      <c r="H5" s="151"/>
      <c r="I5" s="150" t="s">
        <v>123</v>
      </c>
      <c r="J5" s="151"/>
      <c r="K5" s="151"/>
      <c r="L5" s="152"/>
      <c r="M5" s="150" t="s">
        <v>270</v>
      </c>
      <c r="N5" s="151"/>
      <c r="O5" s="151"/>
      <c r="P5" s="152"/>
      <c r="Q5" s="150" t="s">
        <v>125</v>
      </c>
      <c r="R5" s="151"/>
      <c r="S5" s="151"/>
      <c r="T5" s="152"/>
      <c r="U5" s="154"/>
      <c r="V5" s="153"/>
      <c r="W5" s="153"/>
      <c r="X5" s="153"/>
      <c r="Y5" s="154"/>
      <c r="Z5" s="154"/>
      <c r="AA5" s="154"/>
      <c r="AB5" s="153"/>
      <c r="AC5" s="153"/>
      <c r="AD5" s="153"/>
      <c r="AE5" s="153"/>
      <c r="AF5" s="154"/>
      <c r="AG5" s="153"/>
      <c r="AH5" s="153"/>
      <c r="AI5" s="153"/>
      <c r="AJ5" s="153"/>
      <c r="AK5" s="153"/>
      <c r="AL5" s="154"/>
      <c r="AM5" s="153"/>
      <c r="AN5" s="153"/>
      <c r="AO5" s="153"/>
      <c r="AP5" s="153"/>
      <c r="AQ5" s="153"/>
      <c r="AR5" s="154"/>
      <c r="BD5" s="156"/>
      <c r="BE5" s="156"/>
      <c r="BF5" s="156"/>
      <c r="BH5" s="157"/>
      <c r="BI5" s="157"/>
      <c r="BJ5" s="157"/>
      <c r="BL5" s="158"/>
      <c r="BR5" s="158"/>
      <c r="BX5" s="158"/>
      <c r="CD5" s="158"/>
    </row>
    <row r="6" spans="1:82" s="155" customFormat="1" ht="30.6" customHeight="1">
      <c r="A6" s="159" t="s">
        <v>13</v>
      </c>
      <c r="B6" s="160" t="s">
        <v>269</v>
      </c>
      <c r="C6" s="160" t="s">
        <v>114</v>
      </c>
      <c r="D6" s="160" t="s">
        <v>268</v>
      </c>
      <c r="E6" s="159" t="s">
        <v>271</v>
      </c>
      <c r="F6" s="160" t="s">
        <v>272</v>
      </c>
      <c r="G6" s="160" t="s">
        <v>122</v>
      </c>
      <c r="H6" s="160" t="s">
        <v>273</v>
      </c>
      <c r="I6" s="159" t="str">
        <f>E6</f>
        <v>Analysis unit</v>
      </c>
      <c r="J6" s="160" t="str">
        <f t="shared" ref="J6:T6" si="0">F6</f>
        <v>Raw</v>
      </c>
      <c r="K6" s="160" t="str">
        <f t="shared" si="0"/>
        <v>Liquid</v>
      </c>
      <c r="L6" s="161" t="str">
        <f t="shared" si="0"/>
        <v xml:space="preserve">Relative difference
</v>
      </c>
      <c r="M6" s="159" t="str">
        <f t="shared" si="0"/>
        <v>Analysis unit</v>
      </c>
      <c r="N6" s="160" t="str">
        <f t="shared" si="0"/>
        <v>Raw</v>
      </c>
      <c r="O6" s="160" t="str">
        <f t="shared" si="0"/>
        <v>Liquid</v>
      </c>
      <c r="P6" s="161" t="str">
        <f t="shared" si="0"/>
        <v xml:space="preserve">Relative difference
</v>
      </c>
      <c r="Q6" s="159" t="str">
        <f t="shared" si="0"/>
        <v>Analysis unit</v>
      </c>
      <c r="R6" s="160" t="str">
        <f t="shared" si="0"/>
        <v>Raw</v>
      </c>
      <c r="S6" s="160" t="str">
        <f t="shared" si="0"/>
        <v>Liquid</v>
      </c>
      <c r="T6" s="161" t="str">
        <f t="shared" si="0"/>
        <v xml:space="preserve">Relative difference
</v>
      </c>
      <c r="U6" s="154"/>
      <c r="V6" s="153"/>
      <c r="W6" s="153"/>
      <c r="X6" s="153"/>
      <c r="Y6" s="154"/>
      <c r="Z6" s="154"/>
      <c r="AA6" s="154"/>
      <c r="AB6" s="153"/>
      <c r="AC6" s="153"/>
      <c r="AD6" s="153"/>
      <c r="AE6" s="153"/>
      <c r="AF6" s="154"/>
      <c r="AG6" s="153"/>
      <c r="AH6" s="153"/>
      <c r="AI6" s="153"/>
      <c r="AJ6" s="153"/>
      <c r="AK6" s="153"/>
      <c r="AL6" s="154"/>
      <c r="AM6" s="153"/>
      <c r="AN6" s="153"/>
      <c r="AO6" s="153"/>
      <c r="AP6" s="153"/>
      <c r="AQ6" s="153"/>
      <c r="AR6" s="154"/>
      <c r="BD6" s="156"/>
      <c r="BE6" s="156"/>
      <c r="BF6" s="156"/>
      <c r="BH6" s="157"/>
      <c r="BI6" s="157"/>
      <c r="BJ6" s="157"/>
      <c r="BL6" s="158"/>
      <c r="BR6" s="158"/>
      <c r="BX6" s="158"/>
      <c r="CD6" s="158"/>
    </row>
    <row r="7" spans="1:82">
      <c r="A7" s="149" t="s">
        <v>267</v>
      </c>
      <c r="B7" s="140" t="s">
        <v>249</v>
      </c>
      <c r="C7" s="140">
        <v>2017</v>
      </c>
      <c r="D7" s="140" t="s">
        <v>136</v>
      </c>
      <c r="E7" s="137" t="s">
        <v>266</v>
      </c>
      <c r="F7" s="178">
        <v>6.5199999999999998E-3</v>
      </c>
      <c r="G7" s="178">
        <v>4.0299999999999997E-3</v>
      </c>
      <c r="H7" s="142">
        <f>1-G7/F7</f>
        <v>0.38190184049079756</v>
      </c>
      <c r="I7" s="148" t="s">
        <v>265</v>
      </c>
      <c r="J7" s="178">
        <v>4.7E-2</v>
      </c>
      <c r="K7" s="178">
        <v>4.4999999999999998E-2</v>
      </c>
      <c r="L7" s="142">
        <f>1-K7/J7</f>
        <v>4.2553191489361764E-2</v>
      </c>
      <c r="M7" s="148" t="s">
        <v>264</v>
      </c>
      <c r="N7" s="178">
        <v>9.1999999999999998E-2</v>
      </c>
      <c r="O7" s="178">
        <v>6.3E-2</v>
      </c>
      <c r="P7" s="142">
        <f>1-O7/N7</f>
        <v>0.31521739130434778</v>
      </c>
      <c r="Q7" s="148" t="s">
        <v>263</v>
      </c>
      <c r="R7" s="178">
        <v>2.9999999999999997E-4</v>
      </c>
      <c r="S7" s="178">
        <v>1.8000000000000001E-4</v>
      </c>
      <c r="T7" s="142">
        <f>1-S7/R7</f>
        <v>0.39999999999999991</v>
      </c>
      <c r="U7" s="137"/>
      <c r="V7" s="142"/>
      <c r="W7" s="142"/>
      <c r="X7" s="142"/>
      <c r="Y7" s="141"/>
      <c r="Z7" s="141"/>
      <c r="AA7" s="141"/>
      <c r="AB7" s="142"/>
      <c r="AC7" s="142"/>
      <c r="AD7" s="142"/>
      <c r="AE7" s="142"/>
      <c r="AF7" s="141"/>
      <c r="AG7" s="142"/>
      <c r="AH7" s="142"/>
      <c r="AI7" s="142"/>
      <c r="AJ7" s="142"/>
      <c r="AK7" s="142"/>
      <c r="AL7" s="141"/>
      <c r="AM7" s="142"/>
      <c r="AN7" s="142"/>
      <c r="AO7" s="142"/>
      <c r="AP7" s="142"/>
      <c r="AQ7" s="142"/>
      <c r="AR7" s="141"/>
      <c r="BD7" s="144"/>
      <c r="BE7" s="144"/>
      <c r="BF7" s="144"/>
      <c r="BH7" s="145"/>
      <c r="BI7" s="145"/>
      <c r="BJ7" s="145"/>
      <c r="BL7" s="146"/>
      <c r="BR7" s="146"/>
      <c r="BX7" s="146"/>
      <c r="CD7" s="146"/>
    </row>
    <row r="8" spans="1:82">
      <c r="A8" s="149" t="s">
        <v>262</v>
      </c>
      <c r="B8" s="140" t="s">
        <v>260</v>
      </c>
      <c r="C8" s="140">
        <v>2017</v>
      </c>
      <c r="D8" s="140" t="s">
        <v>136</v>
      </c>
      <c r="E8" s="137" t="s">
        <v>259</v>
      </c>
      <c r="F8" s="178">
        <v>5.8229813664596275E-4</v>
      </c>
      <c r="G8" s="178">
        <v>1.1627906976744186E-3</v>
      </c>
      <c r="H8" s="142">
        <f t="shared" ref="H8:H14" si="1">1-G8/F8</f>
        <v>-0.99689922480620141</v>
      </c>
      <c r="I8" s="148" t="s">
        <v>258</v>
      </c>
      <c r="J8" s="178">
        <v>3.4302653867871256E-2</v>
      </c>
      <c r="K8" s="178">
        <v>2.5898520084566598E-2</v>
      </c>
      <c r="L8" s="142">
        <f t="shared" ref="L8:L14" si="2">1-K8/J8</f>
        <v>0.24499952148530946</v>
      </c>
      <c r="M8" s="148" t="s">
        <v>257</v>
      </c>
      <c r="N8" s="178">
        <v>7.4733450692529971E-2</v>
      </c>
      <c r="O8" s="178">
        <v>7.1446433036830639E-2</v>
      </c>
      <c r="P8" s="142">
        <f t="shared" ref="P8:P14" si="3">1-O8/N8</f>
        <v>4.3983218026728776E-2</v>
      </c>
      <c r="Q8" s="148" t="s">
        <v>256</v>
      </c>
      <c r="R8" s="178">
        <v>8.8069723038334971E-4</v>
      </c>
      <c r="S8" s="178">
        <v>9.4720649859434563E-4</v>
      </c>
      <c r="T8" s="142">
        <f t="shared" ref="T8:T14" si="4">1-S8/R8</f>
        <v>-7.551887971993021E-2</v>
      </c>
      <c r="U8" s="137"/>
      <c r="V8" s="142"/>
      <c r="W8" s="142"/>
      <c r="X8" s="142"/>
      <c r="Y8" s="141"/>
      <c r="Z8" s="141"/>
      <c r="AA8" s="141"/>
      <c r="AB8" s="142"/>
      <c r="AC8" s="142"/>
      <c r="AD8" s="142"/>
      <c r="AE8" s="142"/>
      <c r="AF8" s="141"/>
      <c r="AG8" s="142"/>
      <c r="AH8" s="142"/>
      <c r="AI8" s="142"/>
      <c r="AJ8" s="142"/>
      <c r="AK8" s="142"/>
      <c r="AL8" s="141"/>
      <c r="AM8" s="142"/>
      <c r="AN8" s="142"/>
      <c r="AO8" s="142"/>
      <c r="AP8" s="142"/>
      <c r="AQ8" s="142"/>
      <c r="AR8" s="141"/>
      <c r="BD8" s="144"/>
      <c r="BE8" s="144"/>
      <c r="BF8" s="144"/>
      <c r="BH8" s="145"/>
      <c r="BI8" s="145"/>
      <c r="BJ8" s="145"/>
      <c r="BL8" s="146"/>
      <c r="BR8" s="146"/>
      <c r="BX8" s="146"/>
      <c r="CD8" s="146"/>
    </row>
    <row r="9" spans="1:82">
      <c r="A9" s="149" t="s">
        <v>262</v>
      </c>
      <c r="B9" s="140" t="s">
        <v>260</v>
      </c>
      <c r="C9" s="140">
        <v>2017</v>
      </c>
      <c r="D9" s="140" t="s">
        <v>136</v>
      </c>
      <c r="E9" s="137" t="s">
        <v>259</v>
      </c>
      <c r="F9" s="178">
        <v>9.11854103343465E-4</v>
      </c>
      <c r="G9" s="178">
        <v>1.3287401574803152E-3</v>
      </c>
      <c r="H9" s="142">
        <f t="shared" si="1"/>
        <v>-0.45718503937007893</v>
      </c>
      <c r="I9" s="148" t="s">
        <v>258</v>
      </c>
      <c r="J9" s="178">
        <v>5.1809892235424149E-2</v>
      </c>
      <c r="K9" s="178">
        <v>5.5297065139584829E-2</v>
      </c>
      <c r="L9" s="142">
        <f t="shared" si="2"/>
        <v>-6.7307086614173395E-2</v>
      </c>
      <c r="M9" s="148" t="s">
        <v>257</v>
      </c>
      <c r="N9" s="178">
        <v>3.2682942772167205E-2</v>
      </c>
      <c r="O9" s="178">
        <v>2.9601562962524426E-2</v>
      </c>
      <c r="P9" s="142">
        <f t="shared" si="3"/>
        <v>9.4280978035640062E-2</v>
      </c>
      <c r="Q9" s="148" t="s">
        <v>256</v>
      </c>
      <c r="R9" s="178">
        <v>8.6659317956503962E-4</v>
      </c>
      <c r="S9" s="178">
        <v>9.4186791244395903E-4</v>
      </c>
      <c r="T9" s="142">
        <f t="shared" si="4"/>
        <v>-8.6862826357231748E-2</v>
      </c>
      <c r="U9" s="137"/>
      <c r="V9" s="142"/>
      <c r="W9" s="142"/>
      <c r="X9" s="142"/>
      <c r="Y9" s="141"/>
      <c r="Z9" s="141"/>
      <c r="AA9" s="141"/>
      <c r="AB9" s="142"/>
      <c r="AC9" s="142"/>
      <c r="AD9" s="142"/>
      <c r="AE9" s="142"/>
      <c r="AF9" s="141"/>
      <c r="AG9" s="142"/>
      <c r="AH9" s="142"/>
      <c r="AI9" s="142"/>
      <c r="AJ9" s="142"/>
      <c r="AK9" s="142"/>
      <c r="AL9" s="141"/>
      <c r="AM9" s="142"/>
      <c r="AN9" s="142"/>
      <c r="AO9" s="142"/>
      <c r="AP9" s="142"/>
      <c r="AQ9" s="142"/>
      <c r="AR9" s="141"/>
      <c r="BH9" s="145"/>
      <c r="BI9" s="145"/>
      <c r="BJ9" s="145"/>
      <c r="BL9" s="146"/>
      <c r="BR9" s="146"/>
      <c r="BX9" s="146"/>
      <c r="CD9" s="146"/>
    </row>
    <row r="10" spans="1:82">
      <c r="A10" s="149" t="s">
        <v>262</v>
      </c>
      <c r="B10" s="140" t="s">
        <v>260</v>
      </c>
      <c r="C10" s="140">
        <v>2017</v>
      </c>
      <c r="D10" s="140" t="s">
        <v>136</v>
      </c>
      <c r="E10" s="137" t="s">
        <v>259</v>
      </c>
      <c r="F10" s="178">
        <v>2.9166666666666667E-2</v>
      </c>
      <c r="G10" s="178">
        <v>2.4101796407185627E-2</v>
      </c>
      <c r="H10" s="142">
        <f t="shared" si="1"/>
        <v>0.17365269461077848</v>
      </c>
      <c r="I10" s="148" t="s">
        <v>258</v>
      </c>
      <c r="J10" s="178">
        <v>9.0909090909090898E-2</v>
      </c>
      <c r="K10" s="178">
        <v>0.10669569951007077</v>
      </c>
      <c r="L10" s="142">
        <f t="shared" si="2"/>
        <v>-0.17365269461077859</v>
      </c>
      <c r="M10" s="148" t="s">
        <v>257</v>
      </c>
      <c r="N10" s="178">
        <v>0.54787506400409625</v>
      </c>
      <c r="O10" s="178">
        <v>0.45475216007276031</v>
      </c>
      <c r="P10" s="142">
        <f t="shared" si="3"/>
        <v>0.16997105736252249</v>
      </c>
      <c r="Q10" s="148" t="s">
        <v>256</v>
      </c>
      <c r="R10" s="178">
        <v>1.6291951775822744E-3</v>
      </c>
      <c r="S10" s="178">
        <v>8.6643035397640782E-4</v>
      </c>
      <c r="T10" s="142">
        <f t="shared" si="4"/>
        <v>0.46818504872928091</v>
      </c>
      <c r="U10" s="137"/>
      <c r="V10" s="142"/>
      <c r="W10" s="142"/>
      <c r="X10" s="142"/>
      <c r="Y10" s="141"/>
      <c r="Z10" s="141"/>
      <c r="AA10" s="141"/>
      <c r="AB10" s="142"/>
      <c r="AC10" s="142"/>
      <c r="AD10" s="142"/>
      <c r="AE10" s="142"/>
      <c r="AF10" s="141"/>
      <c r="AG10" s="142"/>
      <c r="AH10" s="142"/>
      <c r="AI10" s="142"/>
      <c r="AJ10" s="142"/>
      <c r="AK10" s="142"/>
      <c r="AL10" s="141"/>
      <c r="AM10" s="142"/>
      <c r="AN10" s="142"/>
      <c r="AO10" s="142"/>
      <c r="AP10" s="142"/>
      <c r="AQ10" s="142"/>
      <c r="AR10" s="141"/>
      <c r="BH10" s="145"/>
      <c r="BI10" s="145"/>
      <c r="BJ10" s="145"/>
      <c r="BL10" s="146"/>
      <c r="BR10" s="146"/>
      <c r="BX10" s="146"/>
      <c r="CD10" s="146"/>
    </row>
    <row r="11" spans="1:82">
      <c r="A11" s="149" t="s">
        <v>262</v>
      </c>
      <c r="B11" s="140" t="s">
        <v>260</v>
      </c>
      <c r="C11" s="140">
        <v>2017</v>
      </c>
      <c r="D11" s="140" t="s">
        <v>136</v>
      </c>
      <c r="E11" s="137" t="s">
        <v>259</v>
      </c>
      <c r="F11" s="178">
        <v>3.8744075829383891E-2</v>
      </c>
      <c r="G11" s="178">
        <v>2.922264875239923E-2</v>
      </c>
      <c r="H11" s="142">
        <f t="shared" si="1"/>
        <v>0.24575181813379365</v>
      </c>
      <c r="I11" s="148" t="s">
        <v>258</v>
      </c>
      <c r="J11" s="178">
        <v>7.9276174062903909E-2</v>
      </c>
      <c r="K11" s="178">
        <v>7.7473390333275161E-2</v>
      </c>
      <c r="L11" s="142">
        <f t="shared" si="2"/>
        <v>2.2740549111240904E-2</v>
      </c>
      <c r="M11" s="148" t="s">
        <v>257</v>
      </c>
      <c r="N11" s="178">
        <v>0.2801578222398618</v>
      </c>
      <c r="O11" s="178">
        <v>0.29048695930739221</v>
      </c>
      <c r="P11" s="142">
        <f t="shared" si="3"/>
        <v>-3.6868994001127531E-2</v>
      </c>
      <c r="Q11" s="148" t="s">
        <v>256</v>
      </c>
      <c r="R11" s="178">
        <v>4.1269039471360123E-3</v>
      </c>
      <c r="S11" s="178">
        <v>0</v>
      </c>
      <c r="T11" s="142">
        <f t="shared" si="4"/>
        <v>1</v>
      </c>
      <c r="U11" s="147"/>
    </row>
    <row r="12" spans="1:82">
      <c r="A12" s="149" t="s">
        <v>261</v>
      </c>
      <c r="B12" s="140" t="s">
        <v>260</v>
      </c>
      <c r="C12" s="140">
        <v>2015</v>
      </c>
      <c r="D12" s="140" t="s">
        <v>248</v>
      </c>
      <c r="E12" s="137" t="s">
        <v>259</v>
      </c>
      <c r="F12" s="178">
        <v>2.4312377210216108E-2</v>
      </c>
      <c r="G12" s="178">
        <v>1.7635135135135132E-2</v>
      </c>
      <c r="H12" s="142">
        <f t="shared" si="1"/>
        <v>0.2746437346437347</v>
      </c>
      <c r="I12" s="148" t="s">
        <v>258</v>
      </c>
      <c r="J12" s="178">
        <v>2.6897660296481516</v>
      </c>
      <c r="K12" s="178">
        <v>1.9090909090909085</v>
      </c>
      <c r="L12" s="142">
        <f t="shared" si="2"/>
        <v>0.29023904382470145</v>
      </c>
      <c r="M12" s="148" t="s">
        <v>257</v>
      </c>
      <c r="N12" s="178">
        <v>19.324758842443732</v>
      </c>
      <c r="O12" s="178">
        <v>21.164658634538153</v>
      </c>
      <c r="P12" s="142">
        <f t="shared" si="3"/>
        <v>-9.5209456795568137E-2</v>
      </c>
      <c r="Q12" s="148" t="s">
        <v>256</v>
      </c>
      <c r="R12" s="178">
        <v>5.3200818474130378E-2</v>
      </c>
      <c r="S12" s="178">
        <v>6.2614092734574661E-2</v>
      </c>
      <c r="T12" s="142">
        <f t="shared" si="4"/>
        <v>-0.17693852332406523</v>
      </c>
      <c r="U12" s="147"/>
    </row>
    <row r="13" spans="1:82">
      <c r="A13" s="149" t="s">
        <v>261</v>
      </c>
      <c r="B13" s="140" t="s">
        <v>260</v>
      </c>
      <c r="C13" s="140">
        <v>2015</v>
      </c>
      <c r="D13" s="140" t="s">
        <v>136</v>
      </c>
      <c r="E13" s="137" t="s">
        <v>259</v>
      </c>
      <c r="F13" s="178">
        <v>1.761182108626198E-2</v>
      </c>
      <c r="G13" s="178">
        <v>1.5071770334928231E-2</v>
      </c>
      <c r="H13" s="142">
        <f t="shared" si="1"/>
        <v>0.1442241968557757</v>
      </c>
      <c r="I13" s="148" t="s">
        <v>258</v>
      </c>
      <c r="J13" s="178">
        <v>2.840546035434214</v>
      </c>
      <c r="K13" s="178">
        <v>3.3536320139190949</v>
      </c>
      <c r="L13" s="142">
        <f t="shared" si="2"/>
        <v>-0.18062934804943209</v>
      </c>
      <c r="M13" s="148" t="s">
        <v>257</v>
      </c>
      <c r="N13" s="178">
        <v>27.59312320916905</v>
      </c>
      <c r="O13" s="178">
        <v>22.006472491909385</v>
      </c>
      <c r="P13" s="142">
        <f t="shared" si="3"/>
        <v>0.20246532713640952</v>
      </c>
      <c r="Q13" s="148" t="s">
        <v>256</v>
      </c>
      <c r="R13" s="178">
        <v>5.4701745246157844E-3</v>
      </c>
      <c r="S13" s="178">
        <v>1.5445719329214474E-3</v>
      </c>
      <c r="T13" s="142">
        <f t="shared" si="4"/>
        <v>0.71763754045307437</v>
      </c>
      <c r="U13" s="147"/>
    </row>
    <row r="14" spans="1:82">
      <c r="A14" s="149" t="s">
        <v>251</v>
      </c>
      <c r="B14" s="140" t="s">
        <v>250</v>
      </c>
      <c r="C14" s="140">
        <v>2016</v>
      </c>
      <c r="D14" s="140" t="s">
        <v>248</v>
      </c>
      <c r="E14" s="137" t="s">
        <v>255</v>
      </c>
      <c r="F14" s="178">
        <v>0.87</v>
      </c>
      <c r="G14" s="178">
        <v>1.94</v>
      </c>
      <c r="H14" s="142">
        <f t="shared" si="1"/>
        <v>-1.2298850574712645</v>
      </c>
      <c r="I14" s="148" t="s">
        <v>254</v>
      </c>
      <c r="J14" s="178">
        <v>4.2</v>
      </c>
      <c r="K14" s="178">
        <v>9.69</v>
      </c>
      <c r="L14" s="142">
        <f t="shared" si="2"/>
        <v>-1.3071428571428569</v>
      </c>
      <c r="M14" s="148" t="s">
        <v>253</v>
      </c>
      <c r="N14" s="178">
        <v>1.75</v>
      </c>
      <c r="O14" s="178">
        <v>18.45</v>
      </c>
      <c r="P14" s="142">
        <f t="shared" si="3"/>
        <v>-9.5428571428571427</v>
      </c>
      <c r="Q14" s="148" t="s">
        <v>252</v>
      </c>
      <c r="R14" s="178">
        <v>1.64</v>
      </c>
      <c r="S14" s="178">
        <v>0.05</v>
      </c>
      <c r="T14" s="142">
        <f t="shared" si="4"/>
        <v>0.96951219512195119</v>
      </c>
      <c r="U14" s="147"/>
    </row>
    <row r="15" spans="1:82">
      <c r="A15" s="162"/>
      <c r="B15" s="163"/>
      <c r="C15" s="163"/>
      <c r="D15" s="163" t="s">
        <v>139</v>
      </c>
      <c r="E15" s="162"/>
      <c r="F15" s="164"/>
      <c r="G15" s="165"/>
      <c r="H15" s="166">
        <f>AVERAGE(H7:H14)</f>
        <v>-0.18297437961408311</v>
      </c>
      <c r="I15" s="162"/>
      <c r="J15" s="163"/>
      <c r="K15" s="163"/>
      <c r="L15" s="166">
        <f>AVERAGE(L7:L14)</f>
        <v>-0.14102496006332843</v>
      </c>
      <c r="M15" s="162"/>
      <c r="N15" s="163"/>
      <c r="O15" s="163"/>
      <c r="P15" s="166">
        <f>AVERAGE(P7:P13)</f>
        <v>9.9119931581278992E-2</v>
      </c>
      <c r="Q15" s="162"/>
      <c r="R15" s="163"/>
      <c r="S15" s="163"/>
      <c r="T15" s="167">
        <f>AVERAGE(T7:T14)</f>
        <v>0.40200181936288493</v>
      </c>
    </row>
    <row r="16" spans="1:82">
      <c r="A16" s="168"/>
      <c r="B16" s="169"/>
      <c r="C16" s="169"/>
      <c r="D16" s="169" t="s">
        <v>9</v>
      </c>
      <c r="E16" s="168"/>
      <c r="F16" s="170"/>
      <c r="G16" s="171"/>
      <c r="H16" s="172">
        <f>_xlfn.STDEV.P(H7:H14)</f>
        <v>0.58951617032980019</v>
      </c>
      <c r="I16" s="168"/>
      <c r="J16" s="169"/>
      <c r="K16" s="169"/>
      <c r="L16" s="172">
        <f>_xlfn.STDEV.P(L7:L14)</f>
        <v>0.46949733392369197</v>
      </c>
      <c r="M16" s="168"/>
      <c r="N16" s="169"/>
      <c r="O16" s="169"/>
      <c r="P16" s="172">
        <f>_xlfn.STDEV.P(P7:P13)</f>
        <v>0.13186499406951332</v>
      </c>
      <c r="Q16" s="168"/>
      <c r="R16" s="169"/>
      <c r="S16" s="169"/>
      <c r="T16" s="173">
        <f>_xlfn.STDEV.P(T7:T14)</f>
        <v>0.44523400679808611</v>
      </c>
    </row>
    <row r="17" spans="1:20">
      <c r="A17" s="174"/>
      <c r="B17" s="175"/>
      <c r="C17" s="175"/>
      <c r="D17" s="175" t="s">
        <v>275</v>
      </c>
      <c r="E17" s="174"/>
      <c r="F17" s="176"/>
      <c r="G17" s="176"/>
      <c r="H17" s="176" t="str">
        <f>CONCATENATE("ND(",1-ROUND(H15,2),",",ROUND(H16,2),")")</f>
        <v>ND(1.18,0.59)</v>
      </c>
      <c r="I17" s="174"/>
      <c r="J17" s="175"/>
      <c r="K17" s="175"/>
      <c r="L17" s="176" t="str">
        <f>CONCATENATE("ND(",1-ROUND(L15,2),",",ROUND(L16,2),")")</f>
        <v>ND(1.14,0.47)</v>
      </c>
      <c r="M17" s="174"/>
      <c r="N17" s="175"/>
      <c r="O17" s="175"/>
      <c r="P17" s="176" t="str">
        <f>CONCATENATE("ND(",1-ROUND(P15,2),",",ROUND(P16,2),")")</f>
        <v>ND(0.9,0.13)</v>
      </c>
      <c r="Q17" s="174"/>
      <c r="R17" s="175"/>
      <c r="S17" s="175"/>
      <c r="T17" s="177" t="str">
        <f>CONCATENATE("ND(",1-ROUND(T15,2),",",ROUND(T16,2),")")</f>
        <v>ND(0.6,0.45)</v>
      </c>
    </row>
  </sheetData>
  <hyperlinks>
    <hyperlink ref="A2" r:id="rId1" xr:uid="{F87AB4F9-F14B-4F0E-8D16-3AAABF639E89}"/>
  </hyperlinks>
  <pageMargins left="0.7" right="0.7" top="0.75" bottom="0.75" header="0.3" footer="0.3"/>
  <pageSetup paperSize="9" orientation="portrait" verticalDpi="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65D40-9288-41AE-9A23-F1424353E1A5}">
  <dimension ref="A1:U47"/>
  <sheetViews>
    <sheetView zoomScaleNormal="100" workbookViewId="0">
      <selection activeCell="O42" sqref="O42"/>
    </sheetView>
  </sheetViews>
  <sheetFormatPr defaultRowHeight="14.4"/>
  <cols>
    <col min="3" max="3" width="18.88671875" customWidth="1"/>
    <col min="4" max="4" width="15.44140625" customWidth="1"/>
    <col min="18" max="18" width="16.44140625" customWidth="1"/>
  </cols>
  <sheetData>
    <row r="1" spans="1:13" ht="36">
      <c r="A1" s="59" t="s">
        <v>289</v>
      </c>
    </row>
    <row r="2" spans="1:13">
      <c r="A2" s="135" t="s">
        <v>200</v>
      </c>
    </row>
    <row r="5" spans="1:13">
      <c r="A5" s="14" t="s">
        <v>241</v>
      </c>
      <c r="B5" s="28" t="s">
        <v>240</v>
      </c>
      <c r="C5" s="28" t="s">
        <v>201</v>
      </c>
      <c r="D5" s="136" t="s">
        <v>242</v>
      </c>
    </row>
    <row r="6" spans="1:13">
      <c r="A6" s="14" t="s">
        <v>197</v>
      </c>
      <c r="B6" s="28">
        <v>1</v>
      </c>
      <c r="C6" s="28">
        <v>34.21</v>
      </c>
      <c r="D6" s="133">
        <f>100/C6</f>
        <v>2.9231218941829873</v>
      </c>
    </row>
    <row r="7" spans="1:13">
      <c r="A7" s="12"/>
      <c r="B7" s="127">
        <v>2</v>
      </c>
      <c r="C7" s="127">
        <v>40.15</v>
      </c>
      <c r="D7" s="54">
        <f t="shared" ref="D7:D16" si="0">100/C7</f>
        <v>2.4906600249066004</v>
      </c>
    </row>
    <row r="8" spans="1:13">
      <c r="A8" s="12"/>
      <c r="B8" s="127">
        <v>3</v>
      </c>
      <c r="C8" s="127">
        <v>24.36</v>
      </c>
      <c r="D8" s="54">
        <f t="shared" si="0"/>
        <v>4.1050903119868636</v>
      </c>
    </row>
    <row r="9" spans="1:13">
      <c r="A9" s="12"/>
      <c r="B9" s="127">
        <v>4</v>
      </c>
      <c r="C9" s="127">
        <v>20.79</v>
      </c>
      <c r="D9" s="54">
        <f t="shared" si="0"/>
        <v>4.8100048100048101</v>
      </c>
    </row>
    <row r="10" spans="1:13">
      <c r="A10" s="12" t="s">
        <v>198</v>
      </c>
      <c r="B10" s="127">
        <v>1</v>
      </c>
      <c r="C10" s="127">
        <v>26.84</v>
      </c>
      <c r="D10" s="54">
        <f t="shared" si="0"/>
        <v>3.7257824143070044</v>
      </c>
    </row>
    <row r="11" spans="1:13">
      <c r="A11" s="12"/>
      <c r="B11" s="127">
        <v>2</v>
      </c>
      <c r="C11" s="127">
        <v>31.61</v>
      </c>
      <c r="D11" s="54">
        <f t="shared" si="0"/>
        <v>3.1635558367605188</v>
      </c>
    </row>
    <row r="12" spans="1:13">
      <c r="A12" s="12"/>
      <c r="B12" s="127">
        <v>3</v>
      </c>
      <c r="C12" s="127">
        <v>22.46</v>
      </c>
      <c r="D12" s="54">
        <f t="shared" si="0"/>
        <v>4.4523597506678536</v>
      </c>
      <c r="H12" s="63"/>
      <c r="I12" s="13"/>
      <c r="J12" s="63"/>
      <c r="K12" s="13"/>
      <c r="L12" s="63"/>
      <c r="M12" s="13"/>
    </row>
    <row r="13" spans="1:13">
      <c r="A13" s="12"/>
      <c r="B13" s="127">
        <v>4</v>
      </c>
      <c r="C13" s="127">
        <v>24.25</v>
      </c>
      <c r="D13" s="54">
        <f t="shared" si="0"/>
        <v>4.1237113402061851</v>
      </c>
      <c r="H13" s="63"/>
      <c r="I13" s="13"/>
      <c r="J13" s="63"/>
      <c r="K13" s="13"/>
      <c r="L13" s="63"/>
      <c r="M13" s="13"/>
    </row>
    <row r="14" spans="1:13">
      <c r="A14" s="12" t="s">
        <v>199</v>
      </c>
      <c r="B14" s="127">
        <v>1</v>
      </c>
      <c r="C14" s="127">
        <v>27.39</v>
      </c>
      <c r="D14" s="54">
        <f t="shared" si="0"/>
        <v>3.6509675063891929</v>
      </c>
      <c r="H14" s="63"/>
      <c r="I14" s="13"/>
      <c r="J14" s="63"/>
      <c r="K14" s="13"/>
      <c r="L14" s="63"/>
      <c r="M14" s="13"/>
    </row>
    <row r="15" spans="1:13">
      <c r="A15" s="12"/>
      <c r="B15" s="127">
        <v>2</v>
      </c>
      <c r="C15" s="127">
        <v>28.68</v>
      </c>
      <c r="D15" s="54">
        <f t="shared" si="0"/>
        <v>3.4867503486750349</v>
      </c>
      <c r="H15" s="63"/>
      <c r="I15" s="13"/>
      <c r="J15" s="63"/>
      <c r="K15" s="13"/>
      <c r="L15" s="63"/>
      <c r="M15" s="13"/>
    </row>
    <row r="16" spans="1:13">
      <c r="A16" s="12"/>
      <c r="B16" s="127">
        <v>3</v>
      </c>
      <c r="C16" s="127">
        <v>21.77</v>
      </c>
      <c r="D16" s="54">
        <f t="shared" si="0"/>
        <v>4.5934772622875517</v>
      </c>
      <c r="H16" s="112"/>
    </row>
    <row r="17" spans="1:21">
      <c r="A17" s="15"/>
      <c r="B17" s="29">
        <v>4</v>
      </c>
      <c r="C17" s="29">
        <v>23.02</v>
      </c>
      <c r="D17" s="103">
        <f>100/C17</f>
        <v>4.3440486533449176</v>
      </c>
      <c r="H17" s="13"/>
    </row>
    <row r="18" spans="1:21">
      <c r="A18" s="120" t="s">
        <v>139</v>
      </c>
      <c r="B18" s="284"/>
      <c r="C18" s="285">
        <f>AVERAGE(C6:C17)</f>
        <v>27.127499999999998</v>
      </c>
      <c r="D18" s="286">
        <f>AVERAGE(D6:D17)</f>
        <v>3.8224608461432936</v>
      </c>
      <c r="E18" s="127"/>
    </row>
    <row r="19" spans="1:21">
      <c r="A19" s="287" t="s">
        <v>9</v>
      </c>
      <c r="B19" s="288"/>
      <c r="C19" s="289">
        <f>_xlfn.STDEV.S(C6:C17)</f>
        <v>5.7671863708713014</v>
      </c>
      <c r="D19" s="290">
        <f>_xlfn.STDEV.S(D6:D17)</f>
        <v>0.71205752783581988</v>
      </c>
      <c r="E19" s="127"/>
    </row>
    <row r="20" spans="1:21">
      <c r="A20" s="127"/>
    </row>
    <row r="25" spans="1:21">
      <c r="U25" s="71"/>
    </row>
    <row r="26" spans="1:21">
      <c r="U26" s="71"/>
    </row>
    <row r="27" spans="1:21">
      <c r="U27" s="71"/>
    </row>
    <row r="28" spans="1:21">
      <c r="U28" s="71"/>
    </row>
    <row r="29" spans="1:21">
      <c r="U29" s="71"/>
    </row>
    <row r="30" spans="1:21">
      <c r="U30" s="71"/>
    </row>
    <row r="40" spans="10:10">
      <c r="J40" s="71"/>
    </row>
    <row r="41" spans="10:10">
      <c r="J41" s="71"/>
    </row>
    <row r="42" spans="10:10">
      <c r="J42" s="71"/>
    </row>
    <row r="43" spans="10:10">
      <c r="J43" s="71"/>
    </row>
    <row r="44" spans="10:10">
      <c r="J44" s="71"/>
    </row>
    <row r="45" spans="10:10">
      <c r="J45" s="71"/>
    </row>
    <row r="46" spans="10:10">
      <c r="J46" s="112"/>
    </row>
    <row r="47" spans="10:10">
      <c r="J47" s="13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4D7E1-5954-457D-9583-EE6BFE542A7E}">
  <dimension ref="A1:K26"/>
  <sheetViews>
    <sheetView workbookViewId="0">
      <selection activeCell="M21" sqref="M21"/>
    </sheetView>
  </sheetViews>
  <sheetFormatPr defaultRowHeight="14.4"/>
  <cols>
    <col min="1" max="1" width="20.21875" customWidth="1"/>
    <col min="2" max="2" width="12.5546875" bestFit="1" customWidth="1"/>
    <col min="3" max="3" width="14.44140625" bestFit="1" customWidth="1"/>
    <col min="4" max="4" width="14" bestFit="1" customWidth="1"/>
    <col min="5" max="5" width="14.88671875" bestFit="1" customWidth="1"/>
    <col min="6" max="6" width="9" bestFit="1" customWidth="1"/>
    <col min="7" max="7" width="15" bestFit="1" customWidth="1"/>
    <col min="8" max="8" width="10.6640625" bestFit="1" customWidth="1"/>
    <col min="9" max="10" width="10.88671875" bestFit="1" customWidth="1"/>
  </cols>
  <sheetData>
    <row r="1" spans="1:11" ht="31.2">
      <c r="A1" s="59" t="s">
        <v>290</v>
      </c>
    </row>
    <row r="2" spans="1:11">
      <c r="A2" s="60" t="s">
        <v>82</v>
      </c>
    </row>
    <row r="5" spans="1:11">
      <c r="A5" s="198" t="s">
        <v>13</v>
      </c>
      <c r="B5" s="199" t="s">
        <v>12</v>
      </c>
      <c r="C5" s="198" t="s">
        <v>124</v>
      </c>
      <c r="D5" s="199" t="s">
        <v>270</v>
      </c>
      <c r="E5" s="200" t="s">
        <v>125</v>
      </c>
      <c r="F5" s="196" t="s">
        <v>3</v>
      </c>
      <c r="G5" s="195" t="s">
        <v>134</v>
      </c>
      <c r="H5" s="197" t="s">
        <v>4</v>
      </c>
      <c r="I5" s="105" t="s">
        <v>124</v>
      </c>
      <c r="J5" s="105" t="s">
        <v>270</v>
      </c>
      <c r="K5" s="106" t="s">
        <v>125</v>
      </c>
    </row>
    <row r="6" spans="1:11">
      <c r="A6" s="131" t="s">
        <v>140</v>
      </c>
      <c r="B6" s="179" t="s">
        <v>141</v>
      </c>
      <c r="C6" s="131" t="s">
        <v>174</v>
      </c>
      <c r="D6" s="179" t="s">
        <v>175</v>
      </c>
      <c r="E6" s="180" t="s">
        <v>176</v>
      </c>
      <c r="F6" s="131" t="s">
        <v>177</v>
      </c>
      <c r="G6" s="179"/>
      <c r="H6" s="180" t="s">
        <v>178</v>
      </c>
      <c r="I6" s="179" t="s">
        <v>179</v>
      </c>
      <c r="J6" s="179" t="s">
        <v>180</v>
      </c>
      <c r="K6" s="180" t="s">
        <v>181</v>
      </c>
    </row>
    <row r="7" spans="1:11">
      <c r="A7" s="181"/>
      <c r="B7" s="182"/>
      <c r="C7" s="181">
        <v>19.7</v>
      </c>
      <c r="D7" s="182">
        <v>75.8</v>
      </c>
      <c r="E7" s="183">
        <v>2.4</v>
      </c>
      <c r="F7" s="181">
        <v>14.31</v>
      </c>
      <c r="G7" s="182"/>
      <c r="H7" s="183">
        <v>3.66</v>
      </c>
      <c r="I7" s="186">
        <f>C7/($F$7*1000)</f>
        <v>1.3766596785464709E-3</v>
      </c>
      <c r="J7" s="186">
        <f>D7/($H$7*1000)</f>
        <v>2.07103825136612E-2</v>
      </c>
      <c r="K7" s="187">
        <f>E7/($H$7*1000)</f>
        <v>6.5573770491803279E-4</v>
      </c>
    </row>
    <row r="8" spans="1:11">
      <c r="A8" s="131" t="s">
        <v>182</v>
      </c>
      <c r="B8" s="179" t="s">
        <v>279</v>
      </c>
      <c r="C8" s="131" t="s">
        <v>183</v>
      </c>
      <c r="D8" s="179" t="s">
        <v>184</v>
      </c>
      <c r="E8" s="180" t="s">
        <v>185</v>
      </c>
      <c r="F8" s="188" t="s">
        <v>186</v>
      </c>
      <c r="G8" s="191" t="s">
        <v>187</v>
      </c>
      <c r="H8" s="189" t="s">
        <v>188</v>
      </c>
      <c r="I8" s="192"/>
      <c r="J8" s="192"/>
      <c r="K8" s="190"/>
    </row>
    <row r="9" spans="1:11">
      <c r="A9" s="181"/>
      <c r="B9" s="182"/>
      <c r="C9" s="181">
        <v>12.5</v>
      </c>
      <c r="D9" s="182">
        <v>225</v>
      </c>
      <c r="E9" s="183">
        <v>0.21</v>
      </c>
      <c r="F9" s="188">
        <v>19.8</v>
      </c>
      <c r="G9" s="191">
        <v>1.49</v>
      </c>
      <c r="H9" s="189">
        <v>3.29</v>
      </c>
      <c r="I9" s="192">
        <f>C9*16/12/1000</f>
        <v>1.6666666666666666E-2</v>
      </c>
      <c r="J9" s="192">
        <f>D9*G9/H9*17/14/1000</f>
        <v>0.12373534520191057</v>
      </c>
      <c r="K9" s="190">
        <f>E9*44/28/1000</f>
        <v>3.3E-4</v>
      </c>
    </row>
    <row r="10" spans="1:11">
      <c r="A10" s="131" t="s">
        <v>189</v>
      </c>
      <c r="B10" s="179" t="s">
        <v>280</v>
      </c>
      <c r="C10" s="131"/>
      <c r="D10" s="179" t="s">
        <v>190</v>
      </c>
      <c r="E10" s="180"/>
      <c r="F10" s="131"/>
      <c r="G10" s="179" t="s">
        <v>191</v>
      </c>
      <c r="H10" s="180" t="s">
        <v>192</v>
      </c>
      <c r="I10" s="184"/>
      <c r="J10" s="184"/>
      <c r="K10" s="185"/>
    </row>
    <row r="11" spans="1:11">
      <c r="A11" s="188" t="s">
        <v>193</v>
      </c>
      <c r="B11" s="191"/>
      <c r="C11" s="188"/>
      <c r="D11" s="191">
        <v>8.7899999999999991</v>
      </c>
      <c r="E11" s="189"/>
      <c r="F11" s="188"/>
      <c r="G11" s="191">
        <v>0.15</v>
      </c>
      <c r="H11" s="189">
        <v>0.18</v>
      </c>
      <c r="I11" s="192"/>
      <c r="J11" s="192">
        <f>D11%*G11/H11*17/14</f>
        <v>8.8946428571428565E-2</v>
      </c>
      <c r="K11" s="190"/>
    </row>
    <row r="12" spans="1:11">
      <c r="A12" s="181" t="s">
        <v>194</v>
      </c>
      <c r="B12" s="182"/>
      <c r="C12" s="181"/>
      <c r="D12" s="182">
        <v>23.8</v>
      </c>
      <c r="E12" s="183"/>
      <c r="F12" s="181"/>
      <c r="G12" s="182">
        <v>0.19</v>
      </c>
      <c r="H12" s="183">
        <v>0.21</v>
      </c>
      <c r="I12" s="186"/>
      <c r="J12" s="186">
        <f>D12%*G12/H12*17/14</f>
        <v>0.26147619047619047</v>
      </c>
      <c r="K12" s="187"/>
    </row>
    <row r="13" spans="1:11" ht="16.8">
      <c r="A13" s="131" t="s">
        <v>156</v>
      </c>
      <c r="B13" s="179" t="s">
        <v>121</v>
      </c>
      <c r="C13" s="131" t="s">
        <v>276</v>
      </c>
      <c r="D13" s="179" t="s">
        <v>277</v>
      </c>
      <c r="E13" s="180" t="s">
        <v>278</v>
      </c>
      <c r="F13" s="188" t="s">
        <v>195</v>
      </c>
      <c r="G13" s="191"/>
      <c r="H13" s="189" t="s">
        <v>196</v>
      </c>
      <c r="I13" s="192"/>
      <c r="J13" s="192"/>
      <c r="K13" s="190"/>
    </row>
    <row r="14" spans="1:11">
      <c r="A14" s="12" t="s">
        <v>11</v>
      </c>
      <c r="B14" s="127"/>
      <c r="C14" s="110">
        <v>36.567164179104473</v>
      </c>
      <c r="D14" s="193">
        <v>15.368852459016393</v>
      </c>
      <c r="E14" s="111">
        <v>10.4</v>
      </c>
      <c r="F14" s="110">
        <v>1.6</v>
      </c>
      <c r="G14" s="127"/>
      <c r="H14" s="111">
        <v>0.23</v>
      </c>
      <c r="I14" s="194">
        <f>C14/1000000/F14%</f>
        <v>2.2854477611940296E-3</v>
      </c>
      <c r="J14" s="194">
        <f>D14/1000000/$H14%</f>
        <v>6.6821097647897362E-3</v>
      </c>
      <c r="K14" s="109">
        <f>E14/1000000/$H14%</f>
        <v>4.5217391304347831E-3</v>
      </c>
    </row>
    <row r="15" spans="1:11">
      <c r="A15" s="15" t="s">
        <v>122</v>
      </c>
      <c r="B15" s="29"/>
      <c r="C15" s="15">
        <v>46.4</v>
      </c>
      <c r="D15" s="29">
        <v>14.8</v>
      </c>
      <c r="E15" s="67">
        <v>12.4</v>
      </c>
      <c r="F15" s="15">
        <v>1.1000000000000001</v>
      </c>
      <c r="G15" s="29"/>
      <c r="H15" s="67">
        <v>0.24</v>
      </c>
      <c r="I15" s="107">
        <f>C15/1000000/F15%</f>
        <v>4.2181818181818171E-3</v>
      </c>
      <c r="J15" s="107">
        <f>D15/1000000/$H15%</f>
        <v>6.1666666666666675E-3</v>
      </c>
      <c r="K15" s="108">
        <f>E15/1000000/$H15%</f>
        <v>5.1666666666666666E-3</v>
      </c>
    </row>
    <row r="16" spans="1:11">
      <c r="A16" s="14"/>
      <c r="B16" s="28"/>
      <c r="C16" s="14"/>
      <c r="D16" s="28"/>
      <c r="E16" s="113"/>
      <c r="F16" s="12"/>
      <c r="G16" s="127"/>
      <c r="H16" s="121" t="s">
        <v>116</v>
      </c>
      <c r="I16" s="304">
        <f>MEDIAN(I7:I15)</f>
        <v>3.2518147896879231E-3</v>
      </c>
      <c r="J16" s="304">
        <f>MEDIAN(J7:J15)</f>
        <v>5.4828405542544881E-2</v>
      </c>
      <c r="K16" s="305">
        <f>MEDIAN(K7:K15)</f>
        <v>2.5887384176764079E-3</v>
      </c>
    </row>
    <row r="17" spans="1:11">
      <c r="A17" s="12"/>
      <c r="B17" s="127"/>
      <c r="C17" s="12"/>
      <c r="D17" s="127"/>
      <c r="E17" s="66"/>
      <c r="F17" s="12"/>
      <c r="G17" s="127"/>
      <c r="H17" s="121" t="s">
        <v>115</v>
      </c>
      <c r="I17" s="304">
        <f>MIN(I7:I15)</f>
        <v>1.3766596785464709E-3</v>
      </c>
      <c r="J17" s="304">
        <f>MIN(J7:J15)</f>
        <v>6.1666666666666675E-3</v>
      </c>
      <c r="K17" s="305">
        <f>MIN(K7:K15)</f>
        <v>3.3E-4</v>
      </c>
    </row>
    <row r="18" spans="1:11">
      <c r="A18" s="15"/>
      <c r="B18" s="29"/>
      <c r="C18" s="15"/>
      <c r="D18" s="29"/>
      <c r="E18" s="67"/>
      <c r="F18" s="15"/>
      <c r="G18" s="29"/>
      <c r="H18" s="303" t="s">
        <v>117</v>
      </c>
      <c r="I18" s="306">
        <f>MAX(I7:I15)</f>
        <v>1.6666666666666666E-2</v>
      </c>
      <c r="J18" s="306">
        <f>MAX(J7:J15)</f>
        <v>0.26147619047619047</v>
      </c>
      <c r="K18" s="307">
        <f>MAX(K7:K15)</f>
        <v>5.1666666666666666E-3</v>
      </c>
    </row>
    <row r="26" spans="1:11">
      <c r="D26" s="127"/>
    </row>
  </sheetData>
  <hyperlinks>
    <hyperlink ref="A2" r:id="rId1" xr:uid="{C80FFF17-F093-443F-9347-EF5CE134F748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CD986-ED81-4363-99CD-62B87F31670E}">
  <dimension ref="A1:J18"/>
  <sheetViews>
    <sheetView workbookViewId="0">
      <selection activeCell="C12" sqref="C12:D13"/>
    </sheetView>
  </sheetViews>
  <sheetFormatPr defaultRowHeight="14.4"/>
  <cols>
    <col min="7" max="7" width="11.21875" customWidth="1"/>
    <col min="8" max="8" width="15.5546875" customWidth="1"/>
    <col min="9" max="9" width="18.44140625" customWidth="1"/>
  </cols>
  <sheetData>
    <row r="1" spans="1:10" ht="31.2">
      <c r="A1" s="59" t="s">
        <v>291</v>
      </c>
    </row>
    <row r="4" spans="1:10">
      <c r="A4" s="14" t="s">
        <v>226</v>
      </c>
      <c r="B4" s="28"/>
      <c r="C4" s="28"/>
      <c r="D4" s="113"/>
    </row>
    <row r="5" spans="1:10">
      <c r="A5" s="120" t="s">
        <v>224</v>
      </c>
      <c r="B5" s="11" t="s">
        <v>225</v>
      </c>
      <c r="C5" s="11" t="s">
        <v>222</v>
      </c>
      <c r="D5" s="121" t="s">
        <v>223</v>
      </c>
    </row>
    <row r="6" spans="1:10">
      <c r="A6" s="12">
        <v>0.3</v>
      </c>
      <c r="B6">
        <v>37</v>
      </c>
      <c r="C6" s="118">
        <f>B6*60*60/1000</f>
        <v>133.19999999999999</v>
      </c>
      <c r="D6" s="122">
        <f t="shared" ref="D6:D11" si="0">$C6/A6/1000</f>
        <v>0.44400000000000001</v>
      </c>
    </row>
    <row r="7" spans="1:10">
      <c r="A7" s="12">
        <v>0.5</v>
      </c>
      <c r="B7">
        <v>55</v>
      </c>
      <c r="C7" s="118">
        <f t="shared" ref="C7:C11" si="1">B7*60*60/1000</f>
        <v>198</v>
      </c>
      <c r="D7" s="122">
        <f t="shared" si="0"/>
        <v>0.39600000000000002</v>
      </c>
    </row>
    <row r="8" spans="1:10">
      <c r="A8" s="12">
        <v>1</v>
      </c>
      <c r="B8">
        <v>90</v>
      </c>
      <c r="C8" s="118">
        <f t="shared" si="1"/>
        <v>324</v>
      </c>
      <c r="D8" s="122">
        <f t="shared" si="0"/>
        <v>0.32400000000000001</v>
      </c>
    </row>
    <row r="9" spans="1:10">
      <c r="A9" s="12">
        <v>2</v>
      </c>
      <c r="B9">
        <v>132</v>
      </c>
      <c r="C9" s="118">
        <f t="shared" si="1"/>
        <v>475.2</v>
      </c>
      <c r="D9" s="122">
        <f t="shared" si="0"/>
        <v>0.23760000000000001</v>
      </c>
    </row>
    <row r="10" spans="1:10">
      <c r="A10" s="12">
        <v>2.5</v>
      </c>
      <c r="B10">
        <v>250</v>
      </c>
      <c r="C10" s="118">
        <f t="shared" si="1"/>
        <v>900</v>
      </c>
      <c r="D10" s="122">
        <f t="shared" si="0"/>
        <v>0.36</v>
      </c>
    </row>
    <row r="11" spans="1:10">
      <c r="A11" s="12">
        <v>3</v>
      </c>
      <c r="B11">
        <v>280</v>
      </c>
      <c r="C11" s="118">
        <f t="shared" si="1"/>
        <v>1008</v>
      </c>
      <c r="D11" s="122">
        <f t="shared" si="0"/>
        <v>0.33600000000000002</v>
      </c>
    </row>
    <row r="12" spans="1:10">
      <c r="A12" s="12"/>
      <c r="C12" s="308" t="s">
        <v>139</v>
      </c>
      <c r="D12" s="123">
        <f>AVERAGE(D6:D11)</f>
        <v>0.34959999999999997</v>
      </c>
    </row>
    <row r="13" spans="1:10">
      <c r="A13" s="15"/>
      <c r="B13" s="29"/>
      <c r="C13" s="309" t="s">
        <v>9</v>
      </c>
      <c r="D13" s="310">
        <f>_xlfn.STDEV.S(D6:D11)</f>
        <v>7.0081095881842706E-2</v>
      </c>
    </row>
    <row r="14" spans="1:10">
      <c r="I14" s="118"/>
      <c r="J14" s="119"/>
    </row>
    <row r="15" spans="1:10">
      <c r="I15" s="118"/>
      <c r="J15" s="119"/>
    </row>
    <row r="16" spans="1:10">
      <c r="I16" s="118"/>
      <c r="J16" s="119"/>
    </row>
    <row r="17" spans="9:10">
      <c r="I17" s="118"/>
      <c r="J17" s="119"/>
    </row>
    <row r="18" spans="9:10">
      <c r="I18" s="118"/>
      <c r="J18" s="119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4AF17-B13E-4782-B858-3ABAD5DA2E6A}">
  <dimension ref="A1:K48"/>
  <sheetViews>
    <sheetView tabSelected="1" workbookViewId="0">
      <selection activeCell="A27" sqref="A27"/>
    </sheetView>
  </sheetViews>
  <sheetFormatPr defaultRowHeight="14.4"/>
  <cols>
    <col min="1" max="1" width="21.109375" customWidth="1"/>
    <col min="2" max="2" width="43.77734375" customWidth="1"/>
  </cols>
  <sheetData>
    <row r="1" spans="1:4" ht="31.2">
      <c r="A1" s="59" t="s">
        <v>378</v>
      </c>
    </row>
    <row r="3" spans="1:4">
      <c r="A3" s="217" t="s">
        <v>351</v>
      </c>
      <c r="D3" s="277" t="s">
        <v>377</v>
      </c>
    </row>
    <row r="4" spans="1:4">
      <c r="A4" s="217"/>
    </row>
    <row r="5" spans="1:4">
      <c r="A5" s="198" t="s">
        <v>313</v>
      </c>
      <c r="B5" s="200" t="s">
        <v>314</v>
      </c>
    </row>
    <row r="6" spans="1:4">
      <c r="A6" s="12" t="s">
        <v>315</v>
      </c>
      <c r="B6" s="66" t="s">
        <v>316</v>
      </c>
    </row>
    <row r="7" spans="1:4">
      <c r="A7" s="12" t="s">
        <v>317</v>
      </c>
      <c r="B7" s="66" t="s">
        <v>318</v>
      </c>
    </row>
    <row r="8" spans="1:4">
      <c r="A8" s="12" t="s">
        <v>319</v>
      </c>
      <c r="B8" s="66" t="s">
        <v>320</v>
      </c>
    </row>
    <row r="9" spans="1:4">
      <c r="A9" s="12" t="s">
        <v>321</v>
      </c>
      <c r="B9" s="66" t="s">
        <v>322</v>
      </c>
    </row>
    <row r="10" spans="1:4">
      <c r="A10" s="12" t="s">
        <v>323</v>
      </c>
      <c r="B10" s="66" t="s">
        <v>324</v>
      </c>
    </row>
    <row r="11" spans="1:4">
      <c r="A11" s="12" t="s">
        <v>325</v>
      </c>
      <c r="B11" s="66" t="s">
        <v>326</v>
      </c>
    </row>
    <row r="12" spans="1:4">
      <c r="A12" s="12" t="s">
        <v>327</v>
      </c>
      <c r="B12" s="66" t="s">
        <v>328</v>
      </c>
    </row>
    <row r="13" spans="1:4">
      <c r="A13" s="12" t="s">
        <v>329</v>
      </c>
      <c r="B13" s="66" t="s">
        <v>330</v>
      </c>
    </row>
    <row r="14" spans="1:4">
      <c r="A14" s="12" t="s">
        <v>331</v>
      </c>
      <c r="B14" s="66" t="s">
        <v>332</v>
      </c>
    </row>
    <row r="15" spans="1:4">
      <c r="A15" s="12" t="s">
        <v>333</v>
      </c>
      <c r="B15" s="66" t="s">
        <v>334</v>
      </c>
    </row>
    <row r="16" spans="1:4">
      <c r="A16" s="12" t="s">
        <v>335</v>
      </c>
      <c r="B16" s="66" t="s">
        <v>336</v>
      </c>
    </row>
    <row r="17" spans="1:11">
      <c r="A17" s="12" t="s">
        <v>337</v>
      </c>
      <c r="B17" s="66" t="s">
        <v>338</v>
      </c>
    </row>
    <row r="18" spans="1:11">
      <c r="A18" s="12" t="s">
        <v>339</v>
      </c>
      <c r="B18" s="66" t="s">
        <v>340</v>
      </c>
    </row>
    <row r="19" spans="1:11">
      <c r="A19" s="12" t="s">
        <v>341</v>
      </c>
      <c r="B19" s="66" t="s">
        <v>342</v>
      </c>
    </row>
    <row r="20" spans="1:11">
      <c r="A20" s="12" t="s">
        <v>343</v>
      </c>
      <c r="B20" s="66" t="s">
        <v>344</v>
      </c>
    </row>
    <row r="21" spans="1:11">
      <c r="A21" s="12" t="s">
        <v>345</v>
      </c>
      <c r="B21" s="66" t="s">
        <v>346</v>
      </c>
    </row>
    <row r="22" spans="1:11">
      <c r="A22" s="12" t="s">
        <v>347</v>
      </c>
      <c r="B22" s="66" t="s">
        <v>348</v>
      </c>
    </row>
    <row r="23" spans="1:11">
      <c r="A23" s="15" t="s">
        <v>349</v>
      </c>
      <c r="B23" s="67" t="s">
        <v>350</v>
      </c>
    </row>
    <row r="27" spans="1:11">
      <c r="A27" s="217" t="s">
        <v>376</v>
      </c>
    </row>
    <row r="28" spans="1:11" ht="15" thickBot="1"/>
    <row r="29" spans="1:11" ht="31.2" customHeight="1" thickBot="1">
      <c r="A29" s="218"/>
      <c r="B29" s="219"/>
      <c r="C29" s="274" t="s">
        <v>352</v>
      </c>
      <c r="D29" s="275" t="s">
        <v>353</v>
      </c>
      <c r="E29" s="275" t="s">
        <v>354</v>
      </c>
      <c r="F29" s="275" t="s">
        <v>355</v>
      </c>
      <c r="G29" s="275" t="s">
        <v>356</v>
      </c>
      <c r="H29" s="275" t="s">
        <v>357</v>
      </c>
      <c r="I29" s="275" t="s">
        <v>358</v>
      </c>
      <c r="J29" s="275" t="s">
        <v>359</v>
      </c>
      <c r="K29" s="276" t="s">
        <v>84</v>
      </c>
    </row>
    <row r="30" spans="1:11">
      <c r="A30" s="218" t="s">
        <v>138</v>
      </c>
      <c r="B30" s="219" t="s">
        <v>360</v>
      </c>
      <c r="C30" s="220">
        <v>-50</v>
      </c>
      <c r="D30" s="221"/>
      <c r="E30" s="222">
        <v>1.6</v>
      </c>
      <c r="F30" s="223">
        <v>0.9</v>
      </c>
      <c r="G30" s="222">
        <v>-2</v>
      </c>
      <c r="H30" s="221"/>
      <c r="I30" s="222">
        <v>-42.2</v>
      </c>
      <c r="J30" s="224">
        <v>0.1</v>
      </c>
      <c r="K30" s="225">
        <v>-91.5</v>
      </c>
    </row>
    <row r="31" spans="1:11">
      <c r="A31" s="226"/>
      <c r="B31" s="227" t="s">
        <v>361</v>
      </c>
      <c r="C31" s="228">
        <v>-70.2</v>
      </c>
      <c r="D31" s="229"/>
      <c r="E31" s="229"/>
      <c r="F31" s="229"/>
      <c r="G31" s="229"/>
      <c r="H31" s="229"/>
      <c r="I31" s="229"/>
      <c r="J31" s="229"/>
      <c r="K31" s="230">
        <v>-70.2</v>
      </c>
    </row>
    <row r="32" spans="1:11">
      <c r="A32" s="226"/>
      <c r="B32" s="227" t="s">
        <v>362</v>
      </c>
      <c r="C32" s="228">
        <v>-70.2</v>
      </c>
      <c r="D32" s="229"/>
      <c r="E32" s="229"/>
      <c r="F32" s="229"/>
      <c r="G32" s="229"/>
      <c r="H32" s="229"/>
      <c r="I32" s="229"/>
      <c r="J32" s="229"/>
      <c r="K32" s="230">
        <v>-70.2</v>
      </c>
    </row>
    <row r="33" spans="1:11">
      <c r="A33" s="226"/>
      <c r="B33" s="227" t="s">
        <v>363</v>
      </c>
      <c r="C33" s="231">
        <v>-50</v>
      </c>
      <c r="D33" s="229"/>
      <c r="E33" s="229"/>
      <c r="F33" s="229"/>
      <c r="G33" s="229"/>
      <c r="H33" s="229"/>
      <c r="I33" s="229"/>
      <c r="J33" s="229"/>
      <c r="K33" s="232">
        <v>-50</v>
      </c>
    </row>
    <row r="34" spans="1:11">
      <c r="A34" s="226"/>
      <c r="B34" s="227" t="s">
        <v>327</v>
      </c>
      <c r="C34" s="233"/>
      <c r="D34" s="229"/>
      <c r="E34" s="229"/>
      <c r="F34" s="229"/>
      <c r="G34" s="229"/>
      <c r="H34" s="229"/>
      <c r="I34" s="234">
        <v>-42.2</v>
      </c>
      <c r="J34" s="229"/>
      <c r="K34" s="235">
        <v>-42.2</v>
      </c>
    </row>
    <row r="35" spans="1:11">
      <c r="A35" s="226"/>
      <c r="B35" s="227" t="s">
        <v>364</v>
      </c>
      <c r="C35" s="233"/>
      <c r="D35" s="229"/>
      <c r="E35" s="229"/>
      <c r="F35" s="229"/>
      <c r="G35" s="229"/>
      <c r="H35" s="229"/>
      <c r="I35" s="234">
        <v>-42.2</v>
      </c>
      <c r="J35" s="229"/>
      <c r="K35" s="235">
        <v>-42.2</v>
      </c>
    </row>
    <row r="36" spans="1:11" ht="15" thickBot="1">
      <c r="A36" s="236"/>
      <c r="B36" s="237" t="s">
        <v>365</v>
      </c>
      <c r="C36" s="238">
        <v>20.100000000000001</v>
      </c>
      <c r="D36" s="239"/>
      <c r="E36" s="239"/>
      <c r="F36" s="239"/>
      <c r="G36" s="239"/>
      <c r="H36" s="239"/>
      <c r="I36" s="239"/>
      <c r="J36" s="239"/>
      <c r="K36" s="240">
        <v>20.100000000000001</v>
      </c>
    </row>
    <row r="37" spans="1:11">
      <c r="A37" s="226" t="s">
        <v>137</v>
      </c>
      <c r="B37" s="227" t="s">
        <v>366</v>
      </c>
      <c r="C37" s="241">
        <v>0.3</v>
      </c>
      <c r="D37" s="242">
        <v>3.8</v>
      </c>
      <c r="E37" s="229"/>
      <c r="F37" s="229"/>
      <c r="G37" s="243">
        <v>-0.1</v>
      </c>
      <c r="H37" s="229"/>
      <c r="I37" s="229"/>
      <c r="J37" s="229"/>
      <c r="K37" s="244">
        <v>4</v>
      </c>
    </row>
    <row r="38" spans="1:11">
      <c r="A38" s="226"/>
      <c r="B38" s="227" t="s">
        <v>367</v>
      </c>
      <c r="C38" s="245">
        <v>-0.2</v>
      </c>
      <c r="D38" s="246">
        <v>-2.2000000000000002</v>
      </c>
      <c r="E38" s="229"/>
      <c r="F38" s="247">
        <v>0</v>
      </c>
      <c r="G38" s="248">
        <v>0</v>
      </c>
      <c r="H38" s="249">
        <v>0</v>
      </c>
      <c r="I38" s="234">
        <v>-1.4</v>
      </c>
      <c r="J38" s="250">
        <v>0</v>
      </c>
      <c r="K38" s="251">
        <v>-3.8</v>
      </c>
    </row>
    <row r="39" spans="1:11">
      <c r="A39" s="226"/>
      <c r="B39" s="227" t="s">
        <v>368</v>
      </c>
      <c r="C39" s="231">
        <v>-0.9</v>
      </c>
      <c r="D39" s="234">
        <v>-1.5</v>
      </c>
      <c r="E39" s="234">
        <v>0.8</v>
      </c>
      <c r="F39" s="252">
        <v>0</v>
      </c>
      <c r="G39" s="234">
        <v>0.7</v>
      </c>
      <c r="H39" s="249">
        <v>0</v>
      </c>
      <c r="I39" s="234">
        <v>-1.4</v>
      </c>
      <c r="J39" s="253">
        <v>0</v>
      </c>
      <c r="K39" s="254">
        <v>-2.4</v>
      </c>
    </row>
    <row r="40" spans="1:11">
      <c r="A40" s="226"/>
      <c r="B40" s="227" t="s">
        <v>369</v>
      </c>
      <c r="C40" s="233"/>
      <c r="D40" s="229"/>
      <c r="E40" s="229"/>
      <c r="F40" s="229"/>
      <c r="G40" s="229"/>
      <c r="H40" s="229"/>
      <c r="I40" s="234">
        <v>-1.4</v>
      </c>
      <c r="J40" s="229"/>
      <c r="K40" s="255">
        <v>-1.4</v>
      </c>
    </row>
    <row r="41" spans="1:11">
      <c r="A41" s="226"/>
      <c r="B41" s="227" t="s">
        <v>370</v>
      </c>
      <c r="C41" s="233"/>
      <c r="D41" s="229"/>
      <c r="E41" s="256">
        <v>0.7</v>
      </c>
      <c r="F41" s="229"/>
      <c r="G41" s="257">
        <v>0.8</v>
      </c>
      <c r="H41" s="229"/>
      <c r="I41" s="229"/>
      <c r="J41" s="229"/>
      <c r="K41" s="258">
        <v>1.5</v>
      </c>
    </row>
    <row r="42" spans="1:11">
      <c r="A42" s="226"/>
      <c r="B42" s="227" t="s">
        <v>371</v>
      </c>
      <c r="C42" s="259">
        <v>-0.1</v>
      </c>
      <c r="D42" s="260">
        <v>-1.3</v>
      </c>
      <c r="E42" s="229"/>
      <c r="F42" s="229"/>
      <c r="G42" s="261">
        <v>0</v>
      </c>
      <c r="H42" s="229"/>
      <c r="I42" s="229"/>
      <c r="J42" s="229"/>
      <c r="K42" s="262">
        <v>-1.4</v>
      </c>
    </row>
    <row r="43" spans="1:11">
      <c r="A43" s="226"/>
      <c r="B43" s="227" t="s">
        <v>372</v>
      </c>
      <c r="C43" s="233"/>
      <c r="D43" s="263">
        <v>-0.2</v>
      </c>
      <c r="E43" s="234">
        <v>0.8</v>
      </c>
      <c r="F43" s="229"/>
      <c r="G43" s="264">
        <v>0.8</v>
      </c>
      <c r="H43" s="229"/>
      <c r="I43" s="229"/>
      <c r="J43" s="229"/>
      <c r="K43" s="265">
        <v>1.4</v>
      </c>
    </row>
    <row r="44" spans="1:11">
      <c r="A44" s="226"/>
      <c r="B44" s="227" t="s">
        <v>361</v>
      </c>
      <c r="C44" s="266">
        <v>-1.3</v>
      </c>
      <c r="D44" s="229"/>
      <c r="E44" s="229"/>
      <c r="F44" s="229"/>
      <c r="G44" s="229"/>
      <c r="H44" s="229"/>
      <c r="I44" s="229"/>
      <c r="J44" s="229"/>
      <c r="K44" s="267">
        <v>-1.3</v>
      </c>
    </row>
    <row r="45" spans="1:11">
      <c r="A45" s="226"/>
      <c r="B45" s="227" t="s">
        <v>362</v>
      </c>
      <c r="C45" s="266">
        <v>-1.3</v>
      </c>
      <c r="D45" s="229"/>
      <c r="E45" s="229"/>
      <c r="F45" s="229"/>
      <c r="G45" s="229"/>
      <c r="H45" s="229"/>
      <c r="I45" s="229"/>
      <c r="J45" s="229"/>
      <c r="K45" s="267">
        <v>-1.3</v>
      </c>
    </row>
    <row r="46" spans="1:11">
      <c r="A46" s="226"/>
      <c r="B46" s="227" t="s">
        <v>373</v>
      </c>
      <c r="C46" s="268">
        <v>-0.8</v>
      </c>
      <c r="D46" s="229"/>
      <c r="E46" s="229"/>
      <c r="F46" s="229"/>
      <c r="G46" s="269">
        <v>-0.1</v>
      </c>
      <c r="H46" s="229"/>
      <c r="I46" s="229"/>
      <c r="J46" s="229"/>
      <c r="K46" s="270">
        <v>-0.9</v>
      </c>
    </row>
    <row r="47" spans="1:11">
      <c r="A47" s="226"/>
      <c r="B47" s="227" t="s">
        <v>374</v>
      </c>
      <c r="C47" s="268">
        <v>-0.8</v>
      </c>
      <c r="D47" s="229"/>
      <c r="E47" s="229"/>
      <c r="F47" s="229"/>
      <c r="G47" s="269">
        <v>-0.1</v>
      </c>
      <c r="H47" s="229"/>
      <c r="I47" s="229"/>
      <c r="J47" s="229"/>
      <c r="K47" s="270">
        <v>-0.9</v>
      </c>
    </row>
    <row r="48" spans="1:11" ht="15" thickBot="1">
      <c r="A48" s="236"/>
      <c r="B48" s="237" t="s">
        <v>375</v>
      </c>
      <c r="C48" s="271"/>
      <c r="D48" s="239"/>
      <c r="E48" s="239"/>
      <c r="F48" s="239"/>
      <c r="G48" s="239"/>
      <c r="H48" s="239"/>
      <c r="I48" s="272">
        <v>0.8</v>
      </c>
      <c r="J48" s="239"/>
      <c r="K48" s="273">
        <v>0.8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2F238-DF52-430B-864B-4BA25F99373B}">
  <dimension ref="A1:B14"/>
  <sheetViews>
    <sheetView workbookViewId="0">
      <selection activeCell="Q16" sqref="Q16"/>
    </sheetView>
  </sheetViews>
  <sheetFormatPr defaultRowHeight="14.4"/>
  <cols>
    <col min="1" max="1" width="47.77734375" customWidth="1"/>
    <col min="2" max="2" width="138.6640625" customWidth="1"/>
  </cols>
  <sheetData>
    <row r="1" spans="1:2" ht="31.2">
      <c r="A1" s="59" t="s">
        <v>401</v>
      </c>
    </row>
    <row r="4" spans="1:2">
      <c r="A4" s="282" t="s">
        <v>379</v>
      </c>
      <c r="B4" s="283" t="s">
        <v>380</v>
      </c>
    </row>
    <row r="5" spans="1:2">
      <c r="A5" s="278" t="s">
        <v>381</v>
      </c>
      <c r="B5" s="279" t="s">
        <v>382</v>
      </c>
    </row>
    <row r="6" spans="1:2">
      <c r="A6" s="278" t="s">
        <v>383</v>
      </c>
      <c r="B6" s="279" t="s">
        <v>384</v>
      </c>
    </row>
    <row r="7" spans="1:2">
      <c r="A7" s="278" t="s">
        <v>385</v>
      </c>
      <c r="B7" s="279" t="s">
        <v>386</v>
      </c>
    </row>
    <row r="8" spans="1:2">
      <c r="A8" s="278" t="s">
        <v>387</v>
      </c>
      <c r="B8" s="279" t="s">
        <v>388</v>
      </c>
    </row>
    <row r="9" spans="1:2">
      <c r="A9" s="278" t="s">
        <v>389</v>
      </c>
      <c r="B9" s="279" t="s">
        <v>390</v>
      </c>
    </row>
    <row r="10" spans="1:2">
      <c r="A10" s="278" t="s">
        <v>391</v>
      </c>
      <c r="B10" s="279" t="s">
        <v>392</v>
      </c>
    </row>
    <row r="11" spans="1:2">
      <c r="A11" s="278" t="s">
        <v>393</v>
      </c>
      <c r="B11" s="279" t="s">
        <v>394</v>
      </c>
    </row>
    <row r="12" spans="1:2">
      <c r="A12" s="278" t="s">
        <v>395</v>
      </c>
      <c r="B12" s="279" t="s">
        <v>396</v>
      </c>
    </row>
    <row r="13" spans="1:2">
      <c r="A13" s="278" t="s">
        <v>397</v>
      </c>
      <c r="B13" s="279" t="s">
        <v>398</v>
      </c>
    </row>
    <row r="14" spans="1:2">
      <c r="A14" s="280" t="s">
        <v>399</v>
      </c>
      <c r="B14" s="281" t="s">
        <v>400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FC6C9-B27E-4DB4-AD87-87A95B31DB12}">
  <dimension ref="A1:S293"/>
  <sheetViews>
    <sheetView zoomScale="70" zoomScaleNormal="70" workbookViewId="0">
      <selection activeCell="M11" sqref="M11"/>
    </sheetView>
  </sheetViews>
  <sheetFormatPr defaultRowHeight="14.4"/>
  <cols>
    <col min="1" max="1" width="13.33203125" customWidth="1"/>
    <col min="11" max="11" width="19" customWidth="1"/>
  </cols>
  <sheetData>
    <row r="1" spans="1:19">
      <c r="A1" t="s">
        <v>111</v>
      </c>
      <c r="K1" t="s">
        <v>112</v>
      </c>
    </row>
    <row r="3" spans="1:19">
      <c r="A3" t="e">
        <f>#REF!</f>
        <v>#REF!</v>
      </c>
      <c r="B3" s="13" t="e">
        <f>#REF!</f>
        <v>#REF!</v>
      </c>
      <c r="C3" s="13" t="s">
        <v>113</v>
      </c>
      <c r="D3" s="62" t="e">
        <f>#REF!</f>
        <v>#REF!</v>
      </c>
      <c r="E3" s="62" t="e">
        <f>#REF!</f>
        <v>#REF!</v>
      </c>
      <c r="F3" s="62" t="s">
        <v>109</v>
      </c>
      <c r="G3" s="62" t="s">
        <v>110</v>
      </c>
      <c r="H3" s="62" t="e">
        <f>#REF!</f>
        <v>#REF!</v>
      </c>
      <c r="I3" s="62" t="e">
        <f>#REF!</f>
        <v>#REF!</v>
      </c>
      <c r="K3" t="e">
        <f t="shared" ref="K3:S3" si="0">A3</f>
        <v>#REF!</v>
      </c>
      <c r="L3" t="e">
        <f t="shared" si="0"/>
        <v>#REF!</v>
      </c>
      <c r="M3" t="str">
        <f t="shared" si="0"/>
        <v>Temp adj</v>
      </c>
      <c r="N3" t="e">
        <f t="shared" si="0"/>
        <v>#REF!</v>
      </c>
      <c r="O3" t="e">
        <f t="shared" si="0"/>
        <v>#REF!</v>
      </c>
      <c r="P3" t="str">
        <f t="shared" si="0"/>
        <v>k1 adj</v>
      </c>
      <c r="Q3" t="str">
        <f t="shared" si="0"/>
        <v>k2 adj</v>
      </c>
      <c r="R3" t="e">
        <f t="shared" si="0"/>
        <v>#REF!</v>
      </c>
      <c r="S3" t="e">
        <f t="shared" si="0"/>
        <v>#REF!</v>
      </c>
    </row>
    <row r="4" spans="1:19">
      <c r="A4" t="e">
        <f>#REF!</f>
        <v>#REF!</v>
      </c>
      <c r="B4" s="13" t="e">
        <f>#REF!</f>
        <v>#REF!</v>
      </c>
      <c r="C4" s="13" t="e">
        <f>#REF!</f>
        <v>#REF!</v>
      </c>
      <c r="D4" s="62" t="e">
        <f>#REF!</f>
        <v>#REF!</v>
      </c>
      <c r="E4" s="62" t="e">
        <f>#REF!</f>
        <v>#REF!</v>
      </c>
      <c r="F4" s="62" t="e">
        <f>#REF!*#REF!</f>
        <v>#REF!</v>
      </c>
      <c r="G4" s="62" t="e">
        <f>#REF!*#REF!</f>
        <v>#REF!</v>
      </c>
      <c r="H4" s="62" t="e">
        <f>#REF!</f>
        <v>#REF!</v>
      </c>
      <c r="I4" s="62" t="e">
        <f>#REF!</f>
        <v>#REF!</v>
      </c>
      <c r="K4" t="e" cm="1">
        <f t="array" ref="K4:S72">_xlfn._xlws.SORT(A4:I72,2,1)</f>
        <v>#REF!</v>
      </c>
      <c r="L4" s="13" t="e">
        <v>#REF!</v>
      </c>
      <c r="M4" s="62" t="e">
        <v>#REF!</v>
      </c>
      <c r="N4" s="62" t="e">
        <v>#REF!</v>
      </c>
      <c r="O4" s="62" t="e">
        <v>#REF!</v>
      </c>
      <c r="P4" s="62" t="e">
        <v>#REF!</v>
      </c>
      <c r="Q4" s="62" t="e">
        <v>#REF!</v>
      </c>
      <c r="R4" s="13" t="e">
        <v>#REF!</v>
      </c>
      <c r="S4" s="13" t="e">
        <v>#REF!</v>
      </c>
    </row>
    <row r="5" spans="1:19">
      <c r="A5" t="e">
        <f>#REF!</f>
        <v>#REF!</v>
      </c>
      <c r="B5" s="13" t="e">
        <f>#REF!</f>
        <v>#REF!</v>
      </c>
      <c r="C5" s="13" t="e">
        <f>#REF!</f>
        <v>#REF!</v>
      </c>
      <c r="D5" s="62" t="e">
        <f>#REF!</f>
        <v>#REF!</v>
      </c>
      <c r="E5" s="62" t="e">
        <f>#REF!</f>
        <v>#REF!</v>
      </c>
      <c r="F5" s="62" t="e">
        <f>#REF!*#REF!</f>
        <v>#REF!</v>
      </c>
      <c r="G5" s="62" t="e">
        <f>#REF!*#REF!</f>
        <v>#REF!</v>
      </c>
      <c r="H5" s="62" t="e">
        <f>#REF!</f>
        <v>#REF!</v>
      </c>
      <c r="I5" s="62" t="e">
        <f>#REF!</f>
        <v>#REF!</v>
      </c>
      <c r="K5" t="e">
        <v>#REF!</v>
      </c>
      <c r="L5" s="13" t="e">
        <v>#REF!</v>
      </c>
      <c r="M5" s="62" t="e">
        <v>#REF!</v>
      </c>
      <c r="N5" s="62" t="e">
        <v>#REF!</v>
      </c>
      <c r="O5" s="62" t="e">
        <v>#REF!</v>
      </c>
      <c r="P5" s="62" t="e">
        <v>#REF!</v>
      </c>
      <c r="Q5" s="62" t="e">
        <v>#REF!</v>
      </c>
      <c r="R5" s="13" t="e">
        <v>#REF!</v>
      </c>
      <c r="S5" s="13" t="e">
        <v>#REF!</v>
      </c>
    </row>
    <row r="6" spans="1:19">
      <c r="A6" t="e">
        <f>#REF!</f>
        <v>#REF!</v>
      </c>
      <c r="B6" s="13" t="e">
        <f>#REF!</f>
        <v>#REF!</v>
      </c>
      <c r="C6" s="13" t="e">
        <f>#REF!</f>
        <v>#REF!</v>
      </c>
      <c r="D6" s="62" t="e">
        <f>#REF!</f>
        <v>#REF!</v>
      </c>
      <c r="E6" s="62" t="e">
        <f>#REF!</f>
        <v>#REF!</v>
      </c>
      <c r="F6" s="62" t="e">
        <f>#REF!*#REF!</f>
        <v>#REF!</v>
      </c>
      <c r="G6" s="62" t="e">
        <f>#REF!*#REF!</f>
        <v>#REF!</v>
      </c>
      <c r="H6" s="62" t="e">
        <f>#REF!</f>
        <v>#REF!</v>
      </c>
      <c r="I6" s="62" t="e">
        <f>#REF!</f>
        <v>#REF!</v>
      </c>
      <c r="K6" t="e">
        <v>#REF!</v>
      </c>
      <c r="L6" s="13" t="e">
        <v>#REF!</v>
      </c>
      <c r="M6" s="62" t="e">
        <v>#REF!</v>
      </c>
      <c r="N6" s="62" t="e">
        <v>#REF!</v>
      </c>
      <c r="O6" s="62" t="e">
        <v>#REF!</v>
      </c>
      <c r="P6" s="62" t="e">
        <v>#REF!</v>
      </c>
      <c r="Q6" s="62" t="e">
        <v>#REF!</v>
      </c>
      <c r="R6" s="13" t="e">
        <v>#REF!</v>
      </c>
      <c r="S6" s="13" t="e">
        <v>#REF!</v>
      </c>
    </row>
    <row r="7" spans="1:19">
      <c r="A7" t="e">
        <f>#REF!</f>
        <v>#REF!</v>
      </c>
      <c r="B7" s="13" t="e">
        <f>#REF!</f>
        <v>#REF!</v>
      </c>
      <c r="C7" s="13" t="e">
        <f>#REF!</f>
        <v>#REF!</v>
      </c>
      <c r="D7" s="62" t="e">
        <f>#REF!</f>
        <v>#REF!</v>
      </c>
      <c r="E7" s="62" t="e">
        <f>#REF!</f>
        <v>#REF!</v>
      </c>
      <c r="F7" s="62" t="e">
        <f>#REF!*#REF!</f>
        <v>#REF!</v>
      </c>
      <c r="G7" s="62" t="e">
        <f>#REF!*#REF!</f>
        <v>#REF!</v>
      </c>
      <c r="H7" s="62" t="e">
        <f>#REF!</f>
        <v>#REF!</v>
      </c>
      <c r="I7" s="62" t="e">
        <f>#REF!</f>
        <v>#REF!</v>
      </c>
      <c r="K7" t="e">
        <v>#REF!</v>
      </c>
      <c r="L7" s="13" t="e">
        <v>#REF!</v>
      </c>
      <c r="M7" s="62" t="e">
        <v>#REF!</v>
      </c>
      <c r="N7" s="62" t="e">
        <v>#REF!</v>
      </c>
      <c r="O7" s="62" t="e">
        <v>#REF!</v>
      </c>
      <c r="P7" s="62" t="e">
        <v>#REF!</v>
      </c>
      <c r="Q7" s="62" t="e">
        <v>#REF!</v>
      </c>
      <c r="R7" s="13" t="e">
        <v>#REF!</v>
      </c>
      <c r="S7" s="13" t="e">
        <v>#REF!</v>
      </c>
    </row>
    <row r="8" spans="1:19">
      <c r="A8" t="e">
        <f>#REF!</f>
        <v>#REF!</v>
      </c>
      <c r="B8" s="13" t="e">
        <f>#REF!</f>
        <v>#REF!</v>
      </c>
      <c r="C8" s="13" t="e">
        <f>#REF!</f>
        <v>#REF!</v>
      </c>
      <c r="D8" s="62" t="e">
        <f>#REF!</f>
        <v>#REF!</v>
      </c>
      <c r="E8" s="62" t="e">
        <f>#REF!</f>
        <v>#REF!</v>
      </c>
      <c r="F8" s="62" t="e">
        <f>#REF!*#REF!</f>
        <v>#REF!</v>
      </c>
      <c r="G8" s="62" t="e">
        <f>#REF!*#REF!</f>
        <v>#REF!</v>
      </c>
      <c r="H8" s="62" t="e">
        <f>#REF!</f>
        <v>#REF!</v>
      </c>
      <c r="I8" s="62" t="e">
        <f>#REF!</f>
        <v>#REF!</v>
      </c>
      <c r="K8" t="e">
        <v>#REF!</v>
      </c>
      <c r="L8" s="13" t="e">
        <v>#REF!</v>
      </c>
      <c r="M8" s="62" t="e">
        <v>#REF!</v>
      </c>
      <c r="N8" s="62" t="e">
        <v>#REF!</v>
      </c>
      <c r="O8" s="62" t="e">
        <v>#REF!</v>
      </c>
      <c r="P8" s="62" t="e">
        <v>#REF!</v>
      </c>
      <c r="Q8" s="62" t="e">
        <v>#REF!</v>
      </c>
      <c r="R8" s="13" t="e">
        <v>#REF!</v>
      </c>
      <c r="S8" s="13" t="e">
        <v>#REF!</v>
      </c>
    </row>
    <row r="9" spans="1:19">
      <c r="A9" t="e">
        <f>#REF!</f>
        <v>#REF!</v>
      </c>
      <c r="B9" s="13" t="e">
        <f>#REF!</f>
        <v>#REF!</v>
      </c>
      <c r="C9" s="13" t="e">
        <f>#REF!</f>
        <v>#REF!</v>
      </c>
      <c r="D9" s="62" t="e">
        <f>#REF!</f>
        <v>#REF!</v>
      </c>
      <c r="E9" s="62" t="e">
        <f>#REF!</f>
        <v>#REF!</v>
      </c>
      <c r="F9" s="62" t="e">
        <f>#REF!*#REF!</f>
        <v>#REF!</v>
      </c>
      <c r="G9" s="62" t="e">
        <f>#REF!*#REF!</f>
        <v>#REF!</v>
      </c>
      <c r="H9" s="62" t="e">
        <f>#REF!</f>
        <v>#REF!</v>
      </c>
      <c r="I9" s="62" t="e">
        <f>#REF!</f>
        <v>#REF!</v>
      </c>
      <c r="K9" t="e">
        <v>#REF!</v>
      </c>
      <c r="L9" s="13" t="e">
        <v>#REF!</v>
      </c>
      <c r="M9" s="62" t="e">
        <v>#REF!</v>
      </c>
      <c r="N9" s="62" t="e">
        <v>#REF!</v>
      </c>
      <c r="O9" s="62" t="e">
        <v>#REF!</v>
      </c>
      <c r="P9" s="62" t="e">
        <v>#REF!</v>
      </c>
      <c r="Q9" s="62" t="e">
        <v>#REF!</v>
      </c>
      <c r="R9" s="13" t="e">
        <v>#REF!</v>
      </c>
      <c r="S9" s="13" t="e">
        <v>#REF!</v>
      </c>
    </row>
    <row r="10" spans="1:19">
      <c r="A10" t="e">
        <f>#REF!</f>
        <v>#REF!</v>
      </c>
      <c r="B10" s="13" t="e">
        <f>#REF!</f>
        <v>#REF!</v>
      </c>
      <c r="C10" s="13" t="e">
        <f>#REF!</f>
        <v>#REF!</v>
      </c>
      <c r="D10" s="62" t="e">
        <f>#REF!</f>
        <v>#REF!</v>
      </c>
      <c r="E10" s="62" t="e">
        <f>#REF!</f>
        <v>#REF!</v>
      </c>
      <c r="F10" s="62" t="e">
        <f>#REF!*#REF!</f>
        <v>#REF!</v>
      </c>
      <c r="G10" s="62" t="e">
        <f>#REF!*#REF!</f>
        <v>#REF!</v>
      </c>
      <c r="H10" s="62" t="e">
        <f>#REF!</f>
        <v>#REF!</v>
      </c>
      <c r="I10" s="62" t="e">
        <f>#REF!</f>
        <v>#REF!</v>
      </c>
      <c r="K10" t="e">
        <v>#REF!</v>
      </c>
      <c r="L10" s="13" t="e">
        <v>#REF!</v>
      </c>
      <c r="M10" s="62" t="e">
        <v>#REF!</v>
      </c>
      <c r="N10" s="62" t="e">
        <v>#REF!</v>
      </c>
      <c r="O10" s="62" t="e">
        <v>#REF!</v>
      </c>
      <c r="P10" s="62" t="e">
        <v>#REF!</v>
      </c>
      <c r="Q10" s="62" t="e">
        <v>#REF!</v>
      </c>
      <c r="R10" s="13" t="e">
        <v>#REF!</v>
      </c>
      <c r="S10" s="13" t="e">
        <v>#REF!</v>
      </c>
    </row>
    <row r="11" spans="1:19">
      <c r="A11" t="e">
        <f>#REF!</f>
        <v>#REF!</v>
      </c>
      <c r="B11" s="13" t="e">
        <f>#REF!</f>
        <v>#REF!</v>
      </c>
      <c r="C11" s="13" t="e">
        <f>#REF!</f>
        <v>#REF!</v>
      </c>
      <c r="D11" s="62" t="e">
        <f>#REF!</f>
        <v>#REF!</v>
      </c>
      <c r="E11" s="62" t="e">
        <f>#REF!</f>
        <v>#REF!</v>
      </c>
      <c r="F11" s="62" t="e">
        <f>#REF!*#REF!</f>
        <v>#REF!</v>
      </c>
      <c r="G11" s="62" t="e">
        <f>#REF!*#REF!</f>
        <v>#REF!</v>
      </c>
      <c r="H11" s="62" t="e">
        <f>#REF!</f>
        <v>#REF!</v>
      </c>
      <c r="I11" s="62" t="e">
        <f>#REF!</f>
        <v>#REF!</v>
      </c>
      <c r="K11" t="e">
        <v>#REF!</v>
      </c>
      <c r="L11" s="13" t="e">
        <v>#REF!</v>
      </c>
      <c r="M11" s="62" t="e">
        <v>#REF!</v>
      </c>
      <c r="N11" s="62" t="e">
        <v>#REF!</v>
      </c>
      <c r="O11" s="62" t="e">
        <v>#REF!</v>
      </c>
      <c r="P11" s="62" t="e">
        <v>#REF!</v>
      </c>
      <c r="Q11" s="62" t="e">
        <v>#REF!</v>
      </c>
      <c r="R11" s="13" t="e">
        <v>#REF!</v>
      </c>
      <c r="S11" s="13" t="e">
        <v>#REF!</v>
      </c>
    </row>
    <row r="12" spans="1:19">
      <c r="A12" t="e">
        <f>#REF!</f>
        <v>#REF!</v>
      </c>
      <c r="B12" s="13" t="e">
        <f>#REF!</f>
        <v>#REF!</v>
      </c>
      <c r="C12" s="13" t="e">
        <f>#REF!</f>
        <v>#REF!</v>
      </c>
      <c r="D12" s="62" t="e">
        <f>#REF!</f>
        <v>#REF!</v>
      </c>
      <c r="E12" s="62" t="e">
        <f>#REF!</f>
        <v>#REF!</v>
      </c>
      <c r="F12" s="62" t="e">
        <f>#REF!*#REF!</f>
        <v>#REF!</v>
      </c>
      <c r="G12" s="62" t="e">
        <f>#REF!*#REF!</f>
        <v>#REF!</v>
      </c>
      <c r="H12" s="62" t="e">
        <f>#REF!</f>
        <v>#REF!</v>
      </c>
      <c r="I12" s="62" t="e">
        <f>#REF!</f>
        <v>#REF!</v>
      </c>
      <c r="K12" t="e">
        <v>#REF!</v>
      </c>
      <c r="L12" s="13" t="e">
        <v>#REF!</v>
      </c>
      <c r="M12" s="62" t="e">
        <v>#REF!</v>
      </c>
      <c r="N12" s="62" t="e">
        <v>#REF!</v>
      </c>
      <c r="O12" s="62" t="e">
        <v>#REF!</v>
      </c>
      <c r="P12" s="62" t="e">
        <v>#REF!</v>
      </c>
      <c r="Q12" s="62" t="e">
        <v>#REF!</v>
      </c>
      <c r="R12" s="13" t="e">
        <v>#REF!</v>
      </c>
      <c r="S12" s="13" t="e">
        <v>#REF!</v>
      </c>
    </row>
    <row r="13" spans="1:19">
      <c r="A13" t="e">
        <f>#REF!</f>
        <v>#REF!</v>
      </c>
      <c r="B13" s="13" t="e">
        <f>#REF!</f>
        <v>#REF!</v>
      </c>
      <c r="C13" s="13" t="e">
        <f>#REF!</f>
        <v>#REF!</v>
      </c>
      <c r="D13" s="62" t="e">
        <f>#REF!</f>
        <v>#REF!</v>
      </c>
      <c r="E13" s="62" t="e">
        <f>#REF!</f>
        <v>#REF!</v>
      </c>
      <c r="F13" s="62" t="e">
        <f>#REF!*#REF!</f>
        <v>#REF!</v>
      </c>
      <c r="G13" s="62" t="e">
        <f>#REF!*#REF!</f>
        <v>#REF!</v>
      </c>
      <c r="H13" s="62" t="e">
        <f>#REF!</f>
        <v>#REF!</v>
      </c>
      <c r="I13" s="62" t="e">
        <f>#REF!</f>
        <v>#REF!</v>
      </c>
      <c r="K13" t="e">
        <v>#REF!</v>
      </c>
      <c r="L13" s="13" t="e">
        <v>#REF!</v>
      </c>
      <c r="M13" s="62" t="e">
        <v>#REF!</v>
      </c>
      <c r="N13" s="62" t="e">
        <v>#REF!</v>
      </c>
      <c r="O13" s="62" t="e">
        <v>#REF!</v>
      </c>
      <c r="P13" s="62" t="e">
        <v>#REF!</v>
      </c>
      <c r="Q13" s="62" t="e">
        <v>#REF!</v>
      </c>
      <c r="R13" s="13" t="e">
        <v>#REF!</v>
      </c>
      <c r="S13" s="13" t="e">
        <v>#REF!</v>
      </c>
    </row>
    <row r="14" spans="1:19">
      <c r="A14" t="e">
        <f>#REF!</f>
        <v>#REF!</v>
      </c>
      <c r="B14" s="13" t="e">
        <f>#REF!</f>
        <v>#REF!</v>
      </c>
      <c r="C14" s="13" t="e">
        <f>#REF!</f>
        <v>#REF!</v>
      </c>
      <c r="D14" s="62" t="e">
        <f>#REF!</f>
        <v>#REF!</v>
      </c>
      <c r="E14" s="62" t="e">
        <f>#REF!</f>
        <v>#REF!</v>
      </c>
      <c r="F14" s="62" t="e">
        <f>#REF!*#REF!</f>
        <v>#REF!</v>
      </c>
      <c r="G14" s="62" t="e">
        <f>#REF!*#REF!</f>
        <v>#REF!</v>
      </c>
      <c r="H14" s="62" t="e">
        <f>#REF!</f>
        <v>#REF!</v>
      </c>
      <c r="I14" s="62" t="e">
        <f>#REF!</f>
        <v>#REF!</v>
      </c>
      <c r="K14" t="e">
        <v>#REF!</v>
      </c>
      <c r="L14" s="13" t="e">
        <v>#REF!</v>
      </c>
      <c r="M14" s="62" t="e">
        <v>#REF!</v>
      </c>
      <c r="N14" s="62" t="e">
        <v>#REF!</v>
      </c>
      <c r="O14" s="62" t="e">
        <v>#REF!</v>
      </c>
      <c r="P14" s="62" t="e">
        <v>#REF!</v>
      </c>
      <c r="Q14" s="62" t="e">
        <v>#REF!</v>
      </c>
      <c r="R14" s="13" t="e">
        <v>#REF!</v>
      </c>
      <c r="S14" s="13" t="e">
        <v>#REF!</v>
      </c>
    </row>
    <row r="15" spans="1:19">
      <c r="A15" t="e">
        <f>#REF!</f>
        <v>#REF!</v>
      </c>
      <c r="B15" s="13" t="e">
        <f>#REF!</f>
        <v>#REF!</v>
      </c>
      <c r="C15" s="13" t="e">
        <f>#REF!</f>
        <v>#REF!</v>
      </c>
      <c r="D15" s="62" t="e">
        <f>#REF!</f>
        <v>#REF!</v>
      </c>
      <c r="E15" s="62" t="e">
        <f>#REF!</f>
        <v>#REF!</v>
      </c>
      <c r="F15" s="62" t="e">
        <f>#REF!*#REF!</f>
        <v>#REF!</v>
      </c>
      <c r="G15" s="62" t="e">
        <f>#REF!*#REF!</f>
        <v>#REF!</v>
      </c>
      <c r="H15" s="62" t="e">
        <f>#REF!</f>
        <v>#REF!</v>
      </c>
      <c r="I15" s="62" t="e">
        <f>#REF!</f>
        <v>#REF!</v>
      </c>
      <c r="K15" t="e">
        <v>#REF!</v>
      </c>
      <c r="L15" s="13" t="e">
        <v>#REF!</v>
      </c>
      <c r="M15" s="62" t="e">
        <v>#REF!</v>
      </c>
      <c r="N15" s="62" t="e">
        <v>#REF!</v>
      </c>
      <c r="O15" s="62" t="e">
        <v>#REF!</v>
      </c>
      <c r="P15" s="62" t="e">
        <v>#REF!</v>
      </c>
      <c r="Q15" s="62" t="e">
        <v>#REF!</v>
      </c>
      <c r="R15" s="13" t="e">
        <v>#REF!</v>
      </c>
      <c r="S15" s="13" t="e">
        <v>#REF!</v>
      </c>
    </row>
    <row r="16" spans="1:19">
      <c r="A16" t="e">
        <f>#REF!</f>
        <v>#REF!</v>
      </c>
      <c r="B16" s="13" t="e">
        <f>#REF!</f>
        <v>#REF!</v>
      </c>
      <c r="C16" s="13" t="e">
        <f>#REF!</f>
        <v>#REF!</v>
      </c>
      <c r="D16" s="62" t="e">
        <f>#REF!</f>
        <v>#REF!</v>
      </c>
      <c r="E16" s="62" t="e">
        <f>#REF!</f>
        <v>#REF!</v>
      </c>
      <c r="F16" s="62" t="e">
        <f>#REF!*#REF!</f>
        <v>#REF!</v>
      </c>
      <c r="G16" s="62" t="e">
        <f>#REF!*#REF!</f>
        <v>#REF!</v>
      </c>
      <c r="H16" s="62" t="e">
        <f>#REF!</f>
        <v>#REF!</v>
      </c>
      <c r="I16" s="62" t="e">
        <f>#REF!</f>
        <v>#REF!</v>
      </c>
      <c r="K16" t="e">
        <v>#REF!</v>
      </c>
      <c r="L16" s="13" t="e">
        <v>#REF!</v>
      </c>
      <c r="M16" s="62" t="e">
        <v>#REF!</v>
      </c>
      <c r="N16" s="62" t="e">
        <v>#REF!</v>
      </c>
      <c r="O16" s="62" t="e">
        <v>#REF!</v>
      </c>
      <c r="P16" s="62" t="e">
        <v>#REF!</v>
      </c>
      <c r="Q16" s="62" t="e">
        <v>#REF!</v>
      </c>
      <c r="R16" s="13" t="e">
        <v>#REF!</v>
      </c>
      <c r="S16" s="13" t="e">
        <v>#REF!</v>
      </c>
    </row>
    <row r="17" spans="1:19">
      <c r="A17" t="e">
        <f>#REF!</f>
        <v>#REF!</v>
      </c>
      <c r="B17" s="13" t="e">
        <f>#REF!</f>
        <v>#REF!</v>
      </c>
      <c r="C17" s="13" t="e">
        <f>#REF!</f>
        <v>#REF!</v>
      </c>
      <c r="D17" s="62" t="e">
        <f>#REF!</f>
        <v>#REF!</v>
      </c>
      <c r="E17" s="62" t="e">
        <f>#REF!</f>
        <v>#REF!</v>
      </c>
      <c r="F17" s="62" t="e">
        <f>#REF!*#REF!</f>
        <v>#REF!</v>
      </c>
      <c r="G17" s="62" t="e">
        <f>#REF!*#REF!</f>
        <v>#REF!</v>
      </c>
      <c r="H17" s="62" t="e">
        <f>#REF!</f>
        <v>#REF!</v>
      </c>
      <c r="I17" s="62" t="e">
        <f>#REF!</f>
        <v>#REF!</v>
      </c>
      <c r="K17" t="e">
        <v>#REF!</v>
      </c>
      <c r="L17" s="13" t="e">
        <v>#REF!</v>
      </c>
      <c r="M17" s="62" t="e">
        <v>#REF!</v>
      </c>
      <c r="N17" s="62" t="e">
        <v>#REF!</v>
      </c>
      <c r="O17" s="62" t="e">
        <v>#REF!</v>
      </c>
      <c r="P17" s="62" t="e">
        <v>#REF!</v>
      </c>
      <c r="Q17" s="62" t="e">
        <v>#REF!</v>
      </c>
      <c r="R17" s="13" t="e">
        <v>#REF!</v>
      </c>
      <c r="S17" s="13" t="e">
        <v>#REF!</v>
      </c>
    </row>
    <row r="18" spans="1:19">
      <c r="A18" t="e">
        <f>#REF!</f>
        <v>#REF!</v>
      </c>
      <c r="B18" s="13" t="e">
        <f>#REF!</f>
        <v>#REF!</v>
      </c>
      <c r="C18" s="13" t="e">
        <f>#REF!</f>
        <v>#REF!</v>
      </c>
      <c r="D18" s="62" t="e">
        <f>#REF!</f>
        <v>#REF!</v>
      </c>
      <c r="E18" s="62" t="e">
        <f>#REF!</f>
        <v>#REF!</v>
      </c>
      <c r="F18" s="62" t="e">
        <f>#REF!*#REF!</f>
        <v>#REF!</v>
      </c>
      <c r="G18" s="62" t="e">
        <f>#REF!*#REF!</f>
        <v>#REF!</v>
      </c>
      <c r="H18" s="62" t="e">
        <f>#REF!</f>
        <v>#REF!</v>
      </c>
      <c r="I18" s="62" t="e">
        <f>#REF!</f>
        <v>#REF!</v>
      </c>
      <c r="K18" t="e">
        <v>#REF!</v>
      </c>
      <c r="L18" s="13" t="e">
        <v>#REF!</v>
      </c>
      <c r="M18" s="62" t="e">
        <v>#REF!</v>
      </c>
      <c r="N18" s="62" t="e">
        <v>#REF!</v>
      </c>
      <c r="O18" s="62" t="e">
        <v>#REF!</v>
      </c>
      <c r="P18" s="62" t="e">
        <v>#REF!</v>
      </c>
      <c r="Q18" s="62" t="e">
        <v>#REF!</v>
      </c>
      <c r="R18" s="13" t="e">
        <v>#REF!</v>
      </c>
      <c r="S18" s="13" t="e">
        <v>#REF!</v>
      </c>
    </row>
    <row r="19" spans="1:19">
      <c r="A19" t="e">
        <f>#REF!</f>
        <v>#REF!</v>
      </c>
      <c r="B19" s="13" t="e">
        <f>#REF!</f>
        <v>#REF!</v>
      </c>
      <c r="C19" s="13" t="e">
        <f>#REF!</f>
        <v>#REF!</v>
      </c>
      <c r="D19" s="62" t="e">
        <f>#REF!</f>
        <v>#REF!</v>
      </c>
      <c r="E19" s="62" t="e">
        <f>#REF!</f>
        <v>#REF!</v>
      </c>
      <c r="F19" s="62" t="e">
        <f>#REF!*#REF!</f>
        <v>#REF!</v>
      </c>
      <c r="G19" s="62" t="e">
        <f>#REF!*#REF!</f>
        <v>#REF!</v>
      </c>
      <c r="H19" s="62" t="e">
        <f>#REF!</f>
        <v>#REF!</v>
      </c>
      <c r="I19" s="62" t="e">
        <f>#REF!</f>
        <v>#REF!</v>
      </c>
      <c r="K19" t="e">
        <v>#REF!</v>
      </c>
      <c r="L19" s="13" t="e">
        <v>#REF!</v>
      </c>
      <c r="M19" s="62" t="e">
        <v>#REF!</v>
      </c>
      <c r="N19" s="62" t="e">
        <v>#REF!</v>
      </c>
      <c r="O19" s="62" t="e">
        <v>#REF!</v>
      </c>
      <c r="P19" s="62" t="e">
        <v>#REF!</v>
      </c>
      <c r="Q19" s="62" t="e">
        <v>#REF!</v>
      </c>
      <c r="R19" s="13" t="e">
        <v>#REF!</v>
      </c>
      <c r="S19" s="13" t="e">
        <v>#REF!</v>
      </c>
    </row>
    <row r="20" spans="1:19">
      <c r="A20" t="e">
        <f>#REF!</f>
        <v>#REF!</v>
      </c>
      <c r="B20" s="13" t="e">
        <f>#REF!</f>
        <v>#REF!</v>
      </c>
      <c r="C20" s="13" t="e">
        <f>#REF!</f>
        <v>#REF!</v>
      </c>
      <c r="D20" s="62" t="e">
        <f>#REF!</f>
        <v>#REF!</v>
      </c>
      <c r="E20" s="62" t="e">
        <f>#REF!</f>
        <v>#REF!</v>
      </c>
      <c r="F20" s="62" t="e">
        <f>#REF!*#REF!</f>
        <v>#REF!</v>
      </c>
      <c r="G20" s="62" t="e">
        <f>#REF!*#REF!</f>
        <v>#REF!</v>
      </c>
      <c r="H20" s="62" t="e">
        <f>#REF!</f>
        <v>#REF!</v>
      </c>
      <c r="I20" s="62" t="e">
        <f>#REF!</f>
        <v>#REF!</v>
      </c>
      <c r="K20" t="e">
        <v>#REF!</v>
      </c>
      <c r="L20" s="13" t="e">
        <v>#REF!</v>
      </c>
      <c r="M20" s="62" t="e">
        <v>#REF!</v>
      </c>
      <c r="N20" s="62" t="e">
        <v>#REF!</v>
      </c>
      <c r="O20" s="62" t="e">
        <v>#REF!</v>
      </c>
      <c r="P20" s="62" t="e">
        <v>#REF!</v>
      </c>
      <c r="Q20" s="62" t="e">
        <v>#REF!</v>
      </c>
      <c r="R20" s="13" t="e">
        <v>#REF!</v>
      </c>
      <c r="S20" s="13" t="e">
        <v>#REF!</v>
      </c>
    </row>
    <row r="21" spans="1:19">
      <c r="A21" t="e">
        <f>#REF!</f>
        <v>#REF!</v>
      </c>
      <c r="B21" s="13" t="e">
        <f>#REF!</f>
        <v>#REF!</v>
      </c>
      <c r="C21" s="13" t="e">
        <f>#REF!</f>
        <v>#REF!</v>
      </c>
      <c r="D21" s="62" t="e">
        <f>#REF!</f>
        <v>#REF!</v>
      </c>
      <c r="E21" s="62" t="e">
        <f>#REF!</f>
        <v>#REF!</v>
      </c>
      <c r="F21" s="62" t="e">
        <f>#REF!*#REF!</f>
        <v>#REF!</v>
      </c>
      <c r="G21" s="62" t="e">
        <f>#REF!*#REF!</f>
        <v>#REF!</v>
      </c>
      <c r="H21" s="62" t="e">
        <f>#REF!</f>
        <v>#REF!</v>
      </c>
      <c r="I21" s="62" t="e">
        <f>#REF!</f>
        <v>#REF!</v>
      </c>
      <c r="K21" t="e">
        <v>#REF!</v>
      </c>
      <c r="L21" s="13" t="e">
        <v>#REF!</v>
      </c>
      <c r="M21" s="62" t="e">
        <v>#REF!</v>
      </c>
      <c r="N21" s="62" t="e">
        <v>#REF!</v>
      </c>
      <c r="O21" s="62" t="e">
        <v>#REF!</v>
      </c>
      <c r="P21" s="62" t="e">
        <v>#REF!</v>
      </c>
      <c r="Q21" s="62" t="e">
        <v>#REF!</v>
      </c>
      <c r="R21" s="13" t="e">
        <v>#REF!</v>
      </c>
      <c r="S21" s="13" t="e">
        <v>#REF!</v>
      </c>
    </row>
    <row r="22" spans="1:19">
      <c r="A22" t="e">
        <f>#REF!</f>
        <v>#REF!</v>
      </c>
      <c r="B22" s="13" t="e">
        <f>#REF!</f>
        <v>#REF!</v>
      </c>
      <c r="C22" s="13" t="e">
        <f>#REF!</f>
        <v>#REF!</v>
      </c>
      <c r="D22" s="62" t="e">
        <f>#REF!</f>
        <v>#REF!</v>
      </c>
      <c r="E22" s="62" t="e">
        <f>#REF!</f>
        <v>#REF!</v>
      </c>
      <c r="F22" s="62" t="e">
        <f>#REF!*#REF!</f>
        <v>#REF!</v>
      </c>
      <c r="G22" s="62" t="e">
        <f>#REF!*#REF!</f>
        <v>#REF!</v>
      </c>
      <c r="H22" s="62" t="e">
        <f>#REF!</f>
        <v>#REF!</v>
      </c>
      <c r="I22" s="62" t="e">
        <f>#REF!</f>
        <v>#REF!</v>
      </c>
      <c r="K22" t="e">
        <v>#REF!</v>
      </c>
      <c r="L22" s="13" t="e">
        <v>#REF!</v>
      </c>
      <c r="M22" s="62" t="e">
        <v>#REF!</v>
      </c>
      <c r="N22" s="62" t="e">
        <v>#REF!</v>
      </c>
      <c r="O22" s="62" t="e">
        <v>#REF!</v>
      </c>
      <c r="P22" s="62" t="e">
        <v>#REF!</v>
      </c>
      <c r="Q22" s="62" t="e">
        <v>#REF!</v>
      </c>
      <c r="R22" s="13" t="e">
        <v>#REF!</v>
      </c>
      <c r="S22" s="13" t="e">
        <v>#REF!</v>
      </c>
    </row>
    <row r="23" spans="1:19">
      <c r="A23" t="e">
        <f>#REF!</f>
        <v>#REF!</v>
      </c>
      <c r="B23" s="13" t="e">
        <f>#REF!</f>
        <v>#REF!</v>
      </c>
      <c r="C23" s="13" t="e">
        <f>#REF!</f>
        <v>#REF!</v>
      </c>
      <c r="D23" s="62" t="e">
        <f>#REF!</f>
        <v>#REF!</v>
      </c>
      <c r="E23" s="62" t="e">
        <f>#REF!</f>
        <v>#REF!</v>
      </c>
      <c r="F23" s="62" t="e">
        <f>#REF!*#REF!</f>
        <v>#REF!</v>
      </c>
      <c r="G23" s="62" t="e">
        <f>#REF!*#REF!</f>
        <v>#REF!</v>
      </c>
      <c r="H23" s="62" t="e">
        <f>#REF!</f>
        <v>#REF!</v>
      </c>
      <c r="I23" s="62" t="e">
        <f>#REF!</f>
        <v>#REF!</v>
      </c>
      <c r="K23" t="e">
        <v>#REF!</v>
      </c>
      <c r="L23" s="13" t="e">
        <v>#REF!</v>
      </c>
      <c r="M23" s="62" t="e">
        <v>#REF!</v>
      </c>
      <c r="N23" s="62" t="e">
        <v>#REF!</v>
      </c>
      <c r="O23" s="62" t="e">
        <v>#REF!</v>
      </c>
      <c r="P23" s="62" t="e">
        <v>#REF!</v>
      </c>
      <c r="Q23" s="62" t="e">
        <v>#REF!</v>
      </c>
      <c r="R23" s="13" t="e">
        <v>#REF!</v>
      </c>
      <c r="S23" s="13" t="e">
        <v>#REF!</v>
      </c>
    </row>
    <row r="24" spans="1:19">
      <c r="A24" t="e">
        <f>#REF!</f>
        <v>#REF!</v>
      </c>
      <c r="B24" s="13" t="e">
        <f>#REF!</f>
        <v>#REF!</v>
      </c>
      <c r="C24" s="13" t="e">
        <f>#REF!</f>
        <v>#REF!</v>
      </c>
      <c r="D24" s="62" t="e">
        <f>#REF!</f>
        <v>#REF!</v>
      </c>
      <c r="E24" s="62" t="e">
        <f>#REF!</f>
        <v>#REF!</v>
      </c>
      <c r="F24" s="62" t="e">
        <f>#REF!*#REF!</f>
        <v>#REF!</v>
      </c>
      <c r="G24" s="62" t="e">
        <f>#REF!*#REF!</f>
        <v>#REF!</v>
      </c>
      <c r="H24" s="62" t="e">
        <f>#REF!</f>
        <v>#REF!</v>
      </c>
      <c r="I24" s="62" t="e">
        <f>#REF!</f>
        <v>#REF!</v>
      </c>
      <c r="K24" t="e">
        <v>#REF!</v>
      </c>
      <c r="L24" s="13" t="e">
        <v>#REF!</v>
      </c>
      <c r="M24" s="62" t="e">
        <v>#REF!</v>
      </c>
      <c r="N24" s="62" t="e">
        <v>#REF!</v>
      </c>
      <c r="O24" s="62" t="e">
        <v>#REF!</v>
      </c>
      <c r="P24" s="62" t="e">
        <v>#REF!</v>
      </c>
      <c r="Q24" s="62" t="e">
        <v>#REF!</v>
      </c>
      <c r="R24" s="13" t="e">
        <v>#REF!</v>
      </c>
      <c r="S24" s="13" t="e">
        <v>#REF!</v>
      </c>
    </row>
    <row r="25" spans="1:19">
      <c r="A25" t="e">
        <f>#REF!</f>
        <v>#REF!</v>
      </c>
      <c r="B25" s="13" t="e">
        <f>#REF!</f>
        <v>#REF!</v>
      </c>
      <c r="C25" s="13" t="e">
        <f>#REF!</f>
        <v>#REF!</v>
      </c>
      <c r="D25" s="62" t="e">
        <f>#REF!</f>
        <v>#REF!</v>
      </c>
      <c r="E25" s="62" t="e">
        <f>#REF!</f>
        <v>#REF!</v>
      </c>
      <c r="F25" s="62" t="e">
        <f>#REF!*#REF!</f>
        <v>#REF!</v>
      </c>
      <c r="G25" s="62" t="e">
        <f>#REF!*#REF!</f>
        <v>#REF!</v>
      </c>
      <c r="H25" s="62" t="e">
        <f>#REF!</f>
        <v>#REF!</v>
      </c>
      <c r="I25" s="62" t="e">
        <f>#REF!</f>
        <v>#REF!</v>
      </c>
      <c r="K25" t="e">
        <v>#REF!</v>
      </c>
      <c r="L25" s="13" t="e">
        <v>#REF!</v>
      </c>
      <c r="M25" s="62" t="e">
        <v>#REF!</v>
      </c>
      <c r="N25" s="62" t="e">
        <v>#REF!</v>
      </c>
      <c r="O25" s="62" t="e">
        <v>#REF!</v>
      </c>
      <c r="P25" s="62" t="e">
        <v>#REF!</v>
      </c>
      <c r="Q25" s="62" t="e">
        <v>#REF!</v>
      </c>
      <c r="R25" s="13" t="e">
        <v>#REF!</v>
      </c>
      <c r="S25" s="13" t="e">
        <v>#REF!</v>
      </c>
    </row>
    <row r="26" spans="1:19">
      <c r="A26" t="e">
        <f>#REF!</f>
        <v>#REF!</v>
      </c>
      <c r="B26" s="13" t="e">
        <f>#REF!</f>
        <v>#REF!</v>
      </c>
      <c r="C26" s="13" t="e">
        <f>#REF!</f>
        <v>#REF!</v>
      </c>
      <c r="D26" s="62" t="e">
        <f>#REF!</f>
        <v>#REF!</v>
      </c>
      <c r="E26" s="62" t="e">
        <f>#REF!</f>
        <v>#REF!</v>
      </c>
      <c r="F26" s="62" t="e">
        <f>#REF!*#REF!</f>
        <v>#REF!</v>
      </c>
      <c r="G26" s="62" t="e">
        <f>#REF!*#REF!</f>
        <v>#REF!</v>
      </c>
      <c r="H26" s="62" t="e">
        <f>#REF!</f>
        <v>#REF!</v>
      </c>
      <c r="I26" s="62" t="e">
        <f>#REF!</f>
        <v>#REF!</v>
      </c>
      <c r="K26" t="e">
        <v>#REF!</v>
      </c>
      <c r="L26" s="13" t="e">
        <v>#REF!</v>
      </c>
      <c r="M26" s="62" t="e">
        <v>#REF!</v>
      </c>
      <c r="N26" s="62" t="e">
        <v>#REF!</v>
      </c>
      <c r="O26" s="62" t="e">
        <v>#REF!</v>
      </c>
      <c r="P26" s="62" t="e">
        <v>#REF!</v>
      </c>
      <c r="Q26" s="62" t="e">
        <v>#REF!</v>
      </c>
      <c r="R26" s="13" t="e">
        <v>#REF!</v>
      </c>
      <c r="S26" s="13" t="e">
        <v>#REF!</v>
      </c>
    </row>
    <row r="27" spans="1:19">
      <c r="A27" t="e">
        <f>#REF!</f>
        <v>#REF!</v>
      </c>
      <c r="B27" s="13" t="e">
        <f>#REF!</f>
        <v>#REF!</v>
      </c>
      <c r="C27" s="13" t="e">
        <f>#REF!</f>
        <v>#REF!</v>
      </c>
      <c r="D27" s="62" t="e">
        <f>#REF!</f>
        <v>#REF!</v>
      </c>
      <c r="E27" s="62" t="e">
        <f>#REF!</f>
        <v>#REF!</v>
      </c>
      <c r="F27" s="62" t="e">
        <f>#REF!*#REF!</f>
        <v>#REF!</v>
      </c>
      <c r="G27" s="62" t="e">
        <f>#REF!*#REF!</f>
        <v>#REF!</v>
      </c>
      <c r="H27" s="62" t="e">
        <f>#REF!</f>
        <v>#REF!</v>
      </c>
      <c r="I27" s="62" t="e">
        <f>#REF!</f>
        <v>#REF!</v>
      </c>
      <c r="K27" t="e">
        <v>#REF!</v>
      </c>
      <c r="L27" s="13" t="e">
        <v>#REF!</v>
      </c>
      <c r="M27" s="62" t="e">
        <v>#REF!</v>
      </c>
      <c r="N27" s="62" t="e">
        <v>#REF!</v>
      </c>
      <c r="O27" s="62" t="e">
        <v>#REF!</v>
      </c>
      <c r="P27" s="62" t="e">
        <v>#REF!</v>
      </c>
      <c r="Q27" s="62" t="e">
        <v>#REF!</v>
      </c>
      <c r="R27" s="13" t="e">
        <v>#REF!</v>
      </c>
      <c r="S27" s="13" t="e">
        <v>#REF!</v>
      </c>
    </row>
    <row r="28" spans="1:19">
      <c r="A28" t="e">
        <f>#REF!</f>
        <v>#REF!</v>
      </c>
      <c r="B28" s="13" t="e">
        <f>#REF!</f>
        <v>#REF!</v>
      </c>
      <c r="C28" s="13" t="e">
        <f>#REF!</f>
        <v>#REF!</v>
      </c>
      <c r="D28" s="62" t="e">
        <f>#REF!</f>
        <v>#REF!</v>
      </c>
      <c r="E28" s="62" t="e">
        <f>#REF!</f>
        <v>#REF!</v>
      </c>
      <c r="F28" s="62" t="e">
        <f>#REF!*#REF!</f>
        <v>#REF!</v>
      </c>
      <c r="G28" s="62" t="e">
        <f>#REF!*#REF!</f>
        <v>#REF!</v>
      </c>
      <c r="H28" s="62" t="e">
        <f>#REF!</f>
        <v>#REF!</v>
      </c>
      <c r="I28" s="62" t="e">
        <f>#REF!</f>
        <v>#REF!</v>
      </c>
      <c r="K28" t="e">
        <v>#REF!</v>
      </c>
      <c r="L28" s="13" t="e">
        <v>#REF!</v>
      </c>
      <c r="M28" s="62" t="e">
        <v>#REF!</v>
      </c>
      <c r="N28" s="62" t="e">
        <v>#REF!</v>
      </c>
      <c r="O28" s="62" t="e">
        <v>#REF!</v>
      </c>
      <c r="P28" s="62" t="e">
        <v>#REF!</v>
      </c>
      <c r="Q28" s="62" t="e">
        <v>#REF!</v>
      </c>
      <c r="R28" s="13" t="e">
        <v>#REF!</v>
      </c>
      <c r="S28" s="13" t="e">
        <v>#REF!</v>
      </c>
    </row>
    <row r="29" spans="1:19">
      <c r="A29" t="e">
        <f>#REF!</f>
        <v>#REF!</v>
      </c>
      <c r="B29" s="13" t="e">
        <f>#REF!</f>
        <v>#REF!</v>
      </c>
      <c r="C29" s="13" t="e">
        <f>#REF!</f>
        <v>#REF!</v>
      </c>
      <c r="D29" s="62" t="e">
        <f>#REF!</f>
        <v>#REF!</v>
      </c>
      <c r="E29" s="62" t="e">
        <f>#REF!</f>
        <v>#REF!</v>
      </c>
      <c r="F29" s="62" t="e">
        <f>#REF!*#REF!</f>
        <v>#REF!</v>
      </c>
      <c r="G29" s="62" t="e">
        <f>#REF!*#REF!</f>
        <v>#REF!</v>
      </c>
      <c r="H29" s="62" t="e">
        <f>#REF!</f>
        <v>#REF!</v>
      </c>
      <c r="I29" s="62" t="e">
        <f>#REF!</f>
        <v>#REF!</v>
      </c>
      <c r="K29" t="e">
        <v>#REF!</v>
      </c>
      <c r="L29" s="13" t="e">
        <v>#REF!</v>
      </c>
      <c r="M29" s="62" t="e">
        <v>#REF!</v>
      </c>
      <c r="N29" s="62" t="e">
        <v>#REF!</v>
      </c>
      <c r="O29" s="62" t="e">
        <v>#REF!</v>
      </c>
      <c r="P29" s="62" t="e">
        <v>#REF!</v>
      </c>
      <c r="Q29" s="62" t="e">
        <v>#REF!</v>
      </c>
      <c r="R29" s="13" t="e">
        <v>#REF!</v>
      </c>
      <c r="S29" s="13" t="e">
        <v>#REF!</v>
      </c>
    </row>
    <row r="30" spans="1:19">
      <c r="A30" t="e">
        <f>#REF!</f>
        <v>#REF!</v>
      </c>
      <c r="B30" s="13" t="e">
        <f>#REF!</f>
        <v>#REF!</v>
      </c>
      <c r="C30" s="13" t="e">
        <f>#REF!</f>
        <v>#REF!</v>
      </c>
      <c r="D30" s="62" t="e">
        <f>#REF!</f>
        <v>#REF!</v>
      </c>
      <c r="E30" s="62" t="e">
        <f>#REF!</f>
        <v>#REF!</v>
      </c>
      <c r="F30" s="62" t="e">
        <f>#REF!*#REF!</f>
        <v>#REF!</v>
      </c>
      <c r="G30" s="62" t="e">
        <f>#REF!*#REF!</f>
        <v>#REF!</v>
      </c>
      <c r="H30" s="62" t="e">
        <f>#REF!</f>
        <v>#REF!</v>
      </c>
      <c r="I30" s="62" t="e">
        <f>#REF!</f>
        <v>#REF!</v>
      </c>
      <c r="K30" t="e">
        <v>#REF!</v>
      </c>
      <c r="L30" s="13" t="e">
        <v>#REF!</v>
      </c>
      <c r="M30" s="62" t="e">
        <v>#REF!</v>
      </c>
      <c r="N30" s="62" t="e">
        <v>#REF!</v>
      </c>
      <c r="O30" s="62" t="e">
        <v>#REF!</v>
      </c>
      <c r="P30" s="62" t="e">
        <v>#REF!</v>
      </c>
      <c r="Q30" s="62" t="e">
        <v>#REF!</v>
      </c>
      <c r="R30" s="13" t="e">
        <v>#REF!</v>
      </c>
      <c r="S30" s="13" t="e">
        <v>#REF!</v>
      </c>
    </row>
    <row r="31" spans="1:19">
      <c r="A31" t="e">
        <f>#REF!</f>
        <v>#REF!</v>
      </c>
      <c r="B31" s="13" t="e">
        <f>#REF!</f>
        <v>#REF!</v>
      </c>
      <c r="C31" s="13" t="e">
        <f>#REF!</f>
        <v>#REF!</v>
      </c>
      <c r="D31" s="62" t="e">
        <f>#REF!</f>
        <v>#REF!</v>
      </c>
      <c r="E31" s="62" t="e">
        <f>#REF!</f>
        <v>#REF!</v>
      </c>
      <c r="F31" s="62" t="e">
        <f>#REF!*#REF!</f>
        <v>#REF!</v>
      </c>
      <c r="G31" s="62" t="e">
        <f>#REF!*#REF!</f>
        <v>#REF!</v>
      </c>
      <c r="H31" s="62" t="e">
        <f>#REF!</f>
        <v>#REF!</v>
      </c>
      <c r="I31" s="62" t="e">
        <f>#REF!</f>
        <v>#REF!</v>
      </c>
      <c r="K31" t="e">
        <v>#REF!</v>
      </c>
      <c r="L31" s="13" t="e">
        <v>#REF!</v>
      </c>
      <c r="M31" s="62" t="e">
        <v>#REF!</v>
      </c>
      <c r="N31" s="62" t="e">
        <v>#REF!</v>
      </c>
      <c r="O31" s="62" t="e">
        <v>#REF!</v>
      </c>
      <c r="P31" s="62" t="e">
        <v>#REF!</v>
      </c>
      <c r="Q31" s="62" t="e">
        <v>#REF!</v>
      </c>
      <c r="R31" s="13" t="e">
        <v>#REF!</v>
      </c>
      <c r="S31" s="13" t="e">
        <v>#REF!</v>
      </c>
    </row>
    <row r="32" spans="1:19">
      <c r="A32" t="e">
        <f>#REF!</f>
        <v>#REF!</v>
      </c>
      <c r="B32" s="13" t="e">
        <f>#REF!</f>
        <v>#REF!</v>
      </c>
      <c r="C32" s="13" t="e">
        <f>#REF!</f>
        <v>#REF!</v>
      </c>
      <c r="D32" s="62" t="e">
        <f>#REF!</f>
        <v>#REF!</v>
      </c>
      <c r="E32" s="62" t="e">
        <f>#REF!</f>
        <v>#REF!</v>
      </c>
      <c r="F32" s="62" t="e">
        <f>#REF!*#REF!</f>
        <v>#REF!</v>
      </c>
      <c r="G32" s="62" t="e">
        <f>#REF!*#REF!</f>
        <v>#REF!</v>
      </c>
      <c r="H32" s="62" t="e">
        <f>#REF!</f>
        <v>#REF!</v>
      </c>
      <c r="I32" s="62" t="e">
        <f>#REF!</f>
        <v>#REF!</v>
      </c>
      <c r="K32" t="e">
        <v>#REF!</v>
      </c>
      <c r="L32" s="13" t="e">
        <v>#REF!</v>
      </c>
      <c r="M32" s="62" t="e">
        <v>#REF!</v>
      </c>
      <c r="N32" s="62" t="e">
        <v>#REF!</v>
      </c>
      <c r="O32" s="62" t="e">
        <v>#REF!</v>
      </c>
      <c r="P32" s="62" t="e">
        <v>#REF!</v>
      </c>
      <c r="Q32" s="62" t="e">
        <v>#REF!</v>
      </c>
      <c r="R32" s="13" t="e">
        <v>#REF!</v>
      </c>
      <c r="S32" s="13" t="e">
        <v>#REF!</v>
      </c>
    </row>
    <row r="33" spans="1:19">
      <c r="A33" t="e">
        <f>#REF!</f>
        <v>#REF!</v>
      </c>
      <c r="B33" s="13" t="e">
        <f>#REF!</f>
        <v>#REF!</v>
      </c>
      <c r="C33" s="13" t="e">
        <f>#REF!</f>
        <v>#REF!</v>
      </c>
      <c r="D33" s="62" t="e">
        <f>#REF!</f>
        <v>#REF!</v>
      </c>
      <c r="E33" s="62" t="e">
        <f>#REF!</f>
        <v>#REF!</v>
      </c>
      <c r="F33" s="62" t="e">
        <f>#REF!*#REF!</f>
        <v>#REF!</v>
      </c>
      <c r="G33" s="62" t="e">
        <f>#REF!*#REF!</f>
        <v>#REF!</v>
      </c>
      <c r="H33" s="62" t="e">
        <f>#REF!</f>
        <v>#REF!</v>
      </c>
      <c r="I33" s="62" t="e">
        <f>#REF!</f>
        <v>#REF!</v>
      </c>
      <c r="K33" t="e">
        <v>#REF!</v>
      </c>
      <c r="L33" s="13" t="e">
        <v>#REF!</v>
      </c>
      <c r="M33" s="62" t="e">
        <v>#REF!</v>
      </c>
      <c r="N33" s="62" t="e">
        <v>#REF!</v>
      </c>
      <c r="O33" s="62" t="e">
        <v>#REF!</v>
      </c>
      <c r="P33" s="62" t="e">
        <v>#REF!</v>
      </c>
      <c r="Q33" s="62" t="e">
        <v>#REF!</v>
      </c>
      <c r="R33" s="13" t="e">
        <v>#REF!</v>
      </c>
      <c r="S33" s="13" t="e">
        <v>#REF!</v>
      </c>
    </row>
    <row r="34" spans="1:19">
      <c r="A34" t="e">
        <f>#REF!</f>
        <v>#REF!</v>
      </c>
      <c r="B34" s="13" t="e">
        <f>#REF!</f>
        <v>#REF!</v>
      </c>
      <c r="C34" s="13" t="e">
        <f>#REF!</f>
        <v>#REF!</v>
      </c>
      <c r="D34" s="62" t="e">
        <f>#REF!</f>
        <v>#REF!</v>
      </c>
      <c r="E34" s="62" t="e">
        <f>#REF!</f>
        <v>#REF!</v>
      </c>
      <c r="F34" s="62" t="e">
        <f>#REF!*#REF!</f>
        <v>#REF!</v>
      </c>
      <c r="G34" s="62" t="e">
        <f>#REF!*#REF!</f>
        <v>#REF!</v>
      </c>
      <c r="H34" s="62" t="e">
        <f>#REF!</f>
        <v>#REF!</v>
      </c>
      <c r="I34" s="62" t="e">
        <f>#REF!</f>
        <v>#REF!</v>
      </c>
      <c r="K34" t="e">
        <v>#REF!</v>
      </c>
      <c r="L34" s="13" t="e">
        <v>#REF!</v>
      </c>
      <c r="M34" s="62" t="e">
        <v>#REF!</v>
      </c>
      <c r="N34" s="62" t="e">
        <v>#REF!</v>
      </c>
      <c r="O34" s="62" t="e">
        <v>#REF!</v>
      </c>
      <c r="P34" s="62" t="e">
        <v>#REF!</v>
      </c>
      <c r="Q34" s="62" t="e">
        <v>#REF!</v>
      </c>
      <c r="R34" s="13" t="e">
        <v>#REF!</v>
      </c>
      <c r="S34" s="13" t="e">
        <v>#REF!</v>
      </c>
    </row>
    <row r="35" spans="1:19">
      <c r="A35" t="e">
        <f>#REF!</f>
        <v>#REF!</v>
      </c>
      <c r="B35" s="13" t="e">
        <f>#REF!</f>
        <v>#REF!</v>
      </c>
      <c r="C35" s="13" t="e">
        <f>#REF!</f>
        <v>#REF!</v>
      </c>
      <c r="D35" s="62" t="e">
        <f>#REF!</f>
        <v>#REF!</v>
      </c>
      <c r="E35" s="62" t="e">
        <f>#REF!</f>
        <v>#REF!</v>
      </c>
      <c r="F35" s="62" t="e">
        <f>#REF!*#REF!</f>
        <v>#REF!</v>
      </c>
      <c r="G35" s="62" t="e">
        <f>#REF!*#REF!</f>
        <v>#REF!</v>
      </c>
      <c r="H35" s="62" t="e">
        <f>#REF!</f>
        <v>#REF!</v>
      </c>
      <c r="I35" s="62" t="e">
        <f>#REF!</f>
        <v>#REF!</v>
      </c>
      <c r="K35" t="e">
        <v>#REF!</v>
      </c>
      <c r="L35" s="13" t="e">
        <v>#REF!</v>
      </c>
      <c r="M35" s="62" t="e">
        <v>#REF!</v>
      </c>
      <c r="N35" s="62" t="e">
        <v>#REF!</v>
      </c>
      <c r="O35" s="62" t="e">
        <v>#REF!</v>
      </c>
      <c r="P35" s="62" t="e">
        <v>#REF!</v>
      </c>
      <c r="Q35" s="62" t="e">
        <v>#REF!</v>
      </c>
      <c r="R35" s="13" t="e">
        <v>#REF!</v>
      </c>
      <c r="S35" s="13" t="e">
        <v>#REF!</v>
      </c>
    </row>
    <row r="36" spans="1:19">
      <c r="A36" t="e">
        <f>#REF!</f>
        <v>#REF!</v>
      </c>
      <c r="B36" s="13" t="e">
        <f>#REF!</f>
        <v>#REF!</v>
      </c>
      <c r="C36" s="13" t="e">
        <f>#REF!</f>
        <v>#REF!</v>
      </c>
      <c r="D36" s="62" t="e">
        <f>#REF!</f>
        <v>#REF!</v>
      </c>
      <c r="E36" s="62" t="e">
        <f>#REF!</f>
        <v>#REF!</v>
      </c>
      <c r="F36" s="62" t="e">
        <f>#REF!*#REF!</f>
        <v>#REF!</v>
      </c>
      <c r="G36" s="62" t="e">
        <f>#REF!*#REF!</f>
        <v>#REF!</v>
      </c>
      <c r="H36" s="62" t="e">
        <f>#REF!</f>
        <v>#REF!</v>
      </c>
      <c r="I36" s="62" t="e">
        <f>#REF!</f>
        <v>#REF!</v>
      </c>
      <c r="K36" t="e">
        <v>#REF!</v>
      </c>
      <c r="L36" s="13" t="e">
        <v>#REF!</v>
      </c>
      <c r="M36" s="62" t="e">
        <v>#REF!</v>
      </c>
      <c r="N36" s="62" t="e">
        <v>#REF!</v>
      </c>
      <c r="O36" s="62" t="e">
        <v>#REF!</v>
      </c>
      <c r="P36" s="62" t="e">
        <v>#REF!</v>
      </c>
      <c r="Q36" s="62" t="e">
        <v>#REF!</v>
      </c>
      <c r="R36" s="13" t="e">
        <v>#REF!</v>
      </c>
      <c r="S36" s="13" t="e">
        <v>#REF!</v>
      </c>
    </row>
    <row r="37" spans="1:19">
      <c r="A37" t="e">
        <f>#REF!</f>
        <v>#REF!</v>
      </c>
      <c r="B37" s="13" t="e">
        <f>#REF!</f>
        <v>#REF!</v>
      </c>
      <c r="C37" s="13" t="e">
        <f>#REF!</f>
        <v>#REF!</v>
      </c>
      <c r="D37" s="62" t="e">
        <f>#REF!</f>
        <v>#REF!</v>
      </c>
      <c r="E37" s="62" t="e">
        <f>#REF!</f>
        <v>#REF!</v>
      </c>
      <c r="F37" s="62" t="e">
        <f>#REF!*#REF!</f>
        <v>#REF!</v>
      </c>
      <c r="G37" s="62" t="e">
        <f>#REF!*#REF!</f>
        <v>#REF!</v>
      </c>
      <c r="H37" s="62" t="e">
        <f>#REF!</f>
        <v>#REF!</v>
      </c>
      <c r="I37" s="62" t="e">
        <f>#REF!</f>
        <v>#REF!</v>
      </c>
      <c r="K37" t="e">
        <v>#REF!</v>
      </c>
      <c r="L37" s="13" t="e">
        <v>#REF!</v>
      </c>
      <c r="M37" s="62" t="e">
        <v>#REF!</v>
      </c>
      <c r="N37" s="62" t="e">
        <v>#REF!</v>
      </c>
      <c r="O37" s="62" t="e">
        <v>#REF!</v>
      </c>
      <c r="P37" s="62" t="e">
        <v>#REF!</v>
      </c>
      <c r="Q37" s="62" t="e">
        <v>#REF!</v>
      </c>
      <c r="R37" s="13" t="e">
        <v>#REF!</v>
      </c>
      <c r="S37" s="13" t="e">
        <v>#REF!</v>
      </c>
    </row>
    <row r="38" spans="1:19">
      <c r="A38" t="e">
        <f>#REF!</f>
        <v>#REF!</v>
      </c>
      <c r="B38" s="13" t="e">
        <f>#REF!</f>
        <v>#REF!</v>
      </c>
      <c r="C38" s="13" t="e">
        <f>#REF!</f>
        <v>#REF!</v>
      </c>
      <c r="D38" s="62" t="e">
        <f>#REF!</f>
        <v>#REF!</v>
      </c>
      <c r="E38" s="62" t="e">
        <f>#REF!</f>
        <v>#REF!</v>
      </c>
      <c r="F38" s="62" t="e">
        <f>#REF!*#REF!</f>
        <v>#REF!</v>
      </c>
      <c r="G38" s="62" t="e">
        <f>#REF!*#REF!</f>
        <v>#REF!</v>
      </c>
      <c r="H38" s="62" t="e">
        <f>#REF!</f>
        <v>#REF!</v>
      </c>
      <c r="I38" s="62" t="e">
        <f>#REF!</f>
        <v>#REF!</v>
      </c>
      <c r="K38" t="e">
        <v>#REF!</v>
      </c>
      <c r="L38" s="13" t="e">
        <v>#REF!</v>
      </c>
      <c r="M38" s="62" t="e">
        <v>#REF!</v>
      </c>
      <c r="N38" s="62" t="e">
        <v>#REF!</v>
      </c>
      <c r="O38" s="62" t="e">
        <v>#REF!</v>
      </c>
      <c r="P38" s="62" t="e">
        <v>#REF!</v>
      </c>
      <c r="Q38" s="62" t="e">
        <v>#REF!</v>
      </c>
      <c r="R38" s="13" t="e">
        <v>#REF!</v>
      </c>
      <c r="S38" s="13" t="e">
        <v>#REF!</v>
      </c>
    </row>
    <row r="39" spans="1:19">
      <c r="A39" t="e">
        <f>#REF!</f>
        <v>#REF!</v>
      </c>
      <c r="B39" s="13" t="e">
        <f>#REF!</f>
        <v>#REF!</v>
      </c>
      <c r="C39" s="13" t="e">
        <f>#REF!</f>
        <v>#REF!</v>
      </c>
      <c r="D39" s="62" t="e">
        <f>#REF!</f>
        <v>#REF!</v>
      </c>
      <c r="E39" s="62" t="e">
        <f>#REF!</f>
        <v>#REF!</v>
      </c>
      <c r="F39" s="62" t="e">
        <f>#REF!*#REF!</f>
        <v>#REF!</v>
      </c>
      <c r="G39" s="62" t="e">
        <f>#REF!*#REF!</f>
        <v>#REF!</v>
      </c>
      <c r="H39" s="62" t="e">
        <f>#REF!</f>
        <v>#REF!</v>
      </c>
      <c r="I39" s="62" t="e">
        <f>#REF!</f>
        <v>#REF!</v>
      </c>
      <c r="K39" t="e">
        <v>#REF!</v>
      </c>
      <c r="L39" s="13" t="e">
        <v>#REF!</v>
      </c>
      <c r="M39" s="62" t="e">
        <v>#REF!</v>
      </c>
      <c r="N39" s="62" t="e">
        <v>#REF!</v>
      </c>
      <c r="O39" s="62" t="e">
        <v>#REF!</v>
      </c>
      <c r="P39" s="62" t="e">
        <v>#REF!</v>
      </c>
      <c r="Q39" s="62" t="e">
        <v>#REF!</v>
      </c>
      <c r="R39" s="13" t="e">
        <v>#REF!</v>
      </c>
      <c r="S39" s="13" t="e">
        <v>#REF!</v>
      </c>
    </row>
    <row r="40" spans="1:19">
      <c r="A40" t="e">
        <f>#REF!</f>
        <v>#REF!</v>
      </c>
      <c r="B40" s="13" t="e">
        <f>#REF!</f>
        <v>#REF!</v>
      </c>
      <c r="C40" s="13" t="e">
        <f>#REF!</f>
        <v>#REF!</v>
      </c>
      <c r="D40" s="62" t="e">
        <f>#REF!</f>
        <v>#REF!</v>
      </c>
      <c r="E40" s="62" t="e">
        <f>#REF!</f>
        <v>#REF!</v>
      </c>
      <c r="F40" s="62" t="e">
        <f>#REF!*#REF!</f>
        <v>#REF!</v>
      </c>
      <c r="G40" s="62" t="e">
        <f>#REF!*#REF!</f>
        <v>#REF!</v>
      </c>
      <c r="H40" s="62" t="e">
        <f>#REF!</f>
        <v>#REF!</v>
      </c>
      <c r="I40" s="62" t="e">
        <f>#REF!</f>
        <v>#REF!</v>
      </c>
      <c r="K40" t="e">
        <v>#REF!</v>
      </c>
      <c r="L40" s="13" t="e">
        <v>#REF!</v>
      </c>
      <c r="M40" s="62" t="e">
        <v>#REF!</v>
      </c>
      <c r="N40" s="62" t="e">
        <v>#REF!</v>
      </c>
      <c r="O40" s="62" t="e">
        <v>#REF!</v>
      </c>
      <c r="P40" s="62" t="e">
        <v>#REF!</v>
      </c>
      <c r="Q40" s="62" t="e">
        <v>#REF!</v>
      </c>
      <c r="R40" s="13" t="e">
        <v>#REF!</v>
      </c>
      <c r="S40" s="13" t="e">
        <v>#REF!</v>
      </c>
    </row>
    <row r="41" spans="1:19">
      <c r="A41" t="e">
        <f>#REF!</f>
        <v>#REF!</v>
      </c>
      <c r="B41" s="13" t="e">
        <f>#REF!</f>
        <v>#REF!</v>
      </c>
      <c r="C41" s="13" t="e">
        <f>#REF!</f>
        <v>#REF!</v>
      </c>
      <c r="D41" s="62" t="e">
        <f>#REF!</f>
        <v>#REF!</v>
      </c>
      <c r="E41" s="62" t="e">
        <f>#REF!</f>
        <v>#REF!</v>
      </c>
      <c r="F41" s="62" t="e">
        <f>#REF!*#REF!</f>
        <v>#REF!</v>
      </c>
      <c r="G41" s="62" t="e">
        <f>#REF!*#REF!</f>
        <v>#REF!</v>
      </c>
      <c r="H41" s="62" t="e">
        <f>#REF!</f>
        <v>#REF!</v>
      </c>
      <c r="I41" s="62" t="e">
        <f>#REF!</f>
        <v>#REF!</v>
      </c>
      <c r="K41" t="e">
        <v>#REF!</v>
      </c>
      <c r="L41" s="13" t="e">
        <v>#REF!</v>
      </c>
      <c r="M41" s="62" t="e">
        <v>#REF!</v>
      </c>
      <c r="N41" s="62" t="e">
        <v>#REF!</v>
      </c>
      <c r="O41" s="62" t="e">
        <v>#REF!</v>
      </c>
      <c r="P41" s="62" t="e">
        <v>#REF!</v>
      </c>
      <c r="Q41" s="62" t="e">
        <v>#REF!</v>
      </c>
      <c r="R41" s="13" t="e">
        <v>#REF!</v>
      </c>
      <c r="S41" s="13" t="e">
        <v>#REF!</v>
      </c>
    </row>
    <row r="42" spans="1:19">
      <c r="A42" t="e">
        <f>#REF!</f>
        <v>#REF!</v>
      </c>
      <c r="B42" s="13" t="e">
        <f>#REF!</f>
        <v>#REF!</v>
      </c>
      <c r="C42" s="13" t="e">
        <f>#REF!</f>
        <v>#REF!</v>
      </c>
      <c r="D42" s="62" t="e">
        <f>#REF!</f>
        <v>#REF!</v>
      </c>
      <c r="E42" s="62" t="e">
        <f>#REF!</f>
        <v>#REF!</v>
      </c>
      <c r="F42" s="62" t="e">
        <f>#REF!*#REF!</f>
        <v>#REF!</v>
      </c>
      <c r="G42" s="62" t="e">
        <f>#REF!*#REF!</f>
        <v>#REF!</v>
      </c>
      <c r="H42" s="62" t="e">
        <f>#REF!</f>
        <v>#REF!</v>
      </c>
      <c r="I42" s="62" t="e">
        <f>#REF!</f>
        <v>#REF!</v>
      </c>
      <c r="K42" t="e">
        <v>#REF!</v>
      </c>
      <c r="L42" s="13" t="e">
        <v>#REF!</v>
      </c>
      <c r="M42" s="62" t="e">
        <v>#REF!</v>
      </c>
      <c r="N42" s="62" t="e">
        <v>#REF!</v>
      </c>
      <c r="O42" s="62" t="e">
        <v>#REF!</v>
      </c>
      <c r="P42" s="62" t="e">
        <v>#REF!</v>
      </c>
      <c r="Q42" s="62" t="e">
        <v>#REF!</v>
      </c>
      <c r="R42" s="13" t="e">
        <v>#REF!</v>
      </c>
      <c r="S42" s="13" t="e">
        <v>#REF!</v>
      </c>
    </row>
    <row r="43" spans="1:19">
      <c r="A43" t="e">
        <f>#REF!</f>
        <v>#REF!</v>
      </c>
      <c r="B43" s="13" t="e">
        <f>#REF!</f>
        <v>#REF!</v>
      </c>
      <c r="C43" s="13" t="e">
        <f>#REF!</f>
        <v>#REF!</v>
      </c>
      <c r="D43" s="62" t="e">
        <f>#REF!</f>
        <v>#REF!</v>
      </c>
      <c r="E43" s="62" t="e">
        <f>#REF!</f>
        <v>#REF!</v>
      </c>
      <c r="F43" s="62" t="e">
        <f>#REF!*#REF!</f>
        <v>#REF!</v>
      </c>
      <c r="G43" s="62" t="e">
        <f>#REF!*#REF!</f>
        <v>#REF!</v>
      </c>
      <c r="H43" s="62" t="e">
        <f>#REF!</f>
        <v>#REF!</v>
      </c>
      <c r="I43" s="62" t="e">
        <f>#REF!</f>
        <v>#REF!</v>
      </c>
      <c r="K43" t="e">
        <v>#REF!</v>
      </c>
      <c r="L43" s="13" t="e">
        <v>#REF!</v>
      </c>
      <c r="M43" s="62" t="e">
        <v>#REF!</v>
      </c>
      <c r="N43" s="62" t="e">
        <v>#REF!</v>
      </c>
      <c r="O43" s="62" t="e">
        <v>#REF!</v>
      </c>
      <c r="P43" s="62" t="e">
        <v>#REF!</v>
      </c>
      <c r="Q43" s="62" t="e">
        <v>#REF!</v>
      </c>
      <c r="R43" s="13" t="e">
        <v>#REF!</v>
      </c>
      <c r="S43" s="13" t="e">
        <v>#REF!</v>
      </c>
    </row>
    <row r="44" spans="1:19">
      <c r="A44" t="e">
        <f>#REF!</f>
        <v>#REF!</v>
      </c>
      <c r="B44" s="13" t="e">
        <f>#REF!</f>
        <v>#REF!</v>
      </c>
      <c r="C44" s="13" t="e">
        <f>#REF!</f>
        <v>#REF!</v>
      </c>
      <c r="D44" s="62" t="e">
        <f>#REF!</f>
        <v>#REF!</v>
      </c>
      <c r="E44" s="62" t="e">
        <f>#REF!</f>
        <v>#REF!</v>
      </c>
      <c r="F44" s="62" t="e">
        <f>#REF!*#REF!</f>
        <v>#REF!</v>
      </c>
      <c r="G44" s="62" t="e">
        <f>#REF!*#REF!</f>
        <v>#REF!</v>
      </c>
      <c r="H44" s="62" t="e">
        <f>#REF!</f>
        <v>#REF!</v>
      </c>
      <c r="I44" s="62" t="e">
        <f>#REF!</f>
        <v>#REF!</v>
      </c>
      <c r="K44" t="e">
        <v>#REF!</v>
      </c>
      <c r="L44" s="13" t="e">
        <v>#REF!</v>
      </c>
      <c r="M44" s="62" t="e">
        <v>#REF!</v>
      </c>
      <c r="N44" s="62" t="e">
        <v>#REF!</v>
      </c>
      <c r="O44" s="62" t="e">
        <v>#REF!</v>
      </c>
      <c r="P44" s="62" t="e">
        <v>#REF!</v>
      </c>
      <c r="Q44" s="62" t="e">
        <v>#REF!</v>
      </c>
      <c r="R44" s="13" t="e">
        <v>#REF!</v>
      </c>
      <c r="S44" s="13" t="e">
        <v>#REF!</v>
      </c>
    </row>
    <row r="45" spans="1:19">
      <c r="A45" t="e">
        <f>#REF!</f>
        <v>#REF!</v>
      </c>
      <c r="B45" s="13" t="e">
        <f>#REF!</f>
        <v>#REF!</v>
      </c>
      <c r="C45" s="13" t="e">
        <f>#REF!</f>
        <v>#REF!</v>
      </c>
      <c r="D45" s="62" t="e">
        <f>#REF!</f>
        <v>#REF!</v>
      </c>
      <c r="E45" s="62" t="e">
        <f>#REF!</f>
        <v>#REF!</v>
      </c>
      <c r="F45" s="62" t="e">
        <f>#REF!*#REF!</f>
        <v>#REF!</v>
      </c>
      <c r="G45" s="62" t="e">
        <f>#REF!*#REF!</f>
        <v>#REF!</v>
      </c>
      <c r="H45" s="62" t="e">
        <f>#REF!</f>
        <v>#REF!</v>
      </c>
      <c r="I45" s="62" t="e">
        <f>#REF!</f>
        <v>#REF!</v>
      </c>
      <c r="K45" t="e">
        <v>#REF!</v>
      </c>
      <c r="L45" s="13" t="e">
        <v>#REF!</v>
      </c>
      <c r="M45" s="62" t="e">
        <v>#REF!</v>
      </c>
      <c r="N45" s="62" t="e">
        <v>#REF!</v>
      </c>
      <c r="O45" s="62" t="e">
        <v>#REF!</v>
      </c>
      <c r="P45" s="62" t="e">
        <v>#REF!</v>
      </c>
      <c r="Q45" s="62" t="e">
        <v>#REF!</v>
      </c>
      <c r="R45" s="13" t="e">
        <v>#REF!</v>
      </c>
      <c r="S45" s="13" t="e">
        <v>#REF!</v>
      </c>
    </row>
    <row r="46" spans="1:19">
      <c r="A46" t="e">
        <f>#REF!</f>
        <v>#REF!</v>
      </c>
      <c r="B46" s="13" t="e">
        <f>#REF!</f>
        <v>#REF!</v>
      </c>
      <c r="C46" s="13" t="e">
        <f>#REF!</f>
        <v>#REF!</v>
      </c>
      <c r="D46" s="62" t="e">
        <f>#REF!</f>
        <v>#REF!</v>
      </c>
      <c r="E46" s="62" t="e">
        <f>#REF!</f>
        <v>#REF!</v>
      </c>
      <c r="F46" s="62" t="e">
        <f>#REF!*#REF!</f>
        <v>#REF!</v>
      </c>
      <c r="G46" s="62" t="e">
        <f>#REF!*#REF!</f>
        <v>#REF!</v>
      </c>
      <c r="H46" s="62" t="e">
        <f>#REF!</f>
        <v>#REF!</v>
      </c>
      <c r="I46" s="62" t="e">
        <f>#REF!</f>
        <v>#REF!</v>
      </c>
      <c r="K46" t="e">
        <v>#REF!</v>
      </c>
      <c r="L46" s="13" t="e">
        <v>#REF!</v>
      </c>
      <c r="M46" s="62" t="e">
        <v>#REF!</v>
      </c>
      <c r="N46" s="62" t="e">
        <v>#REF!</v>
      </c>
      <c r="O46" s="62" t="e">
        <v>#REF!</v>
      </c>
      <c r="P46" s="62" t="e">
        <v>#REF!</v>
      </c>
      <c r="Q46" s="62" t="e">
        <v>#REF!</v>
      </c>
      <c r="R46" s="13" t="e">
        <v>#REF!</v>
      </c>
      <c r="S46" s="13" t="e">
        <v>#REF!</v>
      </c>
    </row>
    <row r="47" spans="1:19">
      <c r="A47" t="e">
        <f>#REF!</f>
        <v>#REF!</v>
      </c>
      <c r="B47" s="13" t="e">
        <f>#REF!</f>
        <v>#REF!</v>
      </c>
      <c r="C47" s="13" t="e">
        <f>#REF!</f>
        <v>#REF!</v>
      </c>
      <c r="D47" s="62" t="e">
        <f>#REF!</f>
        <v>#REF!</v>
      </c>
      <c r="E47" s="62" t="e">
        <f>#REF!</f>
        <v>#REF!</v>
      </c>
      <c r="F47" s="62" t="e">
        <f>#REF!*#REF!</f>
        <v>#REF!</v>
      </c>
      <c r="G47" s="62" t="e">
        <f>#REF!*#REF!</f>
        <v>#REF!</v>
      </c>
      <c r="H47" s="62" t="e">
        <f>#REF!</f>
        <v>#REF!</v>
      </c>
      <c r="I47" s="62" t="e">
        <f>#REF!</f>
        <v>#REF!</v>
      </c>
      <c r="K47" t="e">
        <v>#REF!</v>
      </c>
      <c r="L47" s="13" t="e">
        <v>#REF!</v>
      </c>
      <c r="M47" s="62" t="e">
        <v>#REF!</v>
      </c>
      <c r="N47" s="62" t="e">
        <v>#REF!</v>
      </c>
      <c r="O47" s="62" t="e">
        <v>#REF!</v>
      </c>
      <c r="P47" s="62" t="e">
        <v>#REF!</v>
      </c>
      <c r="Q47" s="62" t="e">
        <v>#REF!</v>
      </c>
      <c r="R47" s="13" t="e">
        <v>#REF!</v>
      </c>
      <c r="S47" s="13" t="e">
        <v>#REF!</v>
      </c>
    </row>
    <row r="48" spans="1:19">
      <c r="A48" t="e">
        <f>#REF!</f>
        <v>#REF!</v>
      </c>
      <c r="B48" s="13" t="e">
        <f>#REF!</f>
        <v>#REF!</v>
      </c>
      <c r="C48" s="13" t="e">
        <f>#REF!</f>
        <v>#REF!</v>
      </c>
      <c r="D48" s="62" t="e">
        <f>#REF!</f>
        <v>#REF!</v>
      </c>
      <c r="E48" s="62" t="e">
        <f>#REF!</f>
        <v>#REF!</v>
      </c>
      <c r="F48" s="62" t="e">
        <f>#REF!*#REF!</f>
        <v>#REF!</v>
      </c>
      <c r="G48" s="62" t="e">
        <f>#REF!*#REF!</f>
        <v>#REF!</v>
      </c>
      <c r="H48" s="62" t="e">
        <f>#REF!</f>
        <v>#REF!</v>
      </c>
      <c r="I48" s="62" t="e">
        <f>#REF!</f>
        <v>#REF!</v>
      </c>
      <c r="K48" t="e">
        <v>#REF!</v>
      </c>
      <c r="L48" s="13" t="e">
        <v>#REF!</v>
      </c>
      <c r="M48" s="62" t="e">
        <v>#REF!</v>
      </c>
      <c r="N48" s="62" t="e">
        <v>#REF!</v>
      </c>
      <c r="O48" s="62" t="e">
        <v>#REF!</v>
      </c>
      <c r="P48" s="62" t="e">
        <v>#REF!</v>
      </c>
      <c r="Q48" s="62" t="e">
        <v>#REF!</v>
      </c>
      <c r="R48" s="13" t="e">
        <v>#REF!</v>
      </c>
      <c r="S48" s="13" t="e">
        <v>#REF!</v>
      </c>
    </row>
    <row r="49" spans="1:19">
      <c r="A49" t="e">
        <f>#REF!</f>
        <v>#REF!</v>
      </c>
      <c r="B49" s="13" t="e">
        <f>#REF!</f>
        <v>#REF!</v>
      </c>
      <c r="C49" s="13" t="e">
        <f>#REF!</f>
        <v>#REF!</v>
      </c>
      <c r="D49" s="62" t="e">
        <f>#REF!</f>
        <v>#REF!</v>
      </c>
      <c r="E49" s="62" t="e">
        <f>#REF!</f>
        <v>#REF!</v>
      </c>
      <c r="F49" s="62" t="e">
        <f>#REF!*#REF!</f>
        <v>#REF!</v>
      </c>
      <c r="G49" s="62" t="e">
        <f>#REF!*#REF!</f>
        <v>#REF!</v>
      </c>
      <c r="H49" s="62" t="e">
        <f>#REF!</f>
        <v>#REF!</v>
      </c>
      <c r="I49" s="62" t="e">
        <f>#REF!</f>
        <v>#REF!</v>
      </c>
      <c r="K49" t="e">
        <v>#REF!</v>
      </c>
      <c r="L49" s="13" t="e">
        <v>#REF!</v>
      </c>
      <c r="M49" s="62" t="e">
        <v>#REF!</v>
      </c>
      <c r="N49" s="62" t="e">
        <v>#REF!</v>
      </c>
      <c r="O49" s="62" t="e">
        <v>#REF!</v>
      </c>
      <c r="P49" s="62" t="e">
        <v>#REF!</v>
      </c>
      <c r="Q49" s="62" t="e">
        <v>#REF!</v>
      </c>
      <c r="R49" s="13" t="e">
        <v>#REF!</v>
      </c>
      <c r="S49" s="13" t="e">
        <v>#REF!</v>
      </c>
    </row>
    <row r="50" spans="1:19">
      <c r="A50" t="e">
        <f>#REF!</f>
        <v>#REF!</v>
      </c>
      <c r="B50" s="13" t="e">
        <f>#REF!</f>
        <v>#REF!</v>
      </c>
      <c r="C50" s="13" t="e">
        <f>#REF!</f>
        <v>#REF!</v>
      </c>
      <c r="D50" s="62" t="e">
        <f>#REF!</f>
        <v>#REF!</v>
      </c>
      <c r="E50" s="62" t="e">
        <f>#REF!</f>
        <v>#REF!</v>
      </c>
      <c r="F50" s="62" t="e">
        <f>#REF!*#REF!</f>
        <v>#REF!</v>
      </c>
      <c r="G50" s="62" t="e">
        <f>#REF!*#REF!</f>
        <v>#REF!</v>
      </c>
      <c r="H50" s="62" t="e">
        <f>#REF!</f>
        <v>#REF!</v>
      </c>
      <c r="I50" s="62" t="e">
        <f>#REF!</f>
        <v>#REF!</v>
      </c>
      <c r="K50" t="e">
        <v>#REF!</v>
      </c>
      <c r="L50" s="13" t="e">
        <v>#REF!</v>
      </c>
      <c r="M50" s="62" t="e">
        <v>#REF!</v>
      </c>
      <c r="N50" s="62" t="e">
        <v>#REF!</v>
      </c>
      <c r="O50" s="62" t="e">
        <v>#REF!</v>
      </c>
      <c r="P50" s="62" t="e">
        <v>#REF!</v>
      </c>
      <c r="Q50" s="62" t="e">
        <v>#REF!</v>
      </c>
      <c r="R50" s="13" t="e">
        <v>#REF!</v>
      </c>
      <c r="S50" s="13" t="e">
        <v>#REF!</v>
      </c>
    </row>
    <row r="51" spans="1:19">
      <c r="A51" t="e">
        <f>#REF!</f>
        <v>#REF!</v>
      </c>
      <c r="B51" s="13" t="e">
        <f>#REF!</f>
        <v>#REF!</v>
      </c>
      <c r="C51" s="13" t="e">
        <f>#REF!</f>
        <v>#REF!</v>
      </c>
      <c r="D51" s="62" t="e">
        <f>#REF!</f>
        <v>#REF!</v>
      </c>
      <c r="E51" s="62" t="e">
        <f>#REF!</f>
        <v>#REF!</v>
      </c>
      <c r="F51" s="62" t="e">
        <f>#REF!*#REF!</f>
        <v>#REF!</v>
      </c>
      <c r="G51" s="62" t="e">
        <f>#REF!*#REF!</f>
        <v>#REF!</v>
      </c>
      <c r="H51" s="62" t="e">
        <f>#REF!</f>
        <v>#REF!</v>
      </c>
      <c r="I51" s="62" t="e">
        <f>#REF!</f>
        <v>#REF!</v>
      </c>
      <c r="K51" t="e">
        <v>#REF!</v>
      </c>
      <c r="L51" s="13" t="e">
        <v>#REF!</v>
      </c>
      <c r="M51" s="62" t="e">
        <v>#REF!</v>
      </c>
      <c r="N51" s="62" t="e">
        <v>#REF!</v>
      </c>
      <c r="O51" s="62" t="e">
        <v>#REF!</v>
      </c>
      <c r="P51" s="62" t="e">
        <v>#REF!</v>
      </c>
      <c r="Q51" s="62" t="e">
        <v>#REF!</v>
      </c>
      <c r="R51" s="13" t="e">
        <v>#REF!</v>
      </c>
      <c r="S51" s="13" t="e">
        <v>#REF!</v>
      </c>
    </row>
    <row r="52" spans="1:19">
      <c r="A52" t="e">
        <f>#REF!</f>
        <v>#REF!</v>
      </c>
      <c r="B52" s="13" t="e">
        <f>#REF!</f>
        <v>#REF!</v>
      </c>
      <c r="C52" s="13" t="e">
        <f>#REF!</f>
        <v>#REF!</v>
      </c>
      <c r="D52" s="62" t="e">
        <f>#REF!</f>
        <v>#REF!</v>
      </c>
      <c r="E52" s="62" t="e">
        <f>#REF!</f>
        <v>#REF!</v>
      </c>
      <c r="F52" s="62" t="e">
        <f>#REF!*#REF!</f>
        <v>#REF!</v>
      </c>
      <c r="G52" s="62" t="e">
        <f>#REF!*#REF!</f>
        <v>#REF!</v>
      </c>
      <c r="H52" s="62" t="e">
        <f>#REF!</f>
        <v>#REF!</v>
      </c>
      <c r="I52" s="62" t="e">
        <f>#REF!</f>
        <v>#REF!</v>
      </c>
      <c r="K52" t="e">
        <v>#REF!</v>
      </c>
      <c r="L52" s="13" t="e">
        <v>#REF!</v>
      </c>
      <c r="M52" s="62" t="e">
        <v>#REF!</v>
      </c>
      <c r="N52" s="62" t="e">
        <v>#REF!</v>
      </c>
      <c r="O52" s="62" t="e">
        <v>#REF!</v>
      </c>
      <c r="P52" s="62" t="e">
        <v>#REF!</v>
      </c>
      <c r="Q52" s="62" t="e">
        <v>#REF!</v>
      </c>
      <c r="R52" s="13" t="e">
        <v>#REF!</v>
      </c>
      <c r="S52" s="13" t="e">
        <v>#REF!</v>
      </c>
    </row>
    <row r="53" spans="1:19">
      <c r="A53" t="e">
        <f>#REF!</f>
        <v>#REF!</v>
      </c>
      <c r="B53" s="13" t="e">
        <f>#REF!</f>
        <v>#REF!</v>
      </c>
      <c r="C53" s="13" t="e">
        <f>#REF!</f>
        <v>#REF!</v>
      </c>
      <c r="D53" s="62" t="e">
        <f>#REF!</f>
        <v>#REF!</v>
      </c>
      <c r="E53" s="62" t="e">
        <f>#REF!</f>
        <v>#REF!</v>
      </c>
      <c r="F53" s="62" t="e">
        <f>#REF!*#REF!</f>
        <v>#REF!</v>
      </c>
      <c r="G53" s="62" t="e">
        <f>#REF!*#REF!</f>
        <v>#REF!</v>
      </c>
      <c r="H53" s="62" t="e">
        <f>#REF!</f>
        <v>#REF!</v>
      </c>
      <c r="I53" s="62" t="e">
        <f>#REF!</f>
        <v>#REF!</v>
      </c>
      <c r="K53" t="e">
        <v>#REF!</v>
      </c>
      <c r="L53" s="13" t="e">
        <v>#REF!</v>
      </c>
      <c r="M53" s="62" t="e">
        <v>#REF!</v>
      </c>
      <c r="N53" s="62" t="e">
        <v>#REF!</v>
      </c>
      <c r="O53" s="62" t="e">
        <v>#REF!</v>
      </c>
      <c r="P53" s="62" t="e">
        <v>#REF!</v>
      </c>
      <c r="Q53" s="62" t="e">
        <v>#REF!</v>
      </c>
      <c r="R53" s="13" t="e">
        <v>#REF!</v>
      </c>
      <c r="S53" s="13" t="e">
        <v>#REF!</v>
      </c>
    </row>
    <row r="54" spans="1:19">
      <c r="A54" t="e">
        <f>#REF!</f>
        <v>#REF!</v>
      </c>
      <c r="B54" s="13" t="e">
        <f>#REF!</f>
        <v>#REF!</v>
      </c>
      <c r="C54" s="13" t="e">
        <f>#REF!</f>
        <v>#REF!</v>
      </c>
      <c r="D54" s="62" t="e">
        <f>#REF!</f>
        <v>#REF!</v>
      </c>
      <c r="E54" s="62" t="e">
        <f>#REF!</f>
        <v>#REF!</v>
      </c>
      <c r="F54" s="62" t="e">
        <f>#REF!*#REF!</f>
        <v>#REF!</v>
      </c>
      <c r="G54" s="62" t="e">
        <f>#REF!*#REF!</f>
        <v>#REF!</v>
      </c>
      <c r="H54" s="62" t="e">
        <f>#REF!</f>
        <v>#REF!</v>
      </c>
      <c r="I54" s="62" t="e">
        <f>#REF!</f>
        <v>#REF!</v>
      </c>
      <c r="K54" t="e">
        <v>#REF!</v>
      </c>
      <c r="L54" s="13" t="e">
        <v>#REF!</v>
      </c>
      <c r="M54" s="62" t="e">
        <v>#REF!</v>
      </c>
      <c r="N54" s="62" t="e">
        <v>#REF!</v>
      </c>
      <c r="O54" s="62" t="e">
        <v>#REF!</v>
      </c>
      <c r="P54" s="62" t="e">
        <v>#REF!</v>
      </c>
      <c r="Q54" s="62" t="e">
        <v>#REF!</v>
      </c>
      <c r="R54" s="13" t="e">
        <v>#REF!</v>
      </c>
      <c r="S54" s="13" t="e">
        <v>#REF!</v>
      </c>
    </row>
    <row r="55" spans="1:19">
      <c r="A55" t="e">
        <f>#REF!</f>
        <v>#REF!</v>
      </c>
      <c r="B55" s="13" t="e">
        <f>#REF!</f>
        <v>#REF!</v>
      </c>
      <c r="C55" s="13" t="e">
        <f>#REF!</f>
        <v>#REF!</v>
      </c>
      <c r="D55" s="62" t="e">
        <f>#REF!</f>
        <v>#REF!</v>
      </c>
      <c r="E55" s="62" t="e">
        <f>#REF!</f>
        <v>#REF!</v>
      </c>
      <c r="F55" s="62" t="e">
        <f>#REF!*#REF!</f>
        <v>#REF!</v>
      </c>
      <c r="G55" s="62" t="e">
        <f>#REF!*#REF!</f>
        <v>#REF!</v>
      </c>
      <c r="H55" s="62" t="e">
        <f>#REF!</f>
        <v>#REF!</v>
      </c>
      <c r="I55" s="62" t="e">
        <f>#REF!</f>
        <v>#REF!</v>
      </c>
      <c r="K55" t="e">
        <v>#REF!</v>
      </c>
      <c r="L55" s="13" t="e">
        <v>#REF!</v>
      </c>
      <c r="M55" s="62" t="e">
        <v>#REF!</v>
      </c>
      <c r="N55" s="62" t="e">
        <v>#REF!</v>
      </c>
      <c r="O55" s="62" t="e">
        <v>#REF!</v>
      </c>
      <c r="P55" s="62" t="e">
        <v>#REF!</v>
      </c>
      <c r="Q55" s="62" t="e">
        <v>#REF!</v>
      </c>
      <c r="R55" s="13" t="e">
        <v>#REF!</v>
      </c>
      <c r="S55" s="13" t="e">
        <v>#REF!</v>
      </c>
    </row>
    <row r="56" spans="1:19">
      <c r="A56" t="e">
        <f>#REF!</f>
        <v>#REF!</v>
      </c>
      <c r="B56" s="13" t="e">
        <f>#REF!</f>
        <v>#REF!</v>
      </c>
      <c r="C56" s="13" t="e">
        <f>#REF!</f>
        <v>#REF!</v>
      </c>
      <c r="D56" s="62" t="e">
        <f>#REF!</f>
        <v>#REF!</v>
      </c>
      <c r="E56" s="62" t="e">
        <f>#REF!</f>
        <v>#REF!</v>
      </c>
      <c r="F56" s="62" t="e">
        <f>#REF!*#REF!</f>
        <v>#REF!</v>
      </c>
      <c r="G56" s="62" t="e">
        <f>#REF!*#REF!</f>
        <v>#REF!</v>
      </c>
      <c r="H56" s="62" t="e">
        <f>#REF!</f>
        <v>#REF!</v>
      </c>
      <c r="I56" s="62" t="e">
        <f>#REF!</f>
        <v>#REF!</v>
      </c>
      <c r="K56" t="e">
        <v>#REF!</v>
      </c>
      <c r="L56" s="13" t="e">
        <v>#REF!</v>
      </c>
      <c r="M56" s="62" t="e">
        <v>#REF!</v>
      </c>
      <c r="N56" s="62" t="e">
        <v>#REF!</v>
      </c>
      <c r="O56" s="62" t="e">
        <v>#REF!</v>
      </c>
      <c r="P56" s="62" t="e">
        <v>#REF!</v>
      </c>
      <c r="Q56" s="62" t="e">
        <v>#REF!</v>
      </c>
      <c r="R56" s="13" t="e">
        <v>#REF!</v>
      </c>
      <c r="S56" s="13" t="e">
        <v>#REF!</v>
      </c>
    </row>
    <row r="57" spans="1:19">
      <c r="A57" t="e">
        <f>#REF!</f>
        <v>#REF!</v>
      </c>
      <c r="B57" s="13" t="e">
        <f>#REF!</f>
        <v>#REF!</v>
      </c>
      <c r="C57" s="13" t="e">
        <f>#REF!</f>
        <v>#REF!</v>
      </c>
      <c r="D57" s="62" t="e">
        <f>#REF!</f>
        <v>#REF!</v>
      </c>
      <c r="E57" s="62" t="e">
        <f>#REF!</f>
        <v>#REF!</v>
      </c>
      <c r="F57" s="62" t="e">
        <f>#REF!*#REF!</f>
        <v>#REF!</v>
      </c>
      <c r="G57" s="62" t="e">
        <f>#REF!*#REF!</f>
        <v>#REF!</v>
      </c>
      <c r="H57" s="62" t="e">
        <f>#REF!</f>
        <v>#REF!</v>
      </c>
      <c r="I57" s="62" t="e">
        <f>#REF!</f>
        <v>#REF!</v>
      </c>
      <c r="K57" t="e">
        <v>#REF!</v>
      </c>
      <c r="L57" s="13" t="e">
        <v>#REF!</v>
      </c>
      <c r="M57" s="62" t="e">
        <v>#REF!</v>
      </c>
      <c r="N57" s="62" t="e">
        <v>#REF!</v>
      </c>
      <c r="O57" s="62" t="e">
        <v>#REF!</v>
      </c>
      <c r="P57" s="62" t="e">
        <v>#REF!</v>
      </c>
      <c r="Q57" s="62" t="e">
        <v>#REF!</v>
      </c>
      <c r="R57" s="13" t="e">
        <v>#REF!</v>
      </c>
      <c r="S57" s="13" t="e">
        <v>#REF!</v>
      </c>
    </row>
    <row r="58" spans="1:19">
      <c r="A58" t="e">
        <f>#REF!</f>
        <v>#REF!</v>
      </c>
      <c r="B58" s="13" t="e">
        <f>#REF!</f>
        <v>#REF!</v>
      </c>
      <c r="C58" s="13" t="e">
        <f>#REF!</f>
        <v>#REF!</v>
      </c>
      <c r="D58" s="62" t="e">
        <f>#REF!</f>
        <v>#REF!</v>
      </c>
      <c r="E58" s="62" t="e">
        <f>#REF!</f>
        <v>#REF!</v>
      </c>
      <c r="F58" s="62" t="e">
        <f>#REF!*#REF!</f>
        <v>#REF!</v>
      </c>
      <c r="G58" s="62" t="e">
        <f>#REF!*#REF!</f>
        <v>#REF!</v>
      </c>
      <c r="H58" s="62" t="e">
        <f>#REF!</f>
        <v>#REF!</v>
      </c>
      <c r="I58" s="62" t="e">
        <f>#REF!</f>
        <v>#REF!</v>
      </c>
      <c r="K58" t="e">
        <v>#REF!</v>
      </c>
      <c r="L58" s="13" t="e">
        <v>#REF!</v>
      </c>
      <c r="M58" s="62" t="e">
        <v>#REF!</v>
      </c>
      <c r="N58" s="62" t="e">
        <v>#REF!</v>
      </c>
      <c r="O58" s="62" t="e">
        <v>#REF!</v>
      </c>
      <c r="P58" s="62" t="e">
        <v>#REF!</v>
      </c>
      <c r="Q58" s="62" t="e">
        <v>#REF!</v>
      </c>
      <c r="R58" s="13" t="e">
        <v>#REF!</v>
      </c>
      <c r="S58" s="13" t="e">
        <v>#REF!</v>
      </c>
    </row>
    <row r="59" spans="1:19">
      <c r="A59" t="e">
        <f>#REF!</f>
        <v>#REF!</v>
      </c>
      <c r="B59" s="13" t="e">
        <f>#REF!</f>
        <v>#REF!</v>
      </c>
      <c r="C59" s="13" t="e">
        <f>#REF!</f>
        <v>#REF!</v>
      </c>
      <c r="D59" s="62" t="e">
        <f>#REF!</f>
        <v>#REF!</v>
      </c>
      <c r="E59" s="62" t="e">
        <f>#REF!</f>
        <v>#REF!</v>
      </c>
      <c r="F59" s="62" t="e">
        <f>#REF!*#REF!</f>
        <v>#REF!</v>
      </c>
      <c r="G59" s="62" t="e">
        <f>#REF!*#REF!</f>
        <v>#REF!</v>
      </c>
      <c r="H59" s="62" t="e">
        <f>#REF!</f>
        <v>#REF!</v>
      </c>
      <c r="I59" s="62" t="e">
        <f>#REF!</f>
        <v>#REF!</v>
      </c>
      <c r="K59" t="e">
        <v>#REF!</v>
      </c>
      <c r="L59" s="13" t="e">
        <v>#REF!</v>
      </c>
      <c r="M59" s="62" t="e">
        <v>#REF!</v>
      </c>
      <c r="N59" s="62" t="e">
        <v>#REF!</v>
      </c>
      <c r="O59" s="62" t="e">
        <v>#REF!</v>
      </c>
      <c r="P59" s="62" t="e">
        <v>#REF!</v>
      </c>
      <c r="Q59" s="62" t="e">
        <v>#REF!</v>
      </c>
      <c r="R59" s="13" t="e">
        <v>#REF!</v>
      </c>
      <c r="S59" s="13" t="e">
        <v>#REF!</v>
      </c>
    </row>
    <row r="60" spans="1:19">
      <c r="A60" t="e">
        <f>#REF!</f>
        <v>#REF!</v>
      </c>
      <c r="B60" s="13" t="e">
        <f>#REF!</f>
        <v>#REF!</v>
      </c>
      <c r="C60" s="13" t="e">
        <f>#REF!</f>
        <v>#REF!</v>
      </c>
      <c r="D60" s="62" t="e">
        <f>#REF!</f>
        <v>#REF!</v>
      </c>
      <c r="E60" s="62" t="e">
        <f>#REF!</f>
        <v>#REF!</v>
      </c>
      <c r="F60" s="62" t="e">
        <f>#REF!*#REF!</f>
        <v>#REF!</v>
      </c>
      <c r="G60" s="62" t="e">
        <f>#REF!*#REF!</f>
        <v>#REF!</v>
      </c>
      <c r="H60" s="62" t="e">
        <f>#REF!</f>
        <v>#REF!</v>
      </c>
      <c r="I60" s="62" t="e">
        <f>#REF!</f>
        <v>#REF!</v>
      </c>
      <c r="K60" t="e">
        <v>#REF!</v>
      </c>
      <c r="L60" s="13" t="e">
        <v>#REF!</v>
      </c>
      <c r="M60" s="62" t="e">
        <v>#REF!</v>
      </c>
      <c r="N60" s="62" t="e">
        <v>#REF!</v>
      </c>
      <c r="O60" s="62" t="e">
        <v>#REF!</v>
      </c>
      <c r="P60" s="62" t="e">
        <v>#REF!</v>
      </c>
      <c r="Q60" s="62" t="e">
        <v>#REF!</v>
      </c>
      <c r="R60" s="13" t="e">
        <v>#REF!</v>
      </c>
      <c r="S60" s="13" t="e">
        <v>#REF!</v>
      </c>
    </row>
    <row r="61" spans="1:19">
      <c r="A61" t="e">
        <f>#REF!</f>
        <v>#REF!</v>
      </c>
      <c r="B61" s="13" t="e">
        <f>#REF!</f>
        <v>#REF!</v>
      </c>
      <c r="C61" s="13" t="e">
        <f>#REF!</f>
        <v>#REF!</v>
      </c>
      <c r="D61" s="62" t="e">
        <f>#REF!</f>
        <v>#REF!</v>
      </c>
      <c r="E61" s="62" t="e">
        <f>#REF!</f>
        <v>#REF!</v>
      </c>
      <c r="F61" s="62" t="e">
        <f>#REF!*#REF!</f>
        <v>#REF!</v>
      </c>
      <c r="G61" s="62" t="e">
        <f>#REF!*#REF!</f>
        <v>#REF!</v>
      </c>
      <c r="H61" s="62" t="e">
        <f>#REF!</f>
        <v>#REF!</v>
      </c>
      <c r="I61" s="62" t="e">
        <f>#REF!</f>
        <v>#REF!</v>
      </c>
      <c r="K61" t="e">
        <v>#REF!</v>
      </c>
      <c r="L61" s="13" t="e">
        <v>#REF!</v>
      </c>
      <c r="M61" s="62" t="e">
        <v>#REF!</v>
      </c>
      <c r="N61" s="62" t="e">
        <v>#REF!</v>
      </c>
      <c r="O61" s="62" t="e">
        <v>#REF!</v>
      </c>
      <c r="P61" s="62" t="e">
        <v>#REF!</v>
      </c>
      <c r="Q61" s="62" t="e">
        <v>#REF!</v>
      </c>
      <c r="R61" s="13" t="e">
        <v>#REF!</v>
      </c>
      <c r="S61" s="13" t="e">
        <v>#REF!</v>
      </c>
    </row>
    <row r="62" spans="1:19">
      <c r="A62" t="e">
        <f>#REF!</f>
        <v>#REF!</v>
      </c>
      <c r="B62" s="13" t="e">
        <f>#REF!</f>
        <v>#REF!</v>
      </c>
      <c r="C62" s="13" t="e">
        <f>#REF!</f>
        <v>#REF!</v>
      </c>
      <c r="D62" s="62" t="e">
        <f>#REF!</f>
        <v>#REF!</v>
      </c>
      <c r="E62" s="62" t="e">
        <f>#REF!</f>
        <v>#REF!</v>
      </c>
      <c r="F62" s="62" t="e">
        <f>#REF!*#REF!</f>
        <v>#REF!</v>
      </c>
      <c r="G62" s="62" t="e">
        <f>#REF!*#REF!</f>
        <v>#REF!</v>
      </c>
      <c r="H62" s="62" t="e">
        <f>#REF!</f>
        <v>#REF!</v>
      </c>
      <c r="I62" s="62" t="e">
        <f>#REF!</f>
        <v>#REF!</v>
      </c>
      <c r="K62" t="e">
        <v>#REF!</v>
      </c>
      <c r="L62" s="13" t="e">
        <v>#REF!</v>
      </c>
      <c r="M62" s="62" t="e">
        <v>#REF!</v>
      </c>
      <c r="N62" s="62" t="e">
        <v>#REF!</v>
      </c>
      <c r="O62" s="62" t="e">
        <v>#REF!</v>
      </c>
      <c r="P62" s="62" t="e">
        <v>#REF!</v>
      </c>
      <c r="Q62" s="62" t="e">
        <v>#REF!</v>
      </c>
      <c r="R62" s="13" t="e">
        <v>#REF!</v>
      </c>
      <c r="S62" s="13" t="e">
        <v>#REF!</v>
      </c>
    </row>
    <row r="63" spans="1:19">
      <c r="A63" t="e">
        <f>#REF!</f>
        <v>#REF!</v>
      </c>
      <c r="B63" s="13" t="e">
        <f>#REF!</f>
        <v>#REF!</v>
      </c>
      <c r="C63" s="13" t="e">
        <f>#REF!</f>
        <v>#REF!</v>
      </c>
      <c r="D63" s="62" t="e">
        <f>#REF!</f>
        <v>#REF!</v>
      </c>
      <c r="E63" s="62" t="e">
        <f>#REF!</f>
        <v>#REF!</v>
      </c>
      <c r="F63" s="62" t="e">
        <f>#REF!*#REF!</f>
        <v>#REF!</v>
      </c>
      <c r="G63" s="62" t="e">
        <f>#REF!*#REF!</f>
        <v>#REF!</v>
      </c>
      <c r="H63" s="62" t="e">
        <f>#REF!</f>
        <v>#REF!</v>
      </c>
      <c r="I63" s="62" t="e">
        <f>#REF!</f>
        <v>#REF!</v>
      </c>
      <c r="K63" t="e">
        <v>#REF!</v>
      </c>
      <c r="L63" s="13" t="e">
        <v>#REF!</v>
      </c>
      <c r="M63" s="62" t="e">
        <v>#REF!</v>
      </c>
      <c r="N63" s="62" t="e">
        <v>#REF!</v>
      </c>
      <c r="O63" s="62" t="e">
        <v>#REF!</v>
      </c>
      <c r="P63" s="62" t="e">
        <v>#REF!</v>
      </c>
      <c r="Q63" s="62" t="e">
        <v>#REF!</v>
      </c>
      <c r="R63" s="13" t="e">
        <v>#REF!</v>
      </c>
      <c r="S63" s="13" t="e">
        <v>#REF!</v>
      </c>
    </row>
    <row r="64" spans="1:19">
      <c r="A64" t="e">
        <f>#REF!</f>
        <v>#REF!</v>
      </c>
      <c r="B64" s="13" t="e">
        <f>#REF!</f>
        <v>#REF!</v>
      </c>
      <c r="C64" s="13" t="e">
        <f>#REF!</f>
        <v>#REF!</v>
      </c>
      <c r="D64" s="62" t="e">
        <f>#REF!</f>
        <v>#REF!</v>
      </c>
      <c r="E64" s="62" t="e">
        <f>#REF!</f>
        <v>#REF!</v>
      </c>
      <c r="F64" s="62" t="e">
        <f>#REF!*#REF!</f>
        <v>#REF!</v>
      </c>
      <c r="G64" s="62" t="e">
        <f>#REF!*#REF!</f>
        <v>#REF!</v>
      </c>
      <c r="H64" s="62" t="e">
        <f>#REF!</f>
        <v>#REF!</v>
      </c>
      <c r="I64" s="62" t="e">
        <f>#REF!</f>
        <v>#REF!</v>
      </c>
      <c r="K64" t="e">
        <v>#REF!</v>
      </c>
      <c r="L64" s="13" t="e">
        <v>#REF!</v>
      </c>
      <c r="M64" s="62" t="e">
        <v>#REF!</v>
      </c>
      <c r="N64" s="62" t="e">
        <v>#REF!</v>
      </c>
      <c r="O64" s="62" t="e">
        <v>#REF!</v>
      </c>
      <c r="P64" s="62" t="e">
        <v>#REF!</v>
      </c>
      <c r="Q64" s="62" t="e">
        <v>#REF!</v>
      </c>
      <c r="R64" s="13" t="e">
        <v>#REF!</v>
      </c>
      <c r="S64" s="13" t="e">
        <v>#REF!</v>
      </c>
    </row>
    <row r="65" spans="1:19">
      <c r="A65" t="e">
        <f>#REF!</f>
        <v>#REF!</v>
      </c>
      <c r="B65" s="13" t="e">
        <f>#REF!</f>
        <v>#REF!</v>
      </c>
      <c r="C65" s="13" t="e">
        <f>#REF!</f>
        <v>#REF!</v>
      </c>
      <c r="D65" s="62" t="e">
        <f>#REF!</f>
        <v>#REF!</v>
      </c>
      <c r="E65" s="62" t="e">
        <f>#REF!</f>
        <v>#REF!</v>
      </c>
      <c r="F65" s="62" t="e">
        <f>#REF!*#REF!</f>
        <v>#REF!</v>
      </c>
      <c r="G65" s="62" t="e">
        <f>#REF!*#REF!</f>
        <v>#REF!</v>
      </c>
      <c r="H65" s="62" t="e">
        <f>#REF!</f>
        <v>#REF!</v>
      </c>
      <c r="I65" s="62" t="e">
        <f>#REF!</f>
        <v>#REF!</v>
      </c>
      <c r="K65" t="e">
        <v>#REF!</v>
      </c>
      <c r="L65" s="13" t="e">
        <v>#REF!</v>
      </c>
      <c r="M65" s="62" t="e">
        <v>#REF!</v>
      </c>
      <c r="N65" s="62" t="e">
        <v>#REF!</v>
      </c>
      <c r="O65" s="62" t="e">
        <v>#REF!</v>
      </c>
      <c r="P65" s="62" t="e">
        <v>#REF!</v>
      </c>
      <c r="Q65" s="62" t="e">
        <v>#REF!</v>
      </c>
      <c r="R65" s="13" t="e">
        <v>#REF!</v>
      </c>
      <c r="S65" s="13" t="e">
        <v>#REF!</v>
      </c>
    </row>
    <row r="66" spans="1:19">
      <c r="A66" t="e">
        <f>#REF!</f>
        <v>#REF!</v>
      </c>
      <c r="B66" s="13" t="e">
        <f>#REF!</f>
        <v>#REF!</v>
      </c>
      <c r="C66" s="13" t="e">
        <f>#REF!</f>
        <v>#REF!</v>
      </c>
      <c r="D66" s="62" t="e">
        <f>#REF!</f>
        <v>#REF!</v>
      </c>
      <c r="E66" s="62" t="e">
        <f>#REF!</f>
        <v>#REF!</v>
      </c>
      <c r="F66" s="62" t="e">
        <f>#REF!*#REF!</f>
        <v>#REF!</v>
      </c>
      <c r="G66" s="62" t="e">
        <f>#REF!*#REF!</f>
        <v>#REF!</v>
      </c>
      <c r="H66" s="62" t="e">
        <f>#REF!</f>
        <v>#REF!</v>
      </c>
      <c r="I66" s="62" t="e">
        <f>#REF!</f>
        <v>#REF!</v>
      </c>
      <c r="K66" t="e">
        <v>#REF!</v>
      </c>
      <c r="L66" s="13" t="e">
        <v>#REF!</v>
      </c>
      <c r="M66" s="62" t="e">
        <v>#REF!</v>
      </c>
      <c r="N66" s="62" t="e">
        <v>#REF!</v>
      </c>
      <c r="O66" s="62" t="e">
        <v>#REF!</v>
      </c>
      <c r="P66" s="62" t="e">
        <v>#REF!</v>
      </c>
      <c r="Q66" s="62" t="e">
        <v>#REF!</v>
      </c>
      <c r="R66" s="13" t="e">
        <v>#REF!</v>
      </c>
      <c r="S66" s="13" t="e">
        <v>#REF!</v>
      </c>
    </row>
    <row r="67" spans="1:19">
      <c r="A67" t="e">
        <f>#REF!</f>
        <v>#REF!</v>
      </c>
      <c r="B67" s="13" t="e">
        <f>#REF!</f>
        <v>#REF!</v>
      </c>
      <c r="C67" s="13" t="e">
        <f>#REF!</f>
        <v>#REF!</v>
      </c>
      <c r="D67" s="62" t="e">
        <f>#REF!</f>
        <v>#REF!</v>
      </c>
      <c r="E67" s="62" t="e">
        <f>#REF!</f>
        <v>#REF!</v>
      </c>
      <c r="F67" s="62" t="e">
        <f>#REF!*#REF!</f>
        <v>#REF!</v>
      </c>
      <c r="G67" s="62" t="e">
        <f>#REF!*#REF!</f>
        <v>#REF!</v>
      </c>
      <c r="H67" s="62" t="e">
        <f>#REF!</f>
        <v>#REF!</v>
      </c>
      <c r="I67" s="62" t="e">
        <f>#REF!</f>
        <v>#REF!</v>
      </c>
      <c r="K67" t="e">
        <v>#REF!</v>
      </c>
      <c r="L67" s="13" t="e">
        <v>#REF!</v>
      </c>
      <c r="M67" s="62" t="e">
        <v>#REF!</v>
      </c>
      <c r="N67" s="62" t="e">
        <v>#REF!</v>
      </c>
      <c r="O67" s="62" t="e">
        <v>#REF!</v>
      </c>
      <c r="P67" s="62" t="e">
        <v>#REF!</v>
      </c>
      <c r="Q67" s="62" t="e">
        <v>#REF!</v>
      </c>
      <c r="R67" s="13" t="e">
        <v>#REF!</v>
      </c>
      <c r="S67" s="13" t="e">
        <v>#REF!</v>
      </c>
    </row>
    <row r="68" spans="1:19">
      <c r="A68" t="e">
        <f>#REF!</f>
        <v>#REF!</v>
      </c>
      <c r="B68" s="13" t="e">
        <f>#REF!</f>
        <v>#REF!</v>
      </c>
      <c r="C68" s="13" t="e">
        <f>#REF!</f>
        <v>#REF!</v>
      </c>
      <c r="D68" s="62" t="e">
        <f>#REF!</f>
        <v>#REF!</v>
      </c>
      <c r="E68" s="62" t="e">
        <f>#REF!</f>
        <v>#REF!</v>
      </c>
      <c r="F68" s="62" t="e">
        <f>#REF!*#REF!</f>
        <v>#REF!</v>
      </c>
      <c r="G68" s="62" t="e">
        <f>#REF!*#REF!</f>
        <v>#REF!</v>
      </c>
      <c r="H68" s="62" t="e">
        <f>#REF!</f>
        <v>#REF!</v>
      </c>
      <c r="I68" s="62" t="e">
        <f>#REF!</f>
        <v>#REF!</v>
      </c>
      <c r="K68" t="e">
        <v>#REF!</v>
      </c>
      <c r="L68" s="13" t="e">
        <v>#REF!</v>
      </c>
      <c r="M68" s="62" t="e">
        <v>#REF!</v>
      </c>
      <c r="N68" s="62" t="e">
        <v>#REF!</v>
      </c>
      <c r="O68" s="62" t="e">
        <v>#REF!</v>
      </c>
      <c r="P68" s="62" t="e">
        <v>#REF!</v>
      </c>
      <c r="Q68" s="62" t="e">
        <v>#REF!</v>
      </c>
      <c r="R68" s="13" t="e">
        <v>#REF!</v>
      </c>
      <c r="S68" s="13" t="e">
        <v>#REF!</v>
      </c>
    </row>
    <row r="69" spans="1:19">
      <c r="A69" t="e">
        <f>#REF!</f>
        <v>#REF!</v>
      </c>
      <c r="B69" s="13" t="e">
        <f>#REF!</f>
        <v>#REF!</v>
      </c>
      <c r="C69" s="13" t="e">
        <f>#REF!</f>
        <v>#REF!</v>
      </c>
      <c r="D69" s="62" t="e">
        <f>#REF!</f>
        <v>#REF!</v>
      </c>
      <c r="E69" s="62" t="e">
        <f>#REF!</f>
        <v>#REF!</v>
      </c>
      <c r="F69" s="62" t="e">
        <f>#REF!*#REF!</f>
        <v>#REF!</v>
      </c>
      <c r="G69" s="62" t="e">
        <f>#REF!*#REF!</f>
        <v>#REF!</v>
      </c>
      <c r="H69" s="62" t="e">
        <f>#REF!</f>
        <v>#REF!</v>
      </c>
      <c r="I69" s="62" t="e">
        <f>#REF!</f>
        <v>#REF!</v>
      </c>
      <c r="K69" t="e">
        <v>#REF!</v>
      </c>
      <c r="L69" s="13" t="e">
        <v>#REF!</v>
      </c>
      <c r="M69" s="62" t="e">
        <v>#REF!</v>
      </c>
      <c r="N69" s="62" t="e">
        <v>#REF!</v>
      </c>
      <c r="O69" s="62" t="e">
        <v>#REF!</v>
      </c>
      <c r="P69" s="62" t="e">
        <v>#REF!</v>
      </c>
      <c r="Q69" s="62" t="e">
        <v>#REF!</v>
      </c>
      <c r="R69" s="13" t="e">
        <v>#REF!</v>
      </c>
      <c r="S69" s="13" t="e">
        <v>#REF!</v>
      </c>
    </row>
    <row r="70" spans="1:19">
      <c r="A70" t="e">
        <f>#REF!</f>
        <v>#REF!</v>
      </c>
      <c r="B70" s="13" t="e">
        <f>#REF!</f>
        <v>#REF!</v>
      </c>
      <c r="C70" s="13" t="e">
        <f>#REF!</f>
        <v>#REF!</v>
      </c>
      <c r="D70" s="62" t="e">
        <f>#REF!</f>
        <v>#REF!</v>
      </c>
      <c r="E70" s="62" t="e">
        <f>#REF!</f>
        <v>#REF!</v>
      </c>
      <c r="F70" s="62" t="e">
        <f>#REF!*#REF!</f>
        <v>#REF!</v>
      </c>
      <c r="G70" s="62" t="e">
        <f>#REF!*#REF!</f>
        <v>#REF!</v>
      </c>
      <c r="H70" s="62" t="e">
        <f>#REF!</f>
        <v>#REF!</v>
      </c>
      <c r="I70" s="62" t="e">
        <f>#REF!</f>
        <v>#REF!</v>
      </c>
      <c r="K70" t="e">
        <v>#REF!</v>
      </c>
      <c r="L70" s="13" t="e">
        <v>#REF!</v>
      </c>
      <c r="M70" s="62" t="e">
        <v>#REF!</v>
      </c>
      <c r="N70" s="62" t="e">
        <v>#REF!</v>
      </c>
      <c r="O70" s="62" t="e">
        <v>#REF!</v>
      </c>
      <c r="P70" s="62" t="e">
        <v>#REF!</v>
      </c>
      <c r="Q70" s="62" t="e">
        <v>#REF!</v>
      </c>
      <c r="R70" s="13" t="e">
        <v>#REF!</v>
      </c>
      <c r="S70" s="13" t="e">
        <v>#REF!</v>
      </c>
    </row>
    <row r="71" spans="1:19">
      <c r="A71" t="e">
        <f>#REF!</f>
        <v>#REF!</v>
      </c>
      <c r="B71" s="13" t="e">
        <f>#REF!</f>
        <v>#REF!</v>
      </c>
      <c r="C71" s="13" t="e">
        <f>#REF!</f>
        <v>#REF!</v>
      </c>
      <c r="D71" s="62" t="e">
        <f>#REF!</f>
        <v>#REF!</v>
      </c>
      <c r="E71" s="62" t="e">
        <f>#REF!</f>
        <v>#REF!</v>
      </c>
      <c r="F71" s="62" t="e">
        <f>#REF!*#REF!</f>
        <v>#REF!</v>
      </c>
      <c r="G71" s="62" t="e">
        <f>#REF!*#REF!</f>
        <v>#REF!</v>
      </c>
      <c r="H71" s="62" t="e">
        <f>#REF!</f>
        <v>#REF!</v>
      </c>
      <c r="I71" s="62" t="e">
        <f>#REF!</f>
        <v>#REF!</v>
      </c>
      <c r="K71" t="e">
        <v>#REF!</v>
      </c>
      <c r="L71" s="13" t="e">
        <v>#REF!</v>
      </c>
      <c r="M71" s="62" t="e">
        <v>#REF!</v>
      </c>
      <c r="N71" s="62" t="e">
        <v>#REF!</v>
      </c>
      <c r="O71" s="62" t="e">
        <v>#REF!</v>
      </c>
      <c r="P71" s="62" t="e">
        <v>#REF!</v>
      </c>
      <c r="Q71" s="62" t="e">
        <v>#REF!</v>
      </c>
      <c r="R71" s="13" t="e">
        <v>#REF!</v>
      </c>
      <c r="S71" s="13" t="e">
        <v>#REF!</v>
      </c>
    </row>
    <row r="72" spans="1:19">
      <c r="A72" t="e">
        <f>#REF!</f>
        <v>#REF!</v>
      </c>
      <c r="B72" s="13" t="e">
        <f>#REF!</f>
        <v>#REF!</v>
      </c>
      <c r="C72" s="13" t="e">
        <f>#REF!</f>
        <v>#REF!</v>
      </c>
      <c r="D72" s="62" t="e">
        <f>#REF!</f>
        <v>#REF!</v>
      </c>
      <c r="E72" s="62" t="e">
        <f>#REF!</f>
        <v>#REF!</v>
      </c>
      <c r="F72" s="62" t="e">
        <f>#REF!*#REF!</f>
        <v>#REF!</v>
      </c>
      <c r="G72" s="62" t="e">
        <f>#REF!*#REF!</f>
        <v>#REF!</v>
      </c>
      <c r="H72" s="62" t="e">
        <f>#REF!</f>
        <v>#REF!</v>
      </c>
      <c r="I72" s="62" t="e">
        <f>#REF!</f>
        <v>#REF!</v>
      </c>
      <c r="K72" t="e">
        <v>#REF!</v>
      </c>
      <c r="L72" s="13" t="e">
        <v>#REF!</v>
      </c>
      <c r="M72" s="62" t="e">
        <v>#REF!</v>
      </c>
      <c r="N72" s="62" t="e">
        <v>#REF!</v>
      </c>
      <c r="O72" s="62" t="e">
        <v>#REF!</v>
      </c>
      <c r="P72" s="62" t="e">
        <v>#REF!</v>
      </c>
      <c r="Q72" s="62" t="e">
        <v>#REF!</v>
      </c>
      <c r="R72" s="13" t="e">
        <v>#REF!</v>
      </c>
      <c r="S72" s="13" t="e">
        <v>#REF!</v>
      </c>
    </row>
    <row r="73" spans="1:19">
      <c r="B73" s="13"/>
      <c r="C73" s="13"/>
      <c r="D73" s="13"/>
      <c r="E73" s="13"/>
      <c r="F73" s="62"/>
      <c r="G73" s="62"/>
    </row>
    <row r="74" spans="1:19">
      <c r="B74" s="13"/>
      <c r="C74" s="13"/>
      <c r="D74" s="13"/>
      <c r="E74" s="13"/>
      <c r="F74" s="62"/>
      <c r="G74" s="62"/>
    </row>
    <row r="75" spans="1:19">
      <c r="B75" s="13"/>
      <c r="C75" s="13"/>
      <c r="D75" s="13"/>
      <c r="E75" s="13"/>
      <c r="F75" s="62"/>
      <c r="G75" s="62"/>
    </row>
    <row r="76" spans="1:19">
      <c r="B76" s="13"/>
      <c r="C76" s="13"/>
      <c r="D76" s="13"/>
      <c r="E76" s="13"/>
      <c r="F76" s="62"/>
      <c r="G76" s="62"/>
    </row>
    <row r="77" spans="1:19">
      <c r="B77" s="13"/>
      <c r="C77" s="13"/>
      <c r="D77" s="13"/>
      <c r="E77" s="13"/>
      <c r="F77" s="62"/>
      <c r="G77" s="62"/>
    </row>
    <row r="78" spans="1:19">
      <c r="B78" s="13"/>
      <c r="C78" s="13"/>
      <c r="D78" s="13"/>
      <c r="E78" s="13"/>
      <c r="F78" s="62"/>
      <c r="G78" s="62"/>
    </row>
    <row r="79" spans="1:19">
      <c r="B79" s="13"/>
      <c r="C79" s="13"/>
      <c r="D79" s="13"/>
      <c r="E79" s="13"/>
      <c r="F79" s="62"/>
      <c r="G79" s="62"/>
    </row>
    <row r="80" spans="1:19">
      <c r="B80" s="13"/>
      <c r="C80" s="13"/>
      <c r="D80" s="13"/>
      <c r="E80" s="13"/>
      <c r="F80" s="62"/>
      <c r="G80" s="62"/>
    </row>
    <row r="81" spans="2:7">
      <c r="B81" s="13"/>
      <c r="C81" s="13"/>
      <c r="D81" s="13"/>
      <c r="E81" s="13"/>
      <c r="F81" s="62"/>
      <c r="G81" s="62"/>
    </row>
    <row r="82" spans="2:7">
      <c r="B82" s="13"/>
      <c r="C82" s="13"/>
      <c r="D82" s="13"/>
      <c r="E82" s="13"/>
      <c r="F82" s="62"/>
      <c r="G82" s="62"/>
    </row>
    <row r="83" spans="2:7">
      <c r="B83" s="13"/>
      <c r="C83" s="13"/>
      <c r="D83" s="13"/>
      <c r="E83" s="13"/>
      <c r="F83" s="62"/>
      <c r="G83" s="62"/>
    </row>
    <row r="84" spans="2:7">
      <c r="B84" s="13"/>
      <c r="C84" s="13"/>
      <c r="D84" s="13"/>
      <c r="E84" s="13"/>
      <c r="F84" s="62"/>
      <c r="G84" s="62"/>
    </row>
    <row r="85" spans="2:7">
      <c r="B85" s="13"/>
      <c r="C85" s="13"/>
      <c r="D85" s="13"/>
      <c r="E85" s="13"/>
      <c r="F85" s="62"/>
      <c r="G85" s="62"/>
    </row>
    <row r="86" spans="2:7">
      <c r="B86" s="13"/>
      <c r="C86" s="13"/>
      <c r="D86" s="13"/>
      <c r="E86" s="13"/>
      <c r="F86" s="62"/>
      <c r="G86" s="62"/>
    </row>
    <row r="87" spans="2:7">
      <c r="B87" s="13"/>
      <c r="C87" s="13"/>
      <c r="D87" s="13"/>
      <c r="E87" s="13"/>
      <c r="F87" s="62"/>
      <c r="G87" s="62"/>
    </row>
    <row r="88" spans="2:7">
      <c r="B88" s="13"/>
      <c r="C88" s="13"/>
      <c r="D88" s="13"/>
      <c r="E88" s="13"/>
      <c r="F88" s="62"/>
      <c r="G88" s="62"/>
    </row>
    <row r="89" spans="2:7">
      <c r="B89" s="13"/>
      <c r="C89" s="13"/>
      <c r="D89" s="13"/>
      <c r="E89" s="13"/>
      <c r="F89" s="62"/>
      <c r="G89" s="62"/>
    </row>
    <row r="90" spans="2:7">
      <c r="B90" s="13"/>
      <c r="C90" s="13"/>
      <c r="D90" s="13"/>
      <c r="E90" s="13"/>
      <c r="F90" s="62"/>
      <c r="G90" s="62"/>
    </row>
    <row r="91" spans="2:7">
      <c r="B91" s="13"/>
      <c r="C91" s="13"/>
      <c r="D91" s="13"/>
      <c r="E91" s="13"/>
      <c r="F91" s="62"/>
      <c r="G91" s="62"/>
    </row>
    <row r="92" spans="2:7">
      <c r="B92" s="13"/>
      <c r="C92" s="13"/>
      <c r="D92" s="13"/>
      <c r="E92" s="13"/>
      <c r="F92" s="62"/>
      <c r="G92" s="62"/>
    </row>
    <row r="93" spans="2:7">
      <c r="B93" s="13"/>
      <c r="C93" s="13"/>
      <c r="D93" s="13"/>
      <c r="E93" s="13"/>
      <c r="F93" s="62"/>
      <c r="G93" s="62"/>
    </row>
    <row r="94" spans="2:7">
      <c r="B94" s="13"/>
      <c r="C94" s="13"/>
      <c r="D94" s="13"/>
      <c r="E94" s="13"/>
      <c r="F94" s="62"/>
      <c r="G94" s="62"/>
    </row>
    <row r="95" spans="2:7">
      <c r="B95" s="13"/>
      <c r="C95" s="13"/>
      <c r="D95" s="13"/>
      <c r="E95" s="13"/>
      <c r="F95" s="62"/>
      <c r="G95" s="62"/>
    </row>
    <row r="96" spans="2:7">
      <c r="B96" s="13"/>
      <c r="C96" s="13"/>
      <c r="D96" s="13"/>
      <c r="E96" s="13"/>
      <c r="F96" s="62"/>
      <c r="G96" s="62"/>
    </row>
    <row r="97" spans="2:7">
      <c r="B97" s="13"/>
      <c r="C97" s="13"/>
      <c r="D97" s="13"/>
      <c r="E97" s="13"/>
      <c r="F97" s="62"/>
      <c r="G97" s="62"/>
    </row>
    <row r="98" spans="2:7">
      <c r="B98" s="13"/>
      <c r="C98" s="13"/>
      <c r="D98" s="13"/>
      <c r="E98" s="13"/>
      <c r="F98" s="62"/>
      <c r="G98" s="62"/>
    </row>
    <row r="99" spans="2:7">
      <c r="B99" s="13"/>
      <c r="C99" s="13"/>
      <c r="D99" s="13"/>
      <c r="E99" s="13"/>
      <c r="F99" s="62"/>
      <c r="G99" s="62"/>
    </row>
    <row r="100" spans="2:7">
      <c r="B100" s="13"/>
      <c r="C100" s="13"/>
      <c r="D100" s="13"/>
      <c r="E100" s="13"/>
      <c r="F100" s="62"/>
      <c r="G100" s="62"/>
    </row>
    <row r="101" spans="2:7">
      <c r="B101" s="13"/>
      <c r="C101" s="13"/>
      <c r="D101" s="13"/>
      <c r="E101" s="13"/>
      <c r="F101" s="62"/>
      <c r="G101" s="62"/>
    </row>
    <row r="102" spans="2:7">
      <c r="B102" s="13"/>
      <c r="C102" s="13"/>
      <c r="D102" s="13"/>
      <c r="E102" s="13"/>
      <c r="F102" s="62"/>
      <c r="G102" s="62"/>
    </row>
    <row r="103" spans="2:7">
      <c r="B103" s="13"/>
      <c r="C103" s="13"/>
      <c r="D103" s="13"/>
      <c r="E103" s="13"/>
      <c r="F103" s="62"/>
      <c r="G103" s="62"/>
    </row>
    <row r="104" spans="2:7">
      <c r="B104" s="13"/>
      <c r="C104" s="13"/>
      <c r="D104" s="13"/>
      <c r="E104" s="13"/>
      <c r="F104" s="62"/>
      <c r="G104" s="62"/>
    </row>
    <row r="105" spans="2:7">
      <c r="B105" s="13"/>
      <c r="C105" s="13"/>
      <c r="D105" s="13"/>
      <c r="E105" s="13"/>
      <c r="F105" s="62"/>
      <c r="G105" s="62"/>
    </row>
    <row r="106" spans="2:7">
      <c r="B106" s="13"/>
      <c r="C106" s="13"/>
      <c r="D106" s="13"/>
      <c r="E106" s="13"/>
      <c r="F106" s="62"/>
      <c r="G106" s="62"/>
    </row>
    <row r="107" spans="2:7">
      <c r="B107" s="13"/>
      <c r="C107" s="13"/>
      <c r="D107" s="13"/>
      <c r="E107" s="13"/>
      <c r="F107" s="62"/>
      <c r="G107" s="62"/>
    </row>
    <row r="108" spans="2:7">
      <c r="B108" s="13"/>
      <c r="C108" s="13"/>
      <c r="D108" s="13"/>
      <c r="E108" s="13"/>
      <c r="F108" s="62"/>
      <c r="G108" s="62"/>
    </row>
    <row r="109" spans="2:7">
      <c r="B109" s="13"/>
      <c r="C109" s="13"/>
      <c r="D109" s="13"/>
      <c r="E109" s="13"/>
      <c r="F109" s="62"/>
      <c r="G109" s="62"/>
    </row>
    <row r="110" spans="2:7">
      <c r="B110" s="13"/>
      <c r="C110" s="13"/>
      <c r="D110" s="13"/>
      <c r="E110" s="13"/>
      <c r="F110" s="62"/>
      <c r="G110" s="62"/>
    </row>
    <row r="111" spans="2:7">
      <c r="B111" s="13"/>
      <c r="C111" s="13"/>
      <c r="D111" s="13"/>
      <c r="E111" s="13"/>
      <c r="F111" s="62"/>
      <c r="G111" s="62"/>
    </row>
    <row r="112" spans="2:7">
      <c r="B112" s="13"/>
      <c r="C112" s="13"/>
      <c r="D112" s="13"/>
      <c r="E112" s="13"/>
      <c r="F112" s="62"/>
      <c r="G112" s="62"/>
    </row>
    <row r="113" spans="2:7">
      <c r="B113" s="13"/>
      <c r="C113" s="13"/>
      <c r="D113" s="13"/>
      <c r="E113" s="13"/>
      <c r="F113" s="62"/>
      <c r="G113" s="62"/>
    </row>
    <row r="114" spans="2:7">
      <c r="B114" s="13"/>
      <c r="C114" s="13"/>
      <c r="D114" s="13"/>
      <c r="E114" s="13"/>
      <c r="F114" s="62"/>
      <c r="G114" s="62"/>
    </row>
    <row r="115" spans="2:7">
      <c r="B115" s="13"/>
      <c r="C115" s="13"/>
      <c r="D115" s="13"/>
      <c r="E115" s="13"/>
      <c r="F115" s="62"/>
      <c r="G115" s="62"/>
    </row>
    <row r="116" spans="2:7">
      <c r="B116" s="13"/>
      <c r="C116" s="13"/>
      <c r="D116" s="13"/>
      <c r="E116" s="13"/>
      <c r="F116" s="62"/>
      <c r="G116" s="62"/>
    </row>
    <row r="117" spans="2:7">
      <c r="B117" s="13"/>
      <c r="C117" s="13"/>
      <c r="D117" s="13"/>
      <c r="E117" s="13"/>
      <c r="F117" s="62"/>
      <c r="G117" s="62"/>
    </row>
    <row r="118" spans="2:7">
      <c r="B118" s="13"/>
      <c r="C118" s="13"/>
      <c r="D118" s="13"/>
      <c r="E118" s="13"/>
      <c r="F118" s="62"/>
      <c r="G118" s="62"/>
    </row>
    <row r="119" spans="2:7">
      <c r="B119" s="13"/>
      <c r="C119" s="13"/>
      <c r="D119" s="13"/>
      <c r="E119" s="13"/>
      <c r="F119" s="62"/>
      <c r="G119" s="62"/>
    </row>
    <row r="120" spans="2:7">
      <c r="B120" s="13"/>
      <c r="C120" s="13"/>
      <c r="D120" s="13"/>
      <c r="E120" s="13"/>
      <c r="F120" s="62"/>
      <c r="G120" s="62"/>
    </row>
    <row r="121" spans="2:7">
      <c r="B121" s="13"/>
      <c r="C121" s="13"/>
      <c r="D121" s="13"/>
      <c r="E121" s="13"/>
      <c r="F121" s="62"/>
      <c r="G121" s="62"/>
    </row>
    <row r="122" spans="2:7">
      <c r="B122" s="13"/>
      <c r="C122" s="13"/>
      <c r="D122" s="13"/>
      <c r="E122" s="13"/>
      <c r="F122" s="62"/>
      <c r="G122" s="62"/>
    </row>
    <row r="123" spans="2:7">
      <c r="B123" s="13"/>
      <c r="C123" s="13"/>
      <c r="D123" s="13"/>
      <c r="E123" s="13"/>
      <c r="F123" s="62"/>
      <c r="G123" s="62"/>
    </row>
    <row r="124" spans="2:7">
      <c r="B124" s="13"/>
      <c r="C124" s="13"/>
      <c r="D124" s="13"/>
      <c r="E124" s="13"/>
      <c r="F124" s="62"/>
      <c r="G124" s="62"/>
    </row>
    <row r="125" spans="2:7">
      <c r="B125" s="13"/>
      <c r="C125" s="13"/>
      <c r="D125" s="13"/>
      <c r="E125" s="13"/>
      <c r="F125" s="62"/>
      <c r="G125" s="62"/>
    </row>
    <row r="126" spans="2:7">
      <c r="B126" s="13"/>
      <c r="C126" s="13"/>
      <c r="D126" s="13"/>
      <c r="E126" s="13"/>
      <c r="F126" s="62"/>
      <c r="G126" s="62"/>
    </row>
    <row r="127" spans="2:7">
      <c r="B127" s="13"/>
      <c r="C127" s="13"/>
      <c r="D127" s="13"/>
      <c r="E127" s="13"/>
      <c r="F127" s="62"/>
      <c r="G127" s="62"/>
    </row>
    <row r="128" spans="2:7">
      <c r="B128" s="13"/>
      <c r="C128" s="13"/>
      <c r="D128" s="13"/>
      <c r="E128" s="13"/>
      <c r="F128" s="62"/>
      <c r="G128" s="62"/>
    </row>
    <row r="129" spans="2:7">
      <c r="B129" s="13"/>
      <c r="C129" s="13"/>
      <c r="D129" s="13"/>
      <c r="E129" s="13"/>
      <c r="F129" s="62"/>
      <c r="G129" s="62"/>
    </row>
    <row r="130" spans="2:7">
      <c r="B130" s="13"/>
      <c r="C130" s="13"/>
      <c r="D130" s="13"/>
      <c r="E130" s="13"/>
      <c r="F130" s="62"/>
      <c r="G130" s="62"/>
    </row>
    <row r="131" spans="2:7">
      <c r="B131" s="13"/>
      <c r="C131" s="13"/>
      <c r="D131" s="13"/>
      <c r="E131" s="13"/>
      <c r="F131" s="62"/>
      <c r="G131" s="62"/>
    </row>
    <row r="132" spans="2:7">
      <c r="B132" s="13"/>
      <c r="C132" s="13"/>
      <c r="D132" s="13"/>
      <c r="E132" s="13"/>
      <c r="F132" s="62"/>
      <c r="G132" s="62"/>
    </row>
    <row r="133" spans="2:7">
      <c r="B133" s="13"/>
      <c r="C133" s="13"/>
      <c r="D133" s="13"/>
      <c r="E133" s="13"/>
      <c r="F133" s="62"/>
      <c r="G133" s="62"/>
    </row>
    <row r="134" spans="2:7">
      <c r="B134" s="13"/>
      <c r="C134" s="13"/>
      <c r="D134" s="13"/>
      <c r="E134" s="13"/>
      <c r="F134" s="62"/>
      <c r="G134" s="62"/>
    </row>
    <row r="135" spans="2:7">
      <c r="B135" s="13"/>
      <c r="C135" s="13"/>
      <c r="D135" s="13"/>
      <c r="E135" s="13"/>
      <c r="F135" s="62"/>
      <c r="G135" s="62"/>
    </row>
    <row r="136" spans="2:7">
      <c r="B136" s="13"/>
      <c r="C136" s="13"/>
      <c r="D136" s="13"/>
      <c r="E136" s="13"/>
      <c r="F136" s="62"/>
      <c r="G136" s="62"/>
    </row>
    <row r="137" spans="2:7">
      <c r="B137" s="13"/>
      <c r="C137" s="13"/>
      <c r="D137" s="13"/>
      <c r="E137" s="13"/>
      <c r="F137" s="62"/>
      <c r="G137" s="62"/>
    </row>
    <row r="138" spans="2:7">
      <c r="B138" s="13"/>
      <c r="C138" s="13"/>
      <c r="D138" s="13"/>
      <c r="E138" s="13"/>
      <c r="F138" s="62"/>
      <c r="G138" s="62"/>
    </row>
    <row r="139" spans="2:7">
      <c r="B139" s="13"/>
      <c r="C139" s="13"/>
      <c r="D139" s="13"/>
      <c r="E139" s="13"/>
      <c r="F139" s="62"/>
      <c r="G139" s="62"/>
    </row>
    <row r="140" spans="2:7">
      <c r="B140" s="13"/>
      <c r="C140" s="13"/>
      <c r="D140" s="13"/>
      <c r="E140" s="13"/>
      <c r="F140" s="62"/>
      <c r="G140" s="62"/>
    </row>
    <row r="141" spans="2:7">
      <c r="B141" s="13"/>
      <c r="C141" s="13"/>
      <c r="D141" s="13"/>
      <c r="E141" s="13"/>
      <c r="F141" s="62"/>
      <c r="G141" s="62"/>
    </row>
    <row r="142" spans="2:7">
      <c r="B142" s="13"/>
      <c r="C142" s="13"/>
      <c r="D142" s="13"/>
      <c r="E142" s="13"/>
      <c r="F142" s="62"/>
      <c r="G142" s="62"/>
    </row>
    <row r="143" spans="2:7">
      <c r="B143" s="13"/>
      <c r="C143" s="13"/>
      <c r="D143" s="13"/>
      <c r="E143" s="13"/>
      <c r="F143" s="62"/>
      <c r="G143" s="62"/>
    </row>
    <row r="144" spans="2:7">
      <c r="B144" s="13"/>
      <c r="C144" s="13"/>
      <c r="D144" s="13"/>
      <c r="E144" s="13"/>
      <c r="F144" s="62"/>
      <c r="G144" s="62"/>
    </row>
    <row r="145" spans="2:7">
      <c r="B145" s="13"/>
      <c r="C145" s="13"/>
      <c r="D145" s="13"/>
      <c r="E145" s="13"/>
      <c r="F145" s="62"/>
      <c r="G145" s="62"/>
    </row>
    <row r="146" spans="2:7">
      <c r="B146" s="13"/>
      <c r="C146" s="13"/>
      <c r="D146" s="13"/>
      <c r="E146" s="13"/>
      <c r="F146" s="62"/>
      <c r="G146" s="62"/>
    </row>
    <row r="147" spans="2:7">
      <c r="B147" s="13"/>
      <c r="C147" s="13"/>
      <c r="D147" s="13"/>
      <c r="E147" s="13"/>
      <c r="F147" s="62"/>
      <c r="G147" s="62"/>
    </row>
    <row r="148" spans="2:7">
      <c r="B148" s="13"/>
      <c r="C148" s="13"/>
      <c r="D148" s="13"/>
      <c r="E148" s="13"/>
      <c r="F148" s="62"/>
      <c r="G148" s="62"/>
    </row>
    <row r="149" spans="2:7">
      <c r="B149" s="13"/>
      <c r="C149" s="13"/>
      <c r="D149" s="13"/>
      <c r="E149" s="13"/>
      <c r="F149" s="62"/>
      <c r="G149" s="62"/>
    </row>
    <row r="150" spans="2:7">
      <c r="B150" s="13"/>
      <c r="C150" s="13"/>
      <c r="D150" s="13"/>
      <c r="E150" s="13"/>
      <c r="F150" s="62"/>
      <c r="G150" s="62"/>
    </row>
    <row r="151" spans="2:7">
      <c r="B151" s="13"/>
      <c r="C151" s="13"/>
      <c r="D151" s="13"/>
      <c r="E151" s="13"/>
      <c r="F151" s="62"/>
      <c r="G151" s="62"/>
    </row>
    <row r="152" spans="2:7">
      <c r="B152" s="13"/>
      <c r="C152" s="13"/>
      <c r="D152" s="13"/>
      <c r="E152" s="13"/>
      <c r="F152" s="62"/>
      <c r="G152" s="62"/>
    </row>
    <row r="153" spans="2:7">
      <c r="B153" s="13"/>
      <c r="C153" s="13"/>
      <c r="D153" s="13"/>
      <c r="E153" s="13"/>
      <c r="F153" s="62"/>
      <c r="G153" s="62"/>
    </row>
    <row r="154" spans="2:7">
      <c r="B154" s="13"/>
      <c r="C154" s="13"/>
      <c r="D154" s="13"/>
      <c r="E154" s="13"/>
      <c r="F154" s="62"/>
      <c r="G154" s="62"/>
    </row>
    <row r="155" spans="2:7">
      <c r="B155" s="13"/>
      <c r="C155" s="13"/>
      <c r="D155" s="13"/>
      <c r="E155" s="13"/>
      <c r="F155" s="62"/>
      <c r="G155" s="62"/>
    </row>
    <row r="156" spans="2:7">
      <c r="B156" s="13"/>
      <c r="C156" s="13"/>
      <c r="D156" s="13"/>
      <c r="E156" s="13"/>
      <c r="F156" s="62"/>
      <c r="G156" s="62"/>
    </row>
    <row r="157" spans="2:7">
      <c r="B157" s="13"/>
      <c r="C157" s="13"/>
      <c r="D157" s="13"/>
      <c r="E157" s="13"/>
      <c r="F157" s="62"/>
      <c r="G157" s="62"/>
    </row>
    <row r="158" spans="2:7">
      <c r="B158" s="13"/>
      <c r="C158" s="13"/>
      <c r="D158" s="13"/>
      <c r="E158" s="13"/>
      <c r="F158" s="62"/>
      <c r="G158" s="62"/>
    </row>
    <row r="159" spans="2:7">
      <c r="B159" s="13"/>
      <c r="C159" s="13"/>
      <c r="D159" s="13"/>
      <c r="E159" s="13"/>
      <c r="F159" s="62"/>
      <c r="G159" s="62"/>
    </row>
    <row r="160" spans="2:7">
      <c r="B160" s="13"/>
      <c r="C160" s="13"/>
      <c r="D160" s="13"/>
      <c r="E160" s="13"/>
      <c r="F160" s="62"/>
      <c r="G160" s="62"/>
    </row>
    <row r="161" spans="2:7">
      <c r="B161" s="13"/>
      <c r="C161" s="13"/>
      <c r="D161" s="13"/>
      <c r="E161" s="13"/>
      <c r="F161" s="62"/>
      <c r="G161" s="62"/>
    </row>
    <row r="162" spans="2:7">
      <c r="B162" s="13"/>
      <c r="C162" s="13"/>
      <c r="D162" s="13"/>
      <c r="E162" s="13"/>
      <c r="F162" s="62"/>
      <c r="G162" s="62"/>
    </row>
    <row r="163" spans="2:7">
      <c r="B163" s="13"/>
      <c r="C163" s="13"/>
      <c r="D163" s="13"/>
      <c r="E163" s="13"/>
      <c r="F163" s="62"/>
      <c r="G163" s="62"/>
    </row>
    <row r="164" spans="2:7">
      <c r="B164" s="13"/>
      <c r="C164" s="13"/>
      <c r="D164" s="13"/>
      <c r="E164" s="13"/>
      <c r="F164" s="62"/>
      <c r="G164" s="62"/>
    </row>
    <row r="165" spans="2:7">
      <c r="B165" s="13"/>
      <c r="C165" s="13"/>
      <c r="D165" s="13"/>
      <c r="E165" s="13"/>
      <c r="F165" s="62"/>
      <c r="G165" s="62"/>
    </row>
    <row r="166" spans="2:7">
      <c r="B166" s="13"/>
      <c r="C166" s="13"/>
      <c r="D166" s="13"/>
      <c r="E166" s="13"/>
      <c r="F166" s="62"/>
      <c r="G166" s="62"/>
    </row>
    <row r="167" spans="2:7">
      <c r="B167" s="13"/>
      <c r="C167" s="13"/>
      <c r="D167" s="13"/>
      <c r="E167" s="13"/>
      <c r="F167" s="62"/>
      <c r="G167" s="62"/>
    </row>
    <row r="168" spans="2:7">
      <c r="B168" s="13"/>
      <c r="C168" s="13"/>
      <c r="D168" s="13"/>
      <c r="E168" s="13"/>
      <c r="F168" s="62"/>
      <c r="G168" s="62"/>
    </row>
    <row r="169" spans="2:7">
      <c r="B169" s="13"/>
      <c r="C169" s="13"/>
      <c r="D169" s="13"/>
      <c r="E169" s="13"/>
      <c r="F169" s="62"/>
      <c r="G169" s="62"/>
    </row>
    <row r="170" spans="2:7">
      <c r="B170" s="13"/>
      <c r="C170" s="13"/>
      <c r="D170" s="13"/>
      <c r="E170" s="13"/>
      <c r="F170" s="62"/>
      <c r="G170" s="62"/>
    </row>
    <row r="171" spans="2:7">
      <c r="B171" s="13"/>
      <c r="C171" s="13"/>
      <c r="D171" s="13"/>
      <c r="E171" s="13"/>
      <c r="F171" s="62"/>
      <c r="G171" s="62"/>
    </row>
    <row r="172" spans="2:7">
      <c r="B172" s="13"/>
      <c r="C172" s="13"/>
      <c r="D172" s="13"/>
      <c r="E172" s="13"/>
      <c r="F172" s="62"/>
      <c r="G172" s="62"/>
    </row>
    <row r="173" spans="2:7">
      <c r="B173" s="13"/>
      <c r="C173" s="13"/>
      <c r="D173" s="13"/>
      <c r="E173" s="13"/>
      <c r="F173" s="62"/>
      <c r="G173" s="62"/>
    </row>
    <row r="174" spans="2:7">
      <c r="B174" s="13"/>
      <c r="C174" s="13"/>
      <c r="D174" s="13"/>
      <c r="E174" s="13"/>
      <c r="F174" s="62"/>
      <c r="G174" s="62"/>
    </row>
    <row r="175" spans="2:7">
      <c r="B175" s="13"/>
      <c r="C175" s="13"/>
      <c r="D175" s="13"/>
      <c r="E175" s="13"/>
      <c r="F175" s="62"/>
      <c r="G175" s="62"/>
    </row>
    <row r="176" spans="2:7">
      <c r="B176" s="13"/>
      <c r="C176" s="13"/>
      <c r="D176" s="13"/>
      <c r="E176" s="13"/>
      <c r="F176" s="62"/>
      <c r="G176" s="62"/>
    </row>
    <row r="177" spans="2:7">
      <c r="B177" s="13"/>
      <c r="C177" s="13"/>
      <c r="D177" s="13"/>
      <c r="E177" s="13"/>
      <c r="F177" s="62"/>
      <c r="G177" s="62"/>
    </row>
    <row r="178" spans="2:7">
      <c r="B178" s="13"/>
      <c r="C178" s="13"/>
      <c r="D178" s="13"/>
      <c r="E178" s="13"/>
      <c r="F178" s="62"/>
      <c r="G178" s="62"/>
    </row>
    <row r="179" spans="2:7">
      <c r="B179" s="13"/>
      <c r="C179" s="13"/>
      <c r="D179" s="13"/>
      <c r="E179" s="13"/>
      <c r="F179" s="62"/>
      <c r="G179" s="62"/>
    </row>
    <row r="180" spans="2:7">
      <c r="B180" s="13"/>
      <c r="C180" s="13"/>
      <c r="D180" s="13"/>
      <c r="E180" s="13"/>
      <c r="F180" s="62"/>
      <c r="G180" s="62"/>
    </row>
    <row r="181" spans="2:7">
      <c r="B181" s="13"/>
      <c r="C181" s="13"/>
      <c r="D181" s="13"/>
      <c r="E181" s="13"/>
      <c r="F181" s="62"/>
      <c r="G181" s="62"/>
    </row>
    <row r="182" spans="2:7">
      <c r="B182" s="13"/>
      <c r="C182" s="13"/>
      <c r="D182" s="13"/>
      <c r="E182" s="13"/>
      <c r="F182" s="62"/>
      <c r="G182" s="62"/>
    </row>
    <row r="183" spans="2:7">
      <c r="B183" s="13"/>
      <c r="C183" s="13"/>
      <c r="D183" s="13"/>
      <c r="E183" s="13"/>
      <c r="F183" s="62"/>
      <c r="G183" s="62"/>
    </row>
    <row r="184" spans="2:7">
      <c r="B184" s="13"/>
      <c r="C184" s="13"/>
      <c r="D184" s="13"/>
      <c r="E184" s="13"/>
      <c r="F184" s="62"/>
      <c r="G184" s="62"/>
    </row>
    <row r="185" spans="2:7">
      <c r="B185" s="13"/>
      <c r="C185" s="13"/>
      <c r="D185" s="13"/>
      <c r="E185" s="13"/>
      <c r="F185" s="62"/>
      <c r="G185" s="62"/>
    </row>
    <row r="186" spans="2:7">
      <c r="B186" s="13"/>
      <c r="C186" s="13"/>
      <c r="D186" s="13"/>
      <c r="E186" s="13"/>
      <c r="F186" s="62"/>
      <c r="G186" s="62"/>
    </row>
    <row r="187" spans="2:7">
      <c r="B187" s="13"/>
      <c r="C187" s="13"/>
      <c r="D187" s="13"/>
      <c r="E187" s="13"/>
      <c r="F187" s="62"/>
      <c r="G187" s="62"/>
    </row>
    <row r="188" spans="2:7">
      <c r="B188" s="13"/>
      <c r="C188" s="13"/>
      <c r="D188" s="13"/>
      <c r="E188" s="13"/>
      <c r="F188" s="62"/>
      <c r="G188" s="62"/>
    </row>
    <row r="189" spans="2:7">
      <c r="B189" s="13"/>
      <c r="C189" s="13"/>
      <c r="D189" s="13"/>
      <c r="E189" s="13"/>
      <c r="F189" s="62"/>
      <c r="G189" s="62"/>
    </row>
    <row r="190" spans="2:7">
      <c r="B190" s="13"/>
      <c r="C190" s="13"/>
      <c r="D190" s="13"/>
      <c r="E190" s="13"/>
      <c r="F190" s="62"/>
      <c r="G190" s="62"/>
    </row>
    <row r="191" spans="2:7">
      <c r="B191" s="13"/>
      <c r="C191" s="13"/>
      <c r="D191" s="13"/>
      <c r="E191" s="13"/>
      <c r="F191" s="62"/>
      <c r="G191" s="62"/>
    </row>
    <row r="192" spans="2:7">
      <c r="B192" s="13"/>
      <c r="C192" s="13"/>
      <c r="D192" s="13"/>
      <c r="E192" s="13"/>
      <c r="F192" s="62"/>
      <c r="G192" s="62"/>
    </row>
    <row r="193" spans="2:7">
      <c r="B193" s="13"/>
      <c r="C193" s="13"/>
      <c r="D193" s="13"/>
      <c r="E193" s="13"/>
      <c r="F193" s="62"/>
      <c r="G193" s="62"/>
    </row>
    <row r="194" spans="2:7">
      <c r="B194" s="13"/>
      <c r="C194" s="13"/>
      <c r="D194" s="13"/>
      <c r="E194" s="13"/>
      <c r="F194" s="62"/>
      <c r="G194" s="62"/>
    </row>
    <row r="195" spans="2:7">
      <c r="B195" s="13"/>
      <c r="C195" s="13"/>
      <c r="D195" s="13"/>
      <c r="E195" s="13"/>
      <c r="F195" s="62"/>
      <c r="G195" s="62"/>
    </row>
    <row r="196" spans="2:7">
      <c r="B196" s="13"/>
      <c r="C196" s="13"/>
      <c r="D196" s="13"/>
      <c r="E196" s="13"/>
      <c r="F196" s="62"/>
      <c r="G196" s="62"/>
    </row>
    <row r="197" spans="2:7">
      <c r="B197" s="13"/>
      <c r="C197" s="13"/>
      <c r="D197" s="13"/>
      <c r="E197" s="13"/>
      <c r="F197" s="62"/>
      <c r="G197" s="62"/>
    </row>
    <row r="198" spans="2:7">
      <c r="B198" s="13"/>
      <c r="C198" s="13"/>
      <c r="D198" s="13"/>
      <c r="E198" s="13"/>
      <c r="F198" s="62"/>
      <c r="G198" s="62"/>
    </row>
    <row r="199" spans="2:7">
      <c r="B199" s="13"/>
      <c r="C199" s="13"/>
      <c r="D199" s="13"/>
      <c r="E199" s="13"/>
      <c r="F199" s="62"/>
      <c r="G199" s="62"/>
    </row>
    <row r="200" spans="2:7">
      <c r="B200" s="13"/>
      <c r="C200" s="13"/>
      <c r="D200" s="13"/>
      <c r="E200" s="13"/>
      <c r="F200" s="62"/>
      <c r="G200" s="62"/>
    </row>
    <row r="201" spans="2:7">
      <c r="B201" s="13"/>
      <c r="C201" s="13"/>
      <c r="D201" s="13"/>
      <c r="E201" s="13"/>
      <c r="F201" s="62"/>
      <c r="G201" s="62"/>
    </row>
    <row r="202" spans="2:7">
      <c r="B202" s="13"/>
      <c r="C202" s="13"/>
      <c r="D202" s="13"/>
      <c r="E202" s="13"/>
      <c r="F202" s="62"/>
      <c r="G202" s="62"/>
    </row>
    <row r="203" spans="2:7">
      <c r="B203" s="13"/>
      <c r="C203" s="13"/>
      <c r="D203" s="13"/>
      <c r="E203" s="13"/>
      <c r="F203" s="62"/>
      <c r="G203" s="62"/>
    </row>
    <row r="204" spans="2:7">
      <c r="B204" s="13"/>
      <c r="C204" s="13"/>
      <c r="D204" s="13"/>
      <c r="E204" s="13"/>
      <c r="F204" s="62"/>
      <c r="G204" s="62"/>
    </row>
    <row r="205" spans="2:7">
      <c r="B205" s="13"/>
      <c r="C205" s="13"/>
      <c r="D205" s="13"/>
      <c r="E205" s="13"/>
      <c r="F205" s="62"/>
      <c r="G205" s="62"/>
    </row>
    <row r="206" spans="2:7">
      <c r="B206" s="13"/>
      <c r="C206" s="13"/>
      <c r="D206" s="13"/>
      <c r="E206" s="13"/>
      <c r="F206" s="62"/>
      <c r="G206" s="62"/>
    </row>
    <row r="207" spans="2:7">
      <c r="B207" s="13"/>
      <c r="C207" s="13"/>
      <c r="D207" s="13"/>
      <c r="E207" s="13"/>
      <c r="F207" s="62"/>
      <c r="G207" s="62"/>
    </row>
    <row r="208" spans="2:7">
      <c r="B208" s="13"/>
      <c r="C208" s="13"/>
      <c r="D208" s="13"/>
      <c r="E208" s="13"/>
      <c r="F208" s="62"/>
      <c r="G208" s="62"/>
    </row>
    <row r="209" spans="2:7">
      <c r="B209" s="13"/>
      <c r="C209" s="13"/>
      <c r="D209" s="13"/>
      <c r="E209" s="13"/>
      <c r="F209" s="62"/>
      <c r="G209" s="62"/>
    </row>
    <row r="210" spans="2:7">
      <c r="B210" s="13"/>
      <c r="C210" s="13"/>
      <c r="D210" s="13"/>
      <c r="E210" s="13"/>
      <c r="F210" s="62"/>
      <c r="G210" s="62"/>
    </row>
    <row r="211" spans="2:7">
      <c r="B211" s="13"/>
      <c r="C211" s="13"/>
      <c r="D211" s="13"/>
      <c r="E211" s="13"/>
      <c r="F211" s="62"/>
      <c r="G211" s="62"/>
    </row>
    <row r="212" spans="2:7">
      <c r="B212" s="13"/>
      <c r="C212" s="13"/>
      <c r="D212" s="13"/>
      <c r="E212" s="13"/>
      <c r="F212" s="62"/>
      <c r="G212" s="62"/>
    </row>
    <row r="213" spans="2:7">
      <c r="B213" s="13"/>
      <c r="C213" s="13"/>
      <c r="D213" s="13"/>
      <c r="E213" s="13"/>
      <c r="F213" s="62"/>
      <c r="G213" s="62"/>
    </row>
    <row r="214" spans="2:7">
      <c r="B214" s="13"/>
      <c r="C214" s="13"/>
      <c r="D214" s="13"/>
      <c r="E214" s="13"/>
      <c r="F214" s="62"/>
      <c r="G214" s="62"/>
    </row>
    <row r="215" spans="2:7">
      <c r="B215" s="13"/>
      <c r="C215" s="13"/>
      <c r="D215" s="13"/>
      <c r="E215" s="13"/>
      <c r="F215" s="62"/>
      <c r="G215" s="62"/>
    </row>
    <row r="216" spans="2:7">
      <c r="B216" s="13"/>
      <c r="C216" s="13"/>
      <c r="D216" s="13"/>
      <c r="E216" s="13"/>
      <c r="F216" s="62"/>
      <c r="G216" s="62"/>
    </row>
    <row r="217" spans="2:7">
      <c r="B217" s="13"/>
      <c r="C217" s="13"/>
      <c r="D217" s="13"/>
      <c r="E217" s="13"/>
      <c r="F217" s="62"/>
      <c r="G217" s="62"/>
    </row>
    <row r="218" spans="2:7">
      <c r="B218" s="13"/>
      <c r="C218" s="13"/>
      <c r="D218" s="13"/>
      <c r="E218" s="13"/>
      <c r="F218" s="62"/>
      <c r="G218" s="62"/>
    </row>
    <row r="219" spans="2:7">
      <c r="B219" s="13"/>
      <c r="C219" s="13"/>
      <c r="D219" s="13"/>
      <c r="E219" s="13"/>
      <c r="F219" s="62"/>
      <c r="G219" s="62"/>
    </row>
    <row r="220" spans="2:7">
      <c r="B220" s="13"/>
      <c r="C220" s="13"/>
      <c r="D220" s="13"/>
      <c r="E220" s="13"/>
      <c r="F220" s="62"/>
      <c r="G220" s="62"/>
    </row>
    <row r="221" spans="2:7">
      <c r="B221" s="13"/>
      <c r="C221" s="13"/>
      <c r="D221" s="13"/>
      <c r="E221" s="13"/>
      <c r="F221" s="62"/>
      <c r="G221" s="62"/>
    </row>
    <row r="222" spans="2:7">
      <c r="B222" s="13"/>
      <c r="C222" s="13"/>
      <c r="D222" s="13"/>
      <c r="E222" s="13"/>
      <c r="F222" s="62"/>
      <c r="G222" s="62"/>
    </row>
    <row r="223" spans="2:7">
      <c r="B223" s="13"/>
      <c r="C223" s="13"/>
      <c r="D223" s="13"/>
      <c r="E223" s="13"/>
      <c r="F223" s="62"/>
      <c r="G223" s="62"/>
    </row>
    <row r="224" spans="2:7">
      <c r="B224" s="13"/>
      <c r="C224" s="13"/>
      <c r="D224" s="13"/>
      <c r="E224" s="13"/>
      <c r="F224" s="62"/>
      <c r="G224" s="62"/>
    </row>
    <row r="225" spans="2:7">
      <c r="B225" s="13"/>
      <c r="C225" s="13"/>
      <c r="D225" s="13"/>
      <c r="E225" s="13"/>
      <c r="F225" s="62"/>
      <c r="G225" s="62"/>
    </row>
    <row r="226" spans="2:7">
      <c r="B226" s="13"/>
      <c r="C226" s="13"/>
      <c r="D226" s="13"/>
      <c r="E226" s="13"/>
      <c r="F226" s="62"/>
      <c r="G226" s="62"/>
    </row>
    <row r="227" spans="2:7">
      <c r="B227" s="13"/>
      <c r="C227" s="13"/>
      <c r="D227" s="13"/>
      <c r="E227" s="13"/>
      <c r="F227" s="62"/>
      <c r="G227" s="62"/>
    </row>
    <row r="228" spans="2:7">
      <c r="B228" s="13"/>
      <c r="C228" s="13"/>
      <c r="D228" s="13"/>
      <c r="E228" s="13"/>
      <c r="F228" s="62"/>
      <c r="G228" s="62"/>
    </row>
    <row r="229" spans="2:7">
      <c r="B229" s="13"/>
      <c r="C229" s="13"/>
      <c r="D229" s="13"/>
      <c r="E229" s="13"/>
      <c r="F229" s="62"/>
      <c r="G229" s="62"/>
    </row>
    <row r="230" spans="2:7">
      <c r="B230" s="13"/>
      <c r="C230" s="13"/>
      <c r="D230" s="13"/>
      <c r="E230" s="13"/>
      <c r="F230" s="62"/>
      <c r="G230" s="62"/>
    </row>
    <row r="231" spans="2:7">
      <c r="B231" s="13"/>
      <c r="C231" s="13"/>
      <c r="D231" s="13"/>
      <c r="E231" s="13"/>
      <c r="F231" s="62"/>
      <c r="G231" s="62"/>
    </row>
    <row r="232" spans="2:7">
      <c r="B232" s="13"/>
      <c r="C232" s="13"/>
      <c r="D232" s="13"/>
      <c r="E232" s="13"/>
      <c r="F232" s="62"/>
      <c r="G232" s="62"/>
    </row>
    <row r="233" spans="2:7">
      <c r="B233" s="13"/>
      <c r="C233" s="13"/>
      <c r="D233" s="13"/>
      <c r="E233" s="13"/>
      <c r="F233" s="62"/>
      <c r="G233" s="62"/>
    </row>
    <row r="234" spans="2:7">
      <c r="B234" s="13"/>
      <c r="C234" s="13"/>
      <c r="D234" s="13"/>
      <c r="E234" s="13"/>
      <c r="F234" s="62"/>
      <c r="G234" s="62"/>
    </row>
    <row r="235" spans="2:7">
      <c r="B235" s="13"/>
      <c r="C235" s="13"/>
      <c r="D235" s="13"/>
      <c r="E235" s="13"/>
      <c r="F235" s="62"/>
      <c r="G235" s="62"/>
    </row>
    <row r="236" spans="2:7">
      <c r="B236" s="13"/>
      <c r="C236" s="13"/>
      <c r="D236" s="13"/>
      <c r="E236" s="13"/>
      <c r="F236" s="62"/>
      <c r="G236" s="62"/>
    </row>
    <row r="237" spans="2:7">
      <c r="B237" s="13"/>
      <c r="C237" s="13"/>
      <c r="D237" s="13"/>
      <c r="E237" s="13"/>
      <c r="F237" s="62"/>
      <c r="G237" s="62"/>
    </row>
    <row r="238" spans="2:7">
      <c r="B238" s="13"/>
      <c r="C238" s="13"/>
      <c r="D238" s="13"/>
      <c r="E238" s="13"/>
      <c r="F238" s="62"/>
      <c r="G238" s="62"/>
    </row>
    <row r="239" spans="2:7">
      <c r="B239" s="13"/>
      <c r="C239" s="13"/>
      <c r="D239" s="13"/>
      <c r="E239" s="13"/>
      <c r="F239" s="62"/>
      <c r="G239" s="62"/>
    </row>
    <row r="240" spans="2:7">
      <c r="B240" s="13"/>
      <c r="C240" s="13"/>
      <c r="D240" s="13"/>
      <c r="E240" s="13"/>
      <c r="F240" s="62"/>
      <c r="G240" s="62"/>
    </row>
    <row r="241" spans="2:7">
      <c r="B241" s="13"/>
      <c r="C241" s="13"/>
      <c r="D241" s="13"/>
      <c r="E241" s="13"/>
      <c r="F241" s="62"/>
      <c r="G241" s="62"/>
    </row>
    <row r="242" spans="2:7">
      <c r="B242" s="13"/>
      <c r="C242" s="13"/>
      <c r="D242" s="13"/>
      <c r="E242" s="13"/>
      <c r="F242" s="62"/>
      <c r="G242" s="62"/>
    </row>
    <row r="243" spans="2:7">
      <c r="B243" s="13"/>
      <c r="C243" s="13"/>
      <c r="D243" s="13"/>
      <c r="E243" s="13"/>
      <c r="F243" s="62"/>
      <c r="G243" s="62"/>
    </row>
    <row r="244" spans="2:7">
      <c r="B244" s="13"/>
      <c r="C244" s="13"/>
      <c r="D244" s="13"/>
      <c r="E244" s="13"/>
      <c r="F244" s="62"/>
      <c r="G244" s="62"/>
    </row>
    <row r="245" spans="2:7">
      <c r="B245" s="13"/>
      <c r="C245" s="13"/>
      <c r="D245" s="13"/>
      <c r="E245" s="13"/>
      <c r="F245" s="62"/>
      <c r="G245" s="62"/>
    </row>
    <row r="246" spans="2:7">
      <c r="B246" s="13"/>
      <c r="C246" s="13"/>
      <c r="D246" s="13"/>
      <c r="E246" s="13"/>
      <c r="F246" s="62"/>
      <c r="G246" s="62"/>
    </row>
    <row r="247" spans="2:7">
      <c r="B247" s="13"/>
      <c r="C247" s="13"/>
      <c r="D247" s="13"/>
      <c r="E247" s="13"/>
      <c r="F247" s="62"/>
      <c r="G247" s="62"/>
    </row>
    <row r="248" spans="2:7">
      <c r="B248" s="13"/>
      <c r="C248" s="13"/>
      <c r="D248" s="13"/>
      <c r="E248" s="13"/>
      <c r="F248" s="62"/>
      <c r="G248" s="62"/>
    </row>
    <row r="249" spans="2:7">
      <c r="B249" s="13"/>
      <c r="C249" s="13"/>
      <c r="D249" s="13"/>
      <c r="E249" s="13"/>
      <c r="F249" s="62"/>
      <c r="G249" s="62"/>
    </row>
    <row r="250" spans="2:7">
      <c r="B250" s="13"/>
      <c r="C250" s="13"/>
      <c r="D250" s="13"/>
      <c r="E250" s="13"/>
      <c r="F250" s="62"/>
      <c r="G250" s="62"/>
    </row>
    <row r="251" spans="2:7">
      <c r="B251" s="13"/>
      <c r="C251" s="13"/>
      <c r="D251" s="13"/>
      <c r="E251" s="13"/>
      <c r="F251" s="62"/>
      <c r="G251" s="62"/>
    </row>
    <row r="252" spans="2:7">
      <c r="B252" s="13"/>
      <c r="C252" s="13"/>
      <c r="D252" s="13"/>
      <c r="E252" s="13"/>
      <c r="F252" s="62"/>
      <c r="G252" s="62"/>
    </row>
    <row r="253" spans="2:7">
      <c r="B253" s="13"/>
      <c r="C253" s="13"/>
      <c r="D253" s="13"/>
      <c r="E253" s="13"/>
      <c r="F253" s="62"/>
      <c r="G253" s="62"/>
    </row>
    <row r="254" spans="2:7">
      <c r="B254" s="13"/>
      <c r="C254" s="13"/>
      <c r="D254" s="13"/>
      <c r="E254" s="13"/>
      <c r="F254" s="62"/>
      <c r="G254" s="62"/>
    </row>
    <row r="255" spans="2:7">
      <c r="B255" s="13"/>
      <c r="C255" s="13"/>
      <c r="D255" s="13"/>
      <c r="E255" s="13"/>
      <c r="F255" s="62"/>
      <c r="G255" s="62"/>
    </row>
    <row r="256" spans="2:7">
      <c r="B256" s="13"/>
      <c r="C256" s="13"/>
      <c r="D256" s="13"/>
      <c r="E256" s="13"/>
      <c r="F256" s="62"/>
      <c r="G256" s="62"/>
    </row>
    <row r="257" spans="2:7">
      <c r="B257" s="13"/>
      <c r="C257" s="13"/>
      <c r="D257" s="13"/>
      <c r="E257" s="13"/>
      <c r="F257" s="62"/>
      <c r="G257" s="62"/>
    </row>
    <row r="258" spans="2:7">
      <c r="B258" s="13"/>
      <c r="C258" s="13"/>
      <c r="D258" s="13"/>
      <c r="E258" s="13"/>
      <c r="F258" s="62"/>
      <c r="G258" s="62"/>
    </row>
    <row r="259" spans="2:7">
      <c r="B259" s="13"/>
      <c r="C259" s="13"/>
      <c r="D259" s="13"/>
      <c r="E259" s="13"/>
      <c r="F259" s="62"/>
      <c r="G259" s="62"/>
    </row>
    <row r="260" spans="2:7">
      <c r="B260" s="13"/>
      <c r="C260" s="13"/>
      <c r="D260" s="13"/>
      <c r="E260" s="13"/>
      <c r="F260" s="62"/>
      <c r="G260" s="62"/>
    </row>
    <row r="261" spans="2:7">
      <c r="B261" s="13"/>
      <c r="C261" s="13"/>
      <c r="D261" s="13"/>
      <c r="E261" s="13"/>
      <c r="F261" s="62"/>
      <c r="G261" s="62"/>
    </row>
    <row r="262" spans="2:7">
      <c r="B262" s="13"/>
      <c r="C262" s="13"/>
      <c r="D262" s="13"/>
      <c r="E262" s="13"/>
      <c r="F262" s="62"/>
      <c r="G262" s="62"/>
    </row>
    <row r="263" spans="2:7">
      <c r="B263" s="13"/>
      <c r="C263" s="13"/>
      <c r="D263" s="13"/>
      <c r="E263" s="13"/>
      <c r="F263" s="62"/>
      <c r="G263" s="62"/>
    </row>
    <row r="264" spans="2:7">
      <c r="B264" s="13"/>
      <c r="C264" s="13"/>
      <c r="D264" s="13"/>
      <c r="E264" s="13"/>
      <c r="F264" s="62"/>
      <c r="G264" s="62"/>
    </row>
    <row r="265" spans="2:7">
      <c r="B265" s="13"/>
      <c r="C265" s="13"/>
      <c r="D265" s="13"/>
      <c r="E265" s="13"/>
      <c r="F265" s="62"/>
      <c r="G265" s="62"/>
    </row>
    <row r="266" spans="2:7">
      <c r="B266" s="13"/>
      <c r="C266" s="13"/>
      <c r="D266" s="13"/>
      <c r="E266" s="13"/>
      <c r="F266" s="62"/>
      <c r="G266" s="62"/>
    </row>
    <row r="267" spans="2:7">
      <c r="B267" s="13"/>
      <c r="C267" s="13"/>
      <c r="D267" s="13"/>
      <c r="E267" s="13"/>
      <c r="F267" s="62"/>
      <c r="G267" s="62"/>
    </row>
    <row r="268" spans="2:7">
      <c r="B268" s="13"/>
      <c r="C268" s="13"/>
      <c r="D268" s="13"/>
      <c r="E268" s="13"/>
      <c r="F268" s="62"/>
      <c r="G268" s="62"/>
    </row>
    <row r="269" spans="2:7">
      <c r="B269" s="13"/>
      <c r="C269" s="13"/>
      <c r="D269" s="13"/>
      <c r="E269" s="13"/>
      <c r="F269" s="62"/>
      <c r="G269" s="62"/>
    </row>
    <row r="270" spans="2:7">
      <c r="B270" s="13"/>
      <c r="C270" s="13"/>
      <c r="D270" s="13"/>
      <c r="E270" s="13"/>
      <c r="F270" s="62"/>
      <c r="G270" s="62"/>
    </row>
    <row r="271" spans="2:7">
      <c r="B271" s="13"/>
      <c r="C271" s="13"/>
      <c r="D271" s="13"/>
      <c r="E271" s="13"/>
      <c r="F271" s="62"/>
      <c r="G271" s="62"/>
    </row>
    <row r="272" spans="2:7">
      <c r="B272" s="13"/>
      <c r="C272" s="13"/>
      <c r="D272" s="13"/>
      <c r="E272" s="13"/>
      <c r="F272" s="62"/>
      <c r="G272" s="62"/>
    </row>
    <row r="273" spans="2:7">
      <c r="B273" s="13"/>
      <c r="C273" s="13"/>
      <c r="D273" s="13"/>
      <c r="E273" s="13"/>
      <c r="F273" s="62"/>
      <c r="G273" s="62"/>
    </row>
    <row r="274" spans="2:7">
      <c r="B274" s="13"/>
      <c r="C274" s="13"/>
      <c r="D274" s="13"/>
      <c r="E274" s="13"/>
      <c r="F274" s="62"/>
      <c r="G274" s="62"/>
    </row>
    <row r="275" spans="2:7">
      <c r="B275" s="13"/>
      <c r="C275" s="13"/>
      <c r="D275" s="13"/>
      <c r="E275" s="13"/>
      <c r="F275" s="62"/>
      <c r="G275" s="62"/>
    </row>
    <row r="276" spans="2:7">
      <c r="B276" s="13"/>
      <c r="C276" s="13"/>
      <c r="D276" s="13"/>
      <c r="E276" s="13"/>
      <c r="F276" s="62"/>
      <c r="G276" s="62"/>
    </row>
    <row r="277" spans="2:7">
      <c r="B277" s="13"/>
      <c r="C277" s="13"/>
      <c r="D277" s="13"/>
      <c r="E277" s="13"/>
      <c r="F277" s="62"/>
      <c r="G277" s="62"/>
    </row>
    <row r="278" spans="2:7">
      <c r="B278" s="13"/>
      <c r="C278" s="13"/>
      <c r="D278" s="13"/>
      <c r="E278" s="13"/>
      <c r="F278" s="62"/>
      <c r="G278" s="62"/>
    </row>
    <row r="279" spans="2:7">
      <c r="B279" s="13"/>
      <c r="C279" s="13"/>
      <c r="D279" s="13"/>
      <c r="E279" s="13"/>
      <c r="F279" s="62"/>
      <c r="G279" s="62"/>
    </row>
    <row r="280" spans="2:7">
      <c r="B280" s="13"/>
      <c r="C280" s="13"/>
      <c r="D280" s="13"/>
      <c r="E280" s="13"/>
      <c r="F280" s="62"/>
      <c r="G280" s="62"/>
    </row>
    <row r="281" spans="2:7">
      <c r="B281" s="13"/>
      <c r="C281" s="13"/>
      <c r="D281" s="13"/>
      <c r="E281" s="13"/>
      <c r="F281" s="62"/>
      <c r="G281" s="62"/>
    </row>
    <row r="282" spans="2:7">
      <c r="B282" s="13"/>
      <c r="C282" s="13"/>
      <c r="D282" s="13"/>
      <c r="E282" s="13"/>
      <c r="F282" s="62"/>
      <c r="G282" s="62"/>
    </row>
    <row r="283" spans="2:7">
      <c r="B283" s="13"/>
      <c r="C283" s="13"/>
      <c r="D283" s="13"/>
      <c r="E283" s="13"/>
      <c r="F283" s="62"/>
      <c r="G283" s="62"/>
    </row>
    <row r="284" spans="2:7">
      <c r="B284" s="13"/>
      <c r="C284" s="13"/>
      <c r="D284" s="13"/>
      <c r="E284" s="13"/>
      <c r="F284" s="62"/>
      <c r="G284" s="62"/>
    </row>
    <row r="285" spans="2:7">
      <c r="B285" s="13"/>
      <c r="C285" s="13"/>
      <c r="D285" s="13"/>
      <c r="E285" s="13"/>
      <c r="F285" s="62"/>
      <c r="G285" s="62"/>
    </row>
    <row r="286" spans="2:7">
      <c r="B286" s="13"/>
      <c r="C286" s="13"/>
      <c r="D286" s="13"/>
      <c r="E286" s="13"/>
      <c r="F286" s="62"/>
      <c r="G286" s="62"/>
    </row>
    <row r="287" spans="2:7">
      <c r="B287" s="13"/>
      <c r="C287" s="13"/>
      <c r="D287" s="13"/>
      <c r="E287" s="13"/>
      <c r="F287" s="62"/>
      <c r="G287" s="62"/>
    </row>
    <row r="288" spans="2:7">
      <c r="B288" s="13"/>
      <c r="C288" s="13"/>
      <c r="D288" s="13"/>
      <c r="E288" s="13"/>
      <c r="F288" s="62"/>
      <c r="G288" s="62"/>
    </row>
    <row r="289" spans="2:7">
      <c r="B289" s="13"/>
      <c r="C289" s="13"/>
      <c r="D289" s="13"/>
      <c r="E289" s="13"/>
      <c r="F289" s="62"/>
      <c r="G289" s="62"/>
    </row>
    <row r="290" spans="2:7">
      <c r="B290" s="13"/>
      <c r="C290" s="13"/>
      <c r="D290" s="13"/>
      <c r="E290" s="13"/>
      <c r="F290" s="62"/>
      <c r="G290" s="62"/>
    </row>
    <row r="291" spans="2:7">
      <c r="B291" s="13"/>
      <c r="C291" s="13"/>
      <c r="D291" s="13"/>
      <c r="E291" s="13"/>
      <c r="F291" s="62"/>
      <c r="G291" s="62"/>
    </row>
    <row r="292" spans="2:7">
      <c r="B292" s="13"/>
      <c r="C292" s="13"/>
      <c r="D292" s="13"/>
      <c r="E292" s="13"/>
      <c r="F292" s="62"/>
      <c r="G292" s="62"/>
    </row>
    <row r="293" spans="2:7">
      <c r="B293" s="13"/>
      <c r="C293" s="13"/>
      <c r="D293" s="13"/>
      <c r="E293" s="13"/>
      <c r="F293" s="62"/>
      <c r="G293" s="62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8EEB806-E182-4465-B464-DBF3F3AF6EA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README</vt:lpstr>
      <vt:lpstr>SI1 - comp</vt:lpstr>
      <vt:lpstr>SI2 - dew</vt:lpstr>
      <vt:lpstr>SI3 - py</vt:lpstr>
      <vt:lpstr>SI4 - storage period</vt:lpstr>
      <vt:lpstr>SI5 - storage N2O NH3</vt:lpstr>
      <vt:lpstr>SI6 - dew storage emissions</vt:lpstr>
      <vt:lpstr>SI7 - CO2 CH4 ratio</vt:lpstr>
      <vt:lpstr>SI8 - soil emissions</vt:lpstr>
      <vt:lpstr>SI9 - pelleting</vt:lpstr>
      <vt:lpstr>SI10 - sensitivity</vt:lpstr>
      <vt:lpstr>SI11 - ecoinvent</vt:lpstr>
      <vt:lpstr>Sorted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Bo Karlsson</dc:creator>
  <cp:lastModifiedBy>Magnus Bo Karlsson</cp:lastModifiedBy>
  <dcterms:created xsi:type="dcterms:W3CDTF">2024-07-08T13:08:47Z</dcterms:created>
  <dcterms:modified xsi:type="dcterms:W3CDTF">2025-01-17T10:51:34Z</dcterms:modified>
</cp:coreProperties>
</file>