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rucdk-my.sharepoint.com/personal/tpapet_ruc_dk/Documents/Delt på Onedrive/INNO-CCUS - SIMPLY/WP 2 - Impact assessment/Dynamic LCA/"/>
    </mc:Choice>
  </mc:AlternateContent>
  <xr:revisionPtr revIDLastSave="2203" documentId="8_{93D8F689-DFB6-4DE6-AD3B-63EA8ECE7A21}" xr6:coauthVersionLast="47" xr6:coauthVersionMax="47" xr10:uidLastSave="{1E588145-E66E-46EE-B941-07FD1FB09C3C}"/>
  <bookViews>
    <workbookView xWindow="30612" yWindow="-108" windowWidth="30936" windowHeight="16896" firstSheet="5" activeTab="11" xr2:uid="{54B491C0-2D66-4080-ADFF-72DA7C6BB981}"/>
  </bookViews>
  <sheets>
    <sheet name="README" sheetId="20" r:id="rId1"/>
    <sheet name="SI1 - comp" sheetId="1" r:id="rId2"/>
    <sheet name="SI2 - dew" sheetId="23" r:id="rId3"/>
    <sheet name="SI3 - py" sheetId="3" r:id="rId4"/>
    <sheet name="SI4 - storage period" sheetId="19" r:id="rId5"/>
    <sheet name="SI5 - storage N2O NH3" sheetId="6" r:id="rId6"/>
    <sheet name="SI6 - dew storage emissions" sheetId="17" r:id="rId7"/>
    <sheet name="SI7 - CO2 CH4 ratio" sheetId="15" r:id="rId8"/>
    <sheet name="SI8 - soil emissions" sheetId="18" r:id="rId9"/>
    <sheet name="SI9 - sensitivity" sheetId="21" r:id="rId10"/>
    <sheet name="SI11 - ecoinvent" sheetId="22" r:id="rId11"/>
    <sheet name="SI12 - LCA review" sheetId="24" r:id="rId12"/>
    <sheet name="Sorted" sheetId="9" state="hidden" r:id="rId13"/>
  </sheets>
  <definedNames>
    <definedName name="_Ref187140229" localSheetId="11">'SI12 - LCA review'!$A$3</definedName>
    <definedName name="_xlchart.v1.0" hidden="1">'SI2 - dew'!#REF!</definedName>
    <definedName name="_xlchart.v1.1" hidden="1">'SI2 - dew'!#REF!</definedName>
    <definedName name="_xlchart.v1.2" hidden="1">'SI2 - dew'!#REF!</definedName>
    <definedName name="_xlchart.v1.3" hidden="1">'SI2 - dew'!#REF!</definedName>
    <definedName name="_xlchart.v1.4" hidden="1">'SI2 - dew'!#REF!</definedName>
    <definedName name="_xlchart.v1.5" hidden="1">'SI2 - dew'!#REF!</definedName>
    <definedName name="dl">#REF!</definedName>
    <definedName name="dm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5" i="1" l="1"/>
  <c r="G65" i="1"/>
  <c r="M14" i="17" l="1"/>
  <c r="M15" i="17"/>
  <c r="M16" i="17"/>
  <c r="M17" i="17"/>
  <c r="Y15" i="17" l="1"/>
  <c r="Y14" i="17"/>
  <c r="Y7" i="17"/>
  <c r="U17" i="17"/>
  <c r="U16" i="17"/>
  <c r="U15" i="17"/>
  <c r="U14" i="17"/>
  <c r="U10" i="17"/>
  <c r="U7" i="17"/>
  <c r="Q17" i="17"/>
  <c r="Q16" i="17"/>
  <c r="Q15" i="17"/>
  <c r="Q14" i="17"/>
  <c r="Q10" i="17"/>
  <c r="M10" i="17"/>
  <c r="M7" i="17"/>
  <c r="M13" i="17"/>
  <c r="M12" i="17"/>
  <c r="Q13" i="17"/>
  <c r="Q12" i="17"/>
  <c r="U13" i="17"/>
  <c r="U12" i="17"/>
  <c r="Y12" i="17"/>
  <c r="Y13" i="17"/>
  <c r="Y11" i="17"/>
  <c r="U11" i="17"/>
  <c r="Q11" i="17"/>
  <c r="M11" i="17"/>
  <c r="M8" i="17"/>
  <c r="M9" i="17"/>
  <c r="H11" i="17"/>
  <c r="U6" i="17"/>
  <c r="Y6" i="17" s="1"/>
  <c r="S6" i="17"/>
  <c r="W6" i="17" s="1"/>
  <c r="T6" i="17"/>
  <c r="X6" i="17" s="1"/>
  <c r="R6" i="17"/>
  <c r="V6" i="17" s="1"/>
  <c r="M18" i="17" l="1"/>
  <c r="U18" i="17"/>
  <c r="U19" i="17"/>
  <c r="Q18" i="17"/>
  <c r="Q19" i="17"/>
  <c r="Y18" i="17"/>
  <c r="Y19" i="17"/>
  <c r="M19" i="17"/>
  <c r="V64" i="23" l="1"/>
  <c r="V65" i="23"/>
  <c r="O8" i="23"/>
  <c r="H65" i="23"/>
  <c r="I65" i="23"/>
  <c r="J65" i="23"/>
  <c r="K65" i="23"/>
  <c r="L65" i="23"/>
  <c r="M65" i="23"/>
  <c r="N65" i="23"/>
  <c r="P65" i="23"/>
  <c r="Q65" i="23"/>
  <c r="R65" i="23"/>
  <c r="S65" i="23"/>
  <c r="T65" i="23"/>
  <c r="U65" i="23"/>
  <c r="G65" i="23"/>
  <c r="H64" i="23"/>
  <c r="I64" i="23"/>
  <c r="J64" i="23"/>
  <c r="K64" i="23"/>
  <c r="L64" i="23"/>
  <c r="M64" i="23"/>
  <c r="N64" i="23"/>
  <c r="P64" i="23"/>
  <c r="Q64" i="23"/>
  <c r="R64" i="23"/>
  <c r="S64" i="23"/>
  <c r="T64" i="23"/>
  <c r="U64" i="23"/>
  <c r="G64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 l="1"/>
  <c r="O65" i="23"/>
  <c r="S12" i="19" l="1"/>
  <c r="S13" i="19"/>
  <c r="S14" i="19"/>
  <c r="S15" i="19"/>
  <c r="P7" i="19"/>
  <c r="X7" i="19"/>
  <c r="Z7" i="19"/>
  <c r="AA7" i="19"/>
  <c r="P8" i="19"/>
  <c r="P9" i="19"/>
  <c r="P10" i="19"/>
  <c r="R6" i="19"/>
  <c r="AA6" i="19"/>
  <c r="O12" i="19"/>
  <c r="O17" i="19" s="1"/>
  <c r="O13" i="19"/>
  <c r="O18" i="19" s="1"/>
  <c r="P3" i="19"/>
  <c r="S11" i="19" s="1"/>
  <c r="O10" i="19"/>
  <c r="Q10" i="19" s="1"/>
  <c r="O9" i="19"/>
  <c r="O8" i="19"/>
  <c r="O7" i="19"/>
  <c r="O6" i="19"/>
  <c r="P6" i="19" s="1"/>
  <c r="L45" i="19"/>
  <c r="A45" i="19"/>
  <c r="L44" i="19"/>
  <c r="A44" i="19"/>
  <c r="K43" i="19"/>
  <c r="J43" i="19"/>
  <c r="I43" i="19"/>
  <c r="H43" i="19"/>
  <c r="G43" i="19"/>
  <c r="F43" i="19"/>
  <c r="E43" i="19"/>
  <c r="D43" i="19"/>
  <c r="C43" i="19"/>
  <c r="B43" i="19"/>
  <c r="L42" i="19"/>
  <c r="L41" i="19"/>
  <c r="L40" i="19"/>
  <c r="K39" i="19"/>
  <c r="K38" i="19" s="1"/>
  <c r="J39" i="19"/>
  <c r="I39" i="19"/>
  <c r="H39" i="19"/>
  <c r="G39" i="19"/>
  <c r="G38" i="19" s="1"/>
  <c r="F39" i="19"/>
  <c r="E39" i="19"/>
  <c r="D39" i="19"/>
  <c r="D38" i="19" s="1"/>
  <c r="C39" i="19"/>
  <c r="C38" i="19" s="1"/>
  <c r="B39" i="19"/>
  <c r="B38" i="19" s="1"/>
  <c r="I38" i="19"/>
  <c r="L37" i="19"/>
  <c r="A37" i="19"/>
  <c r="L36" i="19"/>
  <c r="A36" i="19"/>
  <c r="K35" i="19"/>
  <c r="J35" i="19"/>
  <c r="I35" i="19"/>
  <c r="H35" i="19"/>
  <c r="G35" i="19"/>
  <c r="F35" i="19"/>
  <c r="E35" i="19"/>
  <c r="D35" i="19"/>
  <c r="C35" i="19"/>
  <c r="B35" i="19"/>
  <c r="L34" i="19"/>
  <c r="L33" i="19"/>
  <c r="L32" i="19"/>
  <c r="K31" i="19"/>
  <c r="K30" i="19" s="1"/>
  <c r="J31" i="19"/>
  <c r="I31" i="19"/>
  <c r="I30" i="19" s="1"/>
  <c r="H31" i="19"/>
  <c r="H30" i="19" s="1"/>
  <c r="G31" i="19"/>
  <c r="G30" i="19" s="1"/>
  <c r="F31" i="19"/>
  <c r="F30" i="19" s="1"/>
  <c r="E31" i="19"/>
  <c r="D31" i="19"/>
  <c r="C31" i="19"/>
  <c r="C30" i="19" s="1"/>
  <c r="B31" i="19"/>
  <c r="L29" i="19"/>
  <c r="A29" i="19"/>
  <c r="L28" i="19"/>
  <c r="A28" i="19"/>
  <c r="K27" i="19"/>
  <c r="J27" i="19"/>
  <c r="I27" i="19"/>
  <c r="H27" i="19"/>
  <c r="G27" i="19"/>
  <c r="F27" i="19"/>
  <c r="E27" i="19"/>
  <c r="D27" i="19"/>
  <c r="C27" i="19"/>
  <c r="B27" i="19"/>
  <c r="L26" i="19"/>
  <c r="L25" i="19"/>
  <c r="L24" i="19"/>
  <c r="K23" i="19"/>
  <c r="K22" i="19" s="1"/>
  <c r="J23" i="19"/>
  <c r="J22" i="19" s="1"/>
  <c r="I23" i="19"/>
  <c r="H23" i="19"/>
  <c r="G23" i="19"/>
  <c r="F23" i="19"/>
  <c r="F22" i="19" s="1"/>
  <c r="E23" i="19"/>
  <c r="D23" i="19"/>
  <c r="C23" i="19"/>
  <c r="B23" i="19"/>
  <c r="E22" i="19"/>
  <c r="C22" i="19"/>
  <c r="L21" i="19"/>
  <c r="A21" i="19"/>
  <c r="L20" i="19"/>
  <c r="A20" i="19"/>
  <c r="K19" i="19"/>
  <c r="J19" i="19"/>
  <c r="I19" i="19"/>
  <c r="H19" i="19"/>
  <c r="G19" i="19"/>
  <c r="F19" i="19"/>
  <c r="E19" i="19"/>
  <c r="D19" i="19"/>
  <c r="C19" i="19"/>
  <c r="B19" i="19"/>
  <c r="L18" i="19"/>
  <c r="L17" i="19"/>
  <c r="L16" i="19"/>
  <c r="K15" i="19"/>
  <c r="K14" i="19" s="1"/>
  <c r="J15" i="19"/>
  <c r="I15" i="19"/>
  <c r="I14" i="19" s="1"/>
  <c r="H15" i="19"/>
  <c r="H14" i="19" s="1"/>
  <c r="G15" i="19"/>
  <c r="G14" i="19" s="1"/>
  <c r="F15" i="19"/>
  <c r="E15" i="19"/>
  <c r="D15" i="19"/>
  <c r="D14" i="19" s="1"/>
  <c r="C15" i="19"/>
  <c r="C14" i="19" s="1"/>
  <c r="B15" i="19"/>
  <c r="L13" i="19"/>
  <c r="A13" i="19"/>
  <c r="L12" i="19"/>
  <c r="A12" i="19"/>
  <c r="K11" i="19"/>
  <c r="J11" i="19"/>
  <c r="I11" i="19"/>
  <c r="H11" i="19"/>
  <c r="G11" i="19"/>
  <c r="F11" i="19"/>
  <c r="E11" i="19"/>
  <c r="D11" i="19"/>
  <c r="C11" i="19"/>
  <c r="B11" i="19"/>
  <c r="L10" i="19"/>
  <c r="L9" i="19"/>
  <c r="L8" i="19"/>
  <c r="K7" i="19"/>
  <c r="K6" i="19" s="1"/>
  <c r="J7" i="19"/>
  <c r="I7" i="19"/>
  <c r="H7" i="19"/>
  <c r="G7" i="19"/>
  <c r="G6" i="19" s="1"/>
  <c r="F7" i="19"/>
  <c r="E7" i="19"/>
  <c r="E6" i="19" s="1"/>
  <c r="D7" i="19"/>
  <c r="C7" i="19"/>
  <c r="C6" i="19" s="1"/>
  <c r="B7" i="19"/>
  <c r="I7" i="18"/>
  <c r="K15" i="18"/>
  <c r="J15" i="18"/>
  <c r="I15" i="18"/>
  <c r="K14" i="18"/>
  <c r="J14" i="18"/>
  <c r="I14" i="18"/>
  <c r="J12" i="18"/>
  <c r="J11" i="18"/>
  <c r="K9" i="18"/>
  <c r="J9" i="18"/>
  <c r="I9" i="18"/>
  <c r="K7" i="18"/>
  <c r="J7" i="18"/>
  <c r="AA10" i="19" l="1"/>
  <c r="AA9" i="19"/>
  <c r="AA8" i="19"/>
  <c r="Z10" i="19"/>
  <c r="Z9" i="19"/>
  <c r="Z8" i="19"/>
  <c r="Z6" i="19"/>
  <c r="F14" i="19"/>
  <c r="W9" i="19"/>
  <c r="W7" i="19"/>
  <c r="L11" i="19"/>
  <c r="X9" i="19"/>
  <c r="X6" i="19"/>
  <c r="V10" i="19"/>
  <c r="V9" i="19"/>
  <c r="V7" i="19"/>
  <c r="X10" i="19"/>
  <c r="U9" i="19"/>
  <c r="U8" i="19"/>
  <c r="U7" i="19"/>
  <c r="V6" i="19"/>
  <c r="T10" i="19"/>
  <c r="T9" i="19"/>
  <c r="T8" i="19"/>
  <c r="T18" i="19" s="1"/>
  <c r="Y8" i="19"/>
  <c r="L35" i="19"/>
  <c r="S10" i="19"/>
  <c r="S8" i="19"/>
  <c r="S7" i="19"/>
  <c r="O11" i="19"/>
  <c r="O16" i="19" s="1"/>
  <c r="T6" i="19"/>
  <c r="T16" i="19" s="1"/>
  <c r="R10" i="19"/>
  <c r="R9" i="19"/>
  <c r="R8" i="19"/>
  <c r="R7" i="19"/>
  <c r="D6" i="19"/>
  <c r="H22" i="19"/>
  <c r="W8" i="19" s="1"/>
  <c r="E30" i="19"/>
  <c r="O15" i="19"/>
  <c r="O20" i="19" s="1"/>
  <c r="S6" i="19"/>
  <c r="J6" i="19"/>
  <c r="Y6" i="19" s="1"/>
  <c r="L19" i="19"/>
  <c r="L23" i="19"/>
  <c r="J30" i="19"/>
  <c r="Y9" i="19" s="1"/>
  <c r="F38" i="19"/>
  <c r="U10" i="19" s="1"/>
  <c r="O14" i="19"/>
  <c r="O19" i="19" s="1"/>
  <c r="F6" i="19"/>
  <c r="U6" i="19" s="1"/>
  <c r="G22" i="19"/>
  <c r="V8" i="19" s="1"/>
  <c r="L31" i="19"/>
  <c r="H38" i="19"/>
  <c r="W10" i="19" s="1"/>
  <c r="I6" i="19"/>
  <c r="E14" i="19"/>
  <c r="T7" i="19" s="1"/>
  <c r="L7" i="19"/>
  <c r="B22" i="19"/>
  <c r="L22" i="19" s="1"/>
  <c r="L15" i="19"/>
  <c r="E38" i="19"/>
  <c r="L43" i="19"/>
  <c r="H6" i="19"/>
  <c r="W6" i="19" s="1"/>
  <c r="B14" i="19"/>
  <c r="Q7" i="19" s="1"/>
  <c r="I22" i="19"/>
  <c r="X8" i="19" s="1"/>
  <c r="D30" i="19"/>
  <c r="S9" i="19" s="1"/>
  <c r="J38" i="19"/>
  <c r="Y10" i="19" s="1"/>
  <c r="K46" i="19"/>
  <c r="G46" i="19"/>
  <c r="C46" i="19"/>
  <c r="B30" i="19"/>
  <c r="L30" i="19" s="1"/>
  <c r="L27" i="19"/>
  <c r="L39" i="19"/>
  <c r="B6" i="19"/>
  <c r="Q6" i="19" s="1"/>
  <c r="J14" i="19"/>
  <c r="Y7" i="19" s="1"/>
  <c r="D22" i="19"/>
  <c r="I16" i="18"/>
  <c r="J16" i="18"/>
  <c r="K16" i="18"/>
  <c r="I17" i="18"/>
  <c r="J18" i="18"/>
  <c r="K18" i="18"/>
  <c r="K17" i="18"/>
  <c r="I18" i="18"/>
  <c r="J17" i="18"/>
  <c r="T17" i="19" l="1"/>
  <c r="T12" i="19"/>
  <c r="U12" i="19" s="1"/>
  <c r="V12" i="19" s="1"/>
  <c r="W12" i="19" s="1"/>
  <c r="X12" i="19" s="1"/>
  <c r="Y12" i="19" s="1"/>
  <c r="Z12" i="19" s="1"/>
  <c r="AA12" i="19" s="1"/>
  <c r="T20" i="19"/>
  <c r="T15" i="19"/>
  <c r="U15" i="19" s="1"/>
  <c r="V15" i="19" s="1"/>
  <c r="W15" i="19" s="1"/>
  <c r="X15" i="19" s="1"/>
  <c r="Y15" i="19" s="1"/>
  <c r="Z15" i="19" s="1"/>
  <c r="AA15" i="19" s="1"/>
  <c r="D46" i="19"/>
  <c r="T13" i="19"/>
  <c r="U13" i="19" s="1"/>
  <c r="V13" i="19" s="1"/>
  <c r="W13" i="19" s="1"/>
  <c r="X13" i="19" s="1"/>
  <c r="Y13" i="19" s="1"/>
  <c r="Z13" i="19" s="1"/>
  <c r="AA13" i="19" s="1"/>
  <c r="T19" i="19"/>
  <c r="T14" i="19"/>
  <c r="U14" i="19" s="1"/>
  <c r="V14" i="19" s="1"/>
  <c r="W14" i="19" s="1"/>
  <c r="X14" i="19" s="1"/>
  <c r="Y14" i="19" s="1"/>
  <c r="Z14" i="19" s="1"/>
  <c r="AA14" i="19" s="1"/>
  <c r="Q9" i="19"/>
  <c r="L38" i="19"/>
  <c r="T11" i="19"/>
  <c r="U11" i="19" s="1"/>
  <c r="V11" i="19" s="1"/>
  <c r="W11" i="19" s="1"/>
  <c r="X11" i="19" s="1"/>
  <c r="Y11" i="19" s="1"/>
  <c r="Z11" i="19" s="1"/>
  <c r="AA11" i="19" s="1"/>
  <c r="Q8" i="19"/>
  <c r="I46" i="19"/>
  <c r="L14" i="19"/>
  <c r="F46" i="19"/>
  <c r="E46" i="19"/>
  <c r="H46" i="19"/>
  <c r="L6" i="19"/>
  <c r="B46" i="19"/>
  <c r="J46" i="19"/>
  <c r="L46" i="19" l="1"/>
  <c r="C19" i="15" l="1"/>
  <c r="C18" i="15"/>
  <c r="D17" i="15"/>
  <c r="D6" i="15"/>
  <c r="C80" i="3" l="1" a="1"/>
  <c r="C80" i="3" s="1"/>
  <c r="F24" i="1" l="1"/>
  <c r="F23" i="1"/>
  <c r="J89" i="3" l="1"/>
  <c r="J90" i="3"/>
  <c r="K89" i="3"/>
  <c r="K90" i="3"/>
  <c r="J88" i="3"/>
  <c r="K88" i="3"/>
  <c r="K65" i="1"/>
  <c r="D7" i="15"/>
  <c r="D8" i="15"/>
  <c r="D9" i="15"/>
  <c r="D10" i="15"/>
  <c r="D11" i="15"/>
  <c r="D12" i="15"/>
  <c r="D13" i="15"/>
  <c r="D14" i="15"/>
  <c r="D15" i="15"/>
  <c r="D16" i="15"/>
  <c r="D18" i="15" l="1"/>
  <c r="D19" i="15"/>
  <c r="I65" i="1" l="1"/>
  <c r="L66" i="1"/>
  <c r="L65" i="1"/>
  <c r="K66" i="1"/>
  <c r="J66" i="1"/>
  <c r="J65" i="1"/>
  <c r="I66" i="1"/>
  <c r="H66" i="1"/>
  <c r="G66" i="1"/>
  <c r="F66" i="1"/>
  <c r="F65" i="1"/>
  <c r="E66" i="1"/>
  <c r="E65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7" i="1"/>
  <c r="D66" i="1" l="1"/>
  <c r="D65" i="1"/>
  <c r="K35" i="3" l="1"/>
  <c r="H35" i="3"/>
  <c r="G35" i="3"/>
  <c r="F35" i="3"/>
  <c r="E35" i="3"/>
  <c r="D35" i="3"/>
  <c r="O34" i="3"/>
  <c r="N34" i="3"/>
  <c r="L34" i="3"/>
  <c r="K34" i="3"/>
  <c r="J34" i="3"/>
  <c r="I34" i="3"/>
  <c r="H34" i="3"/>
  <c r="H37" i="3" s="1"/>
  <c r="G34" i="3"/>
  <c r="F34" i="3"/>
  <c r="E34" i="3"/>
  <c r="D34" i="3"/>
  <c r="O17" i="3"/>
  <c r="N17" i="3"/>
  <c r="M17" i="3"/>
  <c r="L17" i="3"/>
  <c r="K17" i="3"/>
  <c r="J17" i="3"/>
  <c r="I17" i="3"/>
  <c r="H17" i="3"/>
  <c r="G17" i="3"/>
  <c r="F17" i="3"/>
  <c r="E17" i="3"/>
  <c r="D17" i="3"/>
  <c r="O16" i="3"/>
  <c r="N16" i="3"/>
  <c r="M16" i="3"/>
  <c r="L16" i="3"/>
  <c r="L19" i="3" s="1"/>
  <c r="K16" i="3"/>
  <c r="J16" i="3"/>
  <c r="I16" i="3"/>
  <c r="H16" i="3"/>
  <c r="H19" i="3" s="1"/>
  <c r="G16" i="3"/>
  <c r="F16" i="3"/>
  <c r="E16" i="3"/>
  <c r="D16" i="3"/>
  <c r="L24" i="1"/>
  <c r="K24" i="1"/>
  <c r="J24" i="1"/>
  <c r="I24" i="1"/>
  <c r="H24" i="1"/>
  <c r="E24" i="1"/>
  <c r="D24" i="1"/>
  <c r="L23" i="1"/>
  <c r="K23" i="1"/>
  <c r="J23" i="1"/>
  <c r="I23" i="1"/>
  <c r="H23" i="1"/>
  <c r="E23" i="1"/>
  <c r="D23" i="1"/>
  <c r="N18" i="3" l="1"/>
  <c r="F18" i="3"/>
  <c r="G18" i="3"/>
  <c r="K36" i="3"/>
  <c r="K67" i="1"/>
  <c r="L67" i="1"/>
  <c r="H25" i="1"/>
  <c r="D18" i="3"/>
  <c r="I18" i="3"/>
  <c r="K18" i="3"/>
  <c r="L18" i="3"/>
  <c r="H18" i="3"/>
  <c r="J18" i="3"/>
  <c r="M18" i="3"/>
  <c r="O18" i="3"/>
  <c r="D36" i="3"/>
  <c r="E36" i="3"/>
  <c r="E18" i="3"/>
  <c r="F36" i="3"/>
  <c r="G36" i="3"/>
  <c r="H36" i="3"/>
  <c r="I25" i="1"/>
  <c r="F67" i="1"/>
  <c r="K25" i="1"/>
  <c r="L25" i="1"/>
  <c r="G67" i="1"/>
  <c r="I67" i="1"/>
  <c r="D25" i="1"/>
  <c r="E25" i="1"/>
  <c r="J25" i="1"/>
  <c r="E67" i="1"/>
  <c r="H67" i="1"/>
  <c r="F25" i="1"/>
  <c r="J67" i="1"/>
  <c r="D67" i="1"/>
  <c r="M3" i="9" l="1"/>
  <c r="P3" i="9"/>
  <c r="Q3" i="9"/>
  <c r="H4" i="9"/>
  <c r="I4" i="9"/>
  <c r="H5" i="9"/>
  <c r="I5" i="9"/>
  <c r="H6" i="9"/>
  <c r="I6" i="9"/>
  <c r="H7" i="9"/>
  <c r="I7" i="9"/>
  <c r="H8" i="9"/>
  <c r="I8" i="9"/>
  <c r="H9" i="9"/>
  <c r="I9" i="9"/>
  <c r="H10" i="9"/>
  <c r="I10" i="9"/>
  <c r="H11" i="9"/>
  <c r="I11" i="9"/>
  <c r="H12" i="9"/>
  <c r="I12" i="9"/>
  <c r="H13" i="9"/>
  <c r="I13" i="9"/>
  <c r="H14" i="9"/>
  <c r="I14" i="9"/>
  <c r="H15" i="9"/>
  <c r="I15" i="9"/>
  <c r="H16" i="9"/>
  <c r="I16" i="9"/>
  <c r="H17" i="9"/>
  <c r="I17" i="9"/>
  <c r="H18" i="9"/>
  <c r="I18" i="9"/>
  <c r="H19" i="9"/>
  <c r="I19" i="9"/>
  <c r="H20" i="9"/>
  <c r="I20" i="9"/>
  <c r="H21" i="9"/>
  <c r="I21" i="9"/>
  <c r="H22" i="9"/>
  <c r="I22" i="9"/>
  <c r="H23" i="9"/>
  <c r="I23" i="9"/>
  <c r="H24" i="9"/>
  <c r="I24" i="9"/>
  <c r="H25" i="9"/>
  <c r="I25" i="9"/>
  <c r="H26" i="9"/>
  <c r="I26" i="9"/>
  <c r="H27" i="9"/>
  <c r="I27" i="9"/>
  <c r="H28" i="9"/>
  <c r="I28" i="9"/>
  <c r="H29" i="9"/>
  <c r="I29" i="9"/>
  <c r="H30" i="9"/>
  <c r="I30" i="9"/>
  <c r="H31" i="9"/>
  <c r="I31" i="9"/>
  <c r="H32" i="9"/>
  <c r="I32" i="9"/>
  <c r="H33" i="9"/>
  <c r="I33" i="9"/>
  <c r="H34" i="9"/>
  <c r="I34" i="9"/>
  <c r="H35" i="9"/>
  <c r="I35" i="9"/>
  <c r="H36" i="9"/>
  <c r="I36" i="9"/>
  <c r="H37" i="9"/>
  <c r="I37" i="9"/>
  <c r="H38" i="9"/>
  <c r="I38" i="9"/>
  <c r="H39" i="9"/>
  <c r="I39" i="9"/>
  <c r="H40" i="9"/>
  <c r="I40" i="9"/>
  <c r="H41" i="9"/>
  <c r="I41" i="9"/>
  <c r="H42" i="9"/>
  <c r="I42" i="9"/>
  <c r="H43" i="9"/>
  <c r="I43" i="9"/>
  <c r="H44" i="9"/>
  <c r="I44" i="9"/>
  <c r="H45" i="9"/>
  <c r="I45" i="9"/>
  <c r="H46" i="9"/>
  <c r="I46" i="9"/>
  <c r="H47" i="9"/>
  <c r="I47" i="9"/>
  <c r="H48" i="9"/>
  <c r="I48" i="9"/>
  <c r="H49" i="9"/>
  <c r="I49" i="9"/>
  <c r="H50" i="9"/>
  <c r="I50" i="9"/>
  <c r="H51" i="9"/>
  <c r="I51" i="9"/>
  <c r="H52" i="9"/>
  <c r="I52" i="9"/>
  <c r="H53" i="9"/>
  <c r="I53" i="9"/>
  <c r="H54" i="9"/>
  <c r="I54" i="9"/>
  <c r="H55" i="9"/>
  <c r="I55" i="9"/>
  <c r="H56" i="9"/>
  <c r="I56" i="9"/>
  <c r="H57" i="9"/>
  <c r="I57" i="9"/>
  <c r="H58" i="9"/>
  <c r="I58" i="9"/>
  <c r="H59" i="9"/>
  <c r="I59" i="9"/>
  <c r="H60" i="9"/>
  <c r="I60" i="9"/>
  <c r="H61" i="9"/>
  <c r="I61" i="9"/>
  <c r="H62" i="9"/>
  <c r="I62" i="9"/>
  <c r="H63" i="9"/>
  <c r="I63" i="9"/>
  <c r="H64" i="9"/>
  <c r="I64" i="9"/>
  <c r="H65" i="9"/>
  <c r="I65" i="9"/>
  <c r="H66" i="9"/>
  <c r="I66" i="9"/>
  <c r="H67" i="9"/>
  <c r="I67" i="9"/>
  <c r="H68" i="9"/>
  <c r="I68" i="9"/>
  <c r="H69" i="9"/>
  <c r="I69" i="9"/>
  <c r="H70" i="9"/>
  <c r="I70" i="9"/>
  <c r="H71" i="9"/>
  <c r="I71" i="9"/>
  <c r="H72" i="9"/>
  <c r="I72" i="9"/>
  <c r="I3" i="9"/>
  <c r="S3" i="9" s="1"/>
  <c r="H3" i="9"/>
  <c r="R3" i="9" s="1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3" i="9"/>
  <c r="N3" i="9" s="1"/>
  <c r="E3" i="9"/>
  <c r="O3" i="9" s="1"/>
  <c r="A5" i="9"/>
  <c r="B5" i="9"/>
  <c r="A6" i="9"/>
  <c r="B6" i="9"/>
  <c r="A7" i="9"/>
  <c r="B7" i="9"/>
  <c r="A8" i="9"/>
  <c r="B8" i="9"/>
  <c r="A9" i="9"/>
  <c r="B9" i="9"/>
  <c r="A10" i="9"/>
  <c r="B10" i="9"/>
  <c r="A11" i="9"/>
  <c r="B11" i="9"/>
  <c r="A12" i="9"/>
  <c r="B12" i="9"/>
  <c r="A13" i="9"/>
  <c r="B13" i="9"/>
  <c r="A14" i="9"/>
  <c r="B14" i="9"/>
  <c r="A15" i="9"/>
  <c r="B15" i="9"/>
  <c r="A16" i="9"/>
  <c r="B16" i="9"/>
  <c r="A17" i="9"/>
  <c r="B17" i="9"/>
  <c r="A18" i="9"/>
  <c r="B18" i="9"/>
  <c r="A19" i="9"/>
  <c r="B19" i="9"/>
  <c r="A20" i="9"/>
  <c r="B20" i="9"/>
  <c r="A21" i="9"/>
  <c r="B21" i="9"/>
  <c r="A22" i="9"/>
  <c r="B22" i="9"/>
  <c r="A23" i="9"/>
  <c r="B23" i="9"/>
  <c r="A24" i="9"/>
  <c r="B24" i="9"/>
  <c r="A25" i="9"/>
  <c r="B25" i="9"/>
  <c r="A26" i="9"/>
  <c r="B26" i="9"/>
  <c r="A27" i="9"/>
  <c r="B27" i="9"/>
  <c r="A28" i="9"/>
  <c r="B28" i="9"/>
  <c r="A29" i="9"/>
  <c r="B29" i="9"/>
  <c r="A30" i="9"/>
  <c r="B30" i="9"/>
  <c r="A31" i="9"/>
  <c r="B31" i="9"/>
  <c r="A32" i="9"/>
  <c r="B32" i="9"/>
  <c r="A33" i="9"/>
  <c r="B33" i="9"/>
  <c r="A34" i="9"/>
  <c r="B34" i="9"/>
  <c r="A35" i="9"/>
  <c r="B35" i="9"/>
  <c r="A36" i="9"/>
  <c r="B36" i="9"/>
  <c r="A37" i="9"/>
  <c r="B37" i="9"/>
  <c r="A38" i="9"/>
  <c r="B38" i="9"/>
  <c r="A39" i="9"/>
  <c r="B39" i="9"/>
  <c r="A40" i="9"/>
  <c r="B40" i="9"/>
  <c r="A41" i="9"/>
  <c r="B41" i="9"/>
  <c r="A42" i="9"/>
  <c r="B42" i="9"/>
  <c r="A43" i="9"/>
  <c r="B43" i="9"/>
  <c r="A44" i="9"/>
  <c r="B44" i="9"/>
  <c r="A45" i="9"/>
  <c r="B45" i="9"/>
  <c r="A46" i="9"/>
  <c r="B46" i="9"/>
  <c r="A47" i="9"/>
  <c r="B47" i="9"/>
  <c r="A48" i="9"/>
  <c r="B48" i="9"/>
  <c r="A49" i="9"/>
  <c r="B49" i="9"/>
  <c r="A50" i="9"/>
  <c r="B50" i="9"/>
  <c r="A51" i="9"/>
  <c r="B51" i="9"/>
  <c r="A52" i="9"/>
  <c r="B52" i="9"/>
  <c r="A53" i="9"/>
  <c r="B53" i="9"/>
  <c r="A54" i="9"/>
  <c r="B54" i="9"/>
  <c r="A55" i="9"/>
  <c r="B55" i="9"/>
  <c r="A56" i="9"/>
  <c r="B56" i="9"/>
  <c r="A57" i="9"/>
  <c r="B57" i="9"/>
  <c r="A58" i="9"/>
  <c r="B58" i="9"/>
  <c r="A59" i="9"/>
  <c r="B59" i="9"/>
  <c r="A60" i="9"/>
  <c r="B60" i="9"/>
  <c r="A61" i="9"/>
  <c r="B61" i="9"/>
  <c r="A62" i="9"/>
  <c r="B62" i="9"/>
  <c r="A63" i="9"/>
  <c r="B63" i="9"/>
  <c r="A64" i="9"/>
  <c r="B64" i="9"/>
  <c r="A65" i="9"/>
  <c r="B65" i="9"/>
  <c r="A66" i="9"/>
  <c r="B66" i="9"/>
  <c r="A67" i="9"/>
  <c r="B67" i="9"/>
  <c r="A68" i="9"/>
  <c r="B68" i="9"/>
  <c r="A69" i="9"/>
  <c r="B69" i="9"/>
  <c r="A70" i="9"/>
  <c r="B70" i="9"/>
  <c r="A71" i="9"/>
  <c r="B71" i="9"/>
  <c r="A72" i="9"/>
  <c r="B72" i="9"/>
  <c r="A3" i="9"/>
  <c r="K3" i="9" s="1"/>
  <c r="B3" i="9"/>
  <c r="L3" i="9" s="1"/>
  <c r="A4" i="9"/>
  <c r="B4" i="9"/>
  <c r="C5" i="9"/>
  <c r="G6" i="9"/>
  <c r="F7" i="9"/>
  <c r="C8" i="9"/>
  <c r="G9" i="9"/>
  <c r="F10" i="9"/>
  <c r="F11" i="9"/>
  <c r="G12" i="9"/>
  <c r="F13" i="9"/>
  <c r="C14" i="9"/>
  <c r="C15" i="9"/>
  <c r="C16" i="9"/>
  <c r="C17" i="9"/>
  <c r="G18" i="9"/>
  <c r="F19" i="9"/>
  <c r="C20" i="9"/>
  <c r="G21" i="9"/>
  <c r="F22" i="9"/>
  <c r="F23" i="9"/>
  <c r="G24" i="9"/>
  <c r="F25" i="9"/>
  <c r="C26" i="9"/>
  <c r="C27" i="9"/>
  <c r="C28" i="9"/>
  <c r="C29" i="9"/>
  <c r="G30" i="9"/>
  <c r="F31" i="9"/>
  <c r="C32" i="9"/>
  <c r="G33" i="9"/>
  <c r="F34" i="9"/>
  <c r="F35" i="9"/>
  <c r="G36" i="9"/>
  <c r="F37" i="9"/>
  <c r="F38" i="9"/>
  <c r="C39" i="9"/>
  <c r="C40" i="9"/>
  <c r="C41" i="9"/>
  <c r="G42" i="9"/>
  <c r="F43" i="9"/>
  <c r="C44" i="9"/>
  <c r="G45" i="9"/>
  <c r="F46" i="9"/>
  <c r="F47" i="9"/>
  <c r="G48" i="9"/>
  <c r="F49" i="9"/>
  <c r="F50" i="9"/>
  <c r="C51" i="9"/>
  <c r="C52" i="9"/>
  <c r="C53" i="9"/>
  <c r="G54" i="9"/>
  <c r="F55" i="9"/>
  <c r="C56" i="9"/>
  <c r="G57" i="9"/>
  <c r="F58" i="9"/>
  <c r="F59" i="9"/>
  <c r="G60" i="9"/>
  <c r="F61" i="9"/>
  <c r="C62" i="9"/>
  <c r="C63" i="9"/>
  <c r="C64" i="9"/>
  <c r="G65" i="9"/>
  <c r="G66" i="9"/>
  <c r="F67" i="9"/>
  <c r="C68" i="9"/>
  <c r="G69" i="9"/>
  <c r="F70" i="9"/>
  <c r="C71" i="9"/>
  <c r="G72" i="9"/>
  <c r="F4" i="9"/>
  <c r="G62" i="9" l="1"/>
  <c r="F62" i="9"/>
  <c r="G44" i="9"/>
  <c r="G14" i="9"/>
  <c r="F9" i="9"/>
  <c r="F14" i="9"/>
  <c r="C49" i="9"/>
  <c r="G71" i="9"/>
  <c r="F54" i="9"/>
  <c r="F45" i="9"/>
  <c r="G32" i="9"/>
  <c r="F6" i="9"/>
  <c r="F71" i="9"/>
  <c r="F36" i="9"/>
  <c r="F32" i="9"/>
  <c r="F27" i="9"/>
  <c r="G23" i="9"/>
  <c r="C61" i="9"/>
  <c r="C50" i="9"/>
  <c r="F48" i="9"/>
  <c r="F44" i="9"/>
  <c r="F39" i="9"/>
  <c r="G35" i="9"/>
  <c r="G26" i="9"/>
  <c r="C38" i="9"/>
  <c r="F26" i="9"/>
  <c r="C37" i="9"/>
  <c r="F66" i="9"/>
  <c r="F57" i="9"/>
  <c r="F18" i="9"/>
  <c r="F69" i="9"/>
  <c r="G56" i="9"/>
  <c r="F30" i="9"/>
  <c r="F21" i="9"/>
  <c r="G8" i="9"/>
  <c r="F60" i="9"/>
  <c r="F56" i="9"/>
  <c r="F51" i="9"/>
  <c r="G47" i="9"/>
  <c r="G38" i="9"/>
  <c r="F12" i="9"/>
  <c r="F8" i="9"/>
  <c r="C25" i="9"/>
  <c r="F72" i="9"/>
  <c r="G68" i="9"/>
  <c r="F42" i="9"/>
  <c r="F33" i="9"/>
  <c r="G20" i="9"/>
  <c r="C13" i="9"/>
  <c r="F68" i="9"/>
  <c r="F63" i="9"/>
  <c r="G59" i="9"/>
  <c r="G50" i="9"/>
  <c r="F24" i="9"/>
  <c r="F20" i="9"/>
  <c r="F15" i="9"/>
  <c r="G11" i="9"/>
  <c r="C4" i="9"/>
  <c r="C72" i="9"/>
  <c r="C60" i="9"/>
  <c r="C48" i="9"/>
  <c r="C36" i="9"/>
  <c r="C24" i="9"/>
  <c r="C12" i="9"/>
  <c r="G53" i="9"/>
  <c r="G41" i="9"/>
  <c r="G29" i="9"/>
  <c r="G17" i="9"/>
  <c r="G5" i="9"/>
  <c r="C59" i="9"/>
  <c r="C47" i="9"/>
  <c r="C35" i="9"/>
  <c r="C23" i="9"/>
  <c r="C11" i="9"/>
  <c r="F65" i="9"/>
  <c r="F53" i="9"/>
  <c r="F5" i="9"/>
  <c r="C70" i="9"/>
  <c r="C58" i="9"/>
  <c r="C46" i="9"/>
  <c r="C34" i="9"/>
  <c r="C22" i="9"/>
  <c r="C10" i="9"/>
  <c r="F41" i="9"/>
  <c r="F29" i="9"/>
  <c r="F17" i="9"/>
  <c r="G4" i="9"/>
  <c r="C69" i="9"/>
  <c r="C57" i="9"/>
  <c r="C45" i="9"/>
  <c r="C33" i="9"/>
  <c r="C21" i="9"/>
  <c r="C9" i="9"/>
  <c r="G70" i="9"/>
  <c r="G67" i="9"/>
  <c r="G64" i="9"/>
  <c r="G61" i="9"/>
  <c r="G58" i="9"/>
  <c r="G55" i="9"/>
  <c r="G52" i="9"/>
  <c r="G49" i="9"/>
  <c r="G46" i="9"/>
  <c r="G43" i="9"/>
  <c r="G40" i="9"/>
  <c r="G37" i="9"/>
  <c r="G34" i="9"/>
  <c r="G31" i="9"/>
  <c r="G28" i="9"/>
  <c r="G25" i="9"/>
  <c r="G22" i="9"/>
  <c r="G19" i="9"/>
  <c r="G16" i="9"/>
  <c r="G13" i="9"/>
  <c r="G10" i="9"/>
  <c r="G7" i="9"/>
  <c r="C67" i="9"/>
  <c r="C55" i="9"/>
  <c r="C43" i="9"/>
  <c r="C31" i="9"/>
  <c r="C19" i="9"/>
  <c r="C7" i="9"/>
  <c r="F64" i="9"/>
  <c r="F52" i="9"/>
  <c r="F40" i="9"/>
  <c r="F28" i="9"/>
  <c r="F16" i="9"/>
  <c r="C66" i="9"/>
  <c r="C54" i="9"/>
  <c r="C42" i="9"/>
  <c r="C30" i="9"/>
  <c r="C18" i="9"/>
  <c r="C6" i="9"/>
  <c r="C65" i="9"/>
  <c r="G63" i="9"/>
  <c r="G51" i="9"/>
  <c r="G39" i="9"/>
  <c r="G27" i="9"/>
  <c r="G15" i="9"/>
  <c r="K4" i="9" l="1" a="1"/>
  <c r="K4" i="9" l="1"/>
  <c r="P17" i="19" l="1"/>
  <c r="P20" i="19"/>
  <c r="P19" i="19"/>
  <c r="P18" i="19"/>
  <c r="AA17" i="19"/>
  <c r="Z17" i="19"/>
  <c r="Y19" i="19"/>
  <c r="AA18" i="19"/>
  <c r="P16" i="19"/>
  <c r="Z18" i="19"/>
  <c r="W17" i="19"/>
  <c r="Y20" i="19"/>
  <c r="U18" i="19"/>
  <c r="Y18" i="19"/>
  <c r="V17" i="19"/>
  <c r="X20" i="19"/>
  <c r="X19" i="19"/>
  <c r="W19" i="19"/>
  <c r="W16" i="19"/>
  <c r="V19" i="19"/>
  <c r="V16" i="19"/>
  <c r="Y16" i="19"/>
  <c r="U16" i="19"/>
  <c r="X16" i="19"/>
  <c r="Y17" i="19"/>
  <c r="AA20" i="19"/>
  <c r="U20" i="19"/>
  <c r="X17" i="19"/>
  <c r="Z20" i="19"/>
  <c r="V18" i="19"/>
  <c r="AA19" i="19"/>
  <c r="X18" i="19"/>
  <c r="U17" i="19"/>
  <c r="W20" i="19"/>
  <c r="U19" i="19"/>
  <c r="AA16" i="19"/>
  <c r="Z19" i="19"/>
  <c r="W18" i="19"/>
  <c r="P12" i="19"/>
  <c r="Q17" i="19" s="1"/>
  <c r="P15" i="19"/>
  <c r="V20" i="19"/>
  <c r="P14" i="19"/>
  <c r="Q14" i="19" s="1"/>
  <c r="P13" i="19"/>
  <c r="Q18" i="19" s="1"/>
  <c r="Z16" i="19"/>
  <c r="P11" i="19"/>
  <c r="Q16" i="19" s="1"/>
  <c r="Q20" i="19" l="1"/>
  <c r="Q15" i="19"/>
  <c r="Q11" i="19"/>
  <c r="R16" i="19" s="1"/>
  <c r="Q12" i="19"/>
  <c r="Q19" i="19"/>
  <c r="Q13" i="19"/>
  <c r="R17" i="19"/>
  <c r="R12" i="19"/>
  <c r="S17" i="19" s="1"/>
  <c r="R19" i="19"/>
  <c r="R14" i="19"/>
  <c r="S19" i="19" s="1"/>
  <c r="R11" i="19" l="1"/>
  <c r="S16" i="19" s="1"/>
  <c r="R13" i="19"/>
  <c r="S18" i="19" s="1"/>
  <c r="R18" i="19"/>
  <c r="R20" i="19"/>
  <c r="R15" i="19"/>
  <c r="S20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<sst xmlns="http://schemas.openxmlformats.org/spreadsheetml/2006/main" count="1014" uniqueCount="499">
  <si>
    <t>Straw</t>
  </si>
  <si>
    <t>Phyllis #</t>
  </si>
  <si>
    <t>C</t>
  </si>
  <si>
    <t>N</t>
  </si>
  <si>
    <t>K</t>
  </si>
  <si>
    <t>P</t>
  </si>
  <si>
    <t/>
  </si>
  <si>
    <t>Mean</t>
  </si>
  <si>
    <t>std</t>
  </si>
  <si>
    <t>rel std</t>
  </si>
  <si>
    <t>Digestate</t>
  </si>
  <si>
    <t>DOI</t>
  </si>
  <si>
    <t>Reference</t>
  </si>
  <si>
    <t>Feedstock</t>
  </si>
  <si>
    <t>VS</t>
  </si>
  <si>
    <t>http://dx.doi.org/10.1002/9781118921487.ch4-3</t>
  </si>
  <si>
    <t>Leijenhorst 2020</t>
  </si>
  <si>
    <t>Pig manure, screw press</t>
  </si>
  <si>
    <t>Cow manure, centrifuge w. polymer</t>
  </si>
  <si>
    <t>Cow manure, centrifuge w/o polymer</t>
  </si>
  <si>
    <t>https://doi.org/10.1007/s12649-022-01723-y</t>
  </si>
  <si>
    <t>Häfner et al. 2022</t>
  </si>
  <si>
    <t>Clover and grass</t>
  </si>
  <si>
    <t>Poultry manure</t>
  </si>
  <si>
    <t>Cattle slurry</t>
  </si>
  <si>
    <t>Undigested cattle slurry</t>
  </si>
  <si>
    <t>CHEMICAL COMPOSITION OF DIGESTAT</t>
  </si>
  <si>
    <t>Priekulis et al. 2016</t>
  </si>
  <si>
    <t>Pig slurry, crop residues</t>
  </si>
  <si>
    <t>https://doi.org/10.3390/molecules24091657</t>
  </si>
  <si>
    <t>Bartocci et al. 2019</t>
  </si>
  <si>
    <t>https://doi.org/10.1016/j.agrformet.2017.12.184</t>
  </si>
  <si>
    <t>Maldaner et al. 2018</t>
  </si>
  <si>
    <t>Manure and crops</t>
  </si>
  <si>
    <t>http://dx.doi.org/10.1515/aep-2015-0032</t>
  </si>
  <si>
    <t>Wisniewski et al. 2015</t>
  </si>
  <si>
    <t>Agri-residues</t>
  </si>
  <si>
    <t>https://doi.org/10.1039/c5ee01633a</t>
  </si>
  <si>
    <t>Monlau et al. 2015</t>
  </si>
  <si>
    <t>Slurry, energy crops, high est.</t>
  </si>
  <si>
    <t>http://dx.doi.org/10.1016/j.cjche.2022.09.002</t>
  </si>
  <si>
    <t>Tan et al. 2022</t>
  </si>
  <si>
    <t>Pig manure, crop silage</t>
  </si>
  <si>
    <t>Slurry, energy crops, low est.</t>
  </si>
  <si>
    <t>https://doi.org/10.1016/j.enconman.2023.116658</t>
  </si>
  <si>
    <t>Basinas et al. 2023</t>
  </si>
  <si>
    <t>Cattle slurry, corn silage</t>
  </si>
  <si>
    <t>https://doi.org/10.1007/s12649-021-01358-5</t>
  </si>
  <si>
    <t>Laghari et al. 2021</t>
  </si>
  <si>
    <t>Mass</t>
  </si>
  <si>
    <t>Carbon</t>
  </si>
  <si>
    <t>Energy</t>
  </si>
  <si>
    <t>Char</t>
  </si>
  <si>
    <t>Oil</t>
  </si>
  <si>
    <t>Gas</t>
  </si>
  <si>
    <t>Non-char</t>
  </si>
  <si>
    <t>https://doi.org/10.1016/j.jaap.2017.03.022</t>
  </si>
  <si>
    <t>Aqsha et al. 2017</t>
  </si>
  <si>
    <t>Wheat straw</t>
  </si>
  <si>
    <t>Oat straw</t>
  </si>
  <si>
    <t>Flax straw</t>
  </si>
  <si>
    <t>Barley straw</t>
  </si>
  <si>
    <t>Continuous slow pyrolysis of wheat straw in a screw reactor and use of the char for water decontamination (500 C)</t>
  </si>
  <si>
    <t>Rego 2021</t>
  </si>
  <si>
    <t>http://dx.doi.org/10.1016/j.biortech.2013.12.084</t>
  </si>
  <si>
    <t>Park et al. 2014</t>
  </si>
  <si>
    <t>Rice straw</t>
  </si>
  <si>
    <t>Climate Footprint Analysis of Straw Pyrolysis &amp; Straw Biogas</t>
  </si>
  <si>
    <t>Thomsen 2021</t>
  </si>
  <si>
    <t>https://doi.org/10.17221/26/2019-RAE</t>
  </si>
  <si>
    <t>Sedmihradská et al. 2020</t>
  </si>
  <si>
    <t>http://dx.doi.org/10.3390/c6020043</t>
  </si>
  <si>
    <t>González et al. 2020</t>
  </si>
  <si>
    <t>Swine manure</t>
  </si>
  <si>
    <t>Solid Fibrous Digestate Pyrolysis</t>
  </si>
  <si>
    <t>Patsatzis et al. 2021</t>
  </si>
  <si>
    <t>Manure, crop silage</t>
  </si>
  <si>
    <t>Slurry, energy crops</t>
  </si>
  <si>
    <t>Pig manure</t>
  </si>
  <si>
    <t>Manure, agri-residues</t>
  </si>
  <si>
    <t>Meers et al. 2020</t>
  </si>
  <si>
    <t>https://doi.org/10.1016/j.agee.2020.106963</t>
  </si>
  <si>
    <t>alt</t>
  </si>
  <si>
    <t>SUM</t>
  </si>
  <si>
    <t>Feb</t>
  </si>
  <si>
    <t>Mar</t>
  </si>
  <si>
    <t>Apr</t>
  </si>
  <si>
    <t>May</t>
  </si>
  <si>
    <t>Jun</t>
  </si>
  <si>
    <t>Jul</t>
  </si>
  <si>
    <t>Aug</t>
  </si>
  <si>
    <t>Sep</t>
  </si>
  <si>
    <t>Okt</t>
  </si>
  <si>
    <t>Nov</t>
  </si>
  <si>
    <t>Jan</t>
  </si>
  <si>
    <t>Dec</t>
  </si>
  <si>
    <t>Percentage of yearly manure production applied to danish agricultural soil for each month based on manure type and soil agricultural activity</t>
  </si>
  <si>
    <t>Cattle manure</t>
  </si>
  <si>
    <t>Planted</t>
  </si>
  <si>
    <t>Gras</t>
  </si>
  <si>
    <t>Vinter cerials and rape</t>
  </si>
  <si>
    <t>Spring crops</t>
  </si>
  <si>
    <t>Unplanted</t>
  </si>
  <si>
    <t>Mink manure</t>
  </si>
  <si>
    <t>Bedding</t>
  </si>
  <si>
    <t>NH3-N, % TAN</t>
  </si>
  <si>
    <t>N2O-N, % N</t>
  </si>
  <si>
    <t>Outlier, excluded</t>
  </si>
  <si>
    <t>k1 adj</t>
  </si>
  <si>
    <t>k2 adj</t>
  </si>
  <si>
    <t>Model parameters</t>
  </si>
  <si>
    <t>Sorted by H:Corg</t>
  </si>
  <si>
    <t>Temp adj</t>
  </si>
  <si>
    <t>Year</t>
  </si>
  <si>
    <t>Min</t>
  </si>
  <si>
    <t>Median</t>
  </si>
  <si>
    <t>Max</t>
  </si>
  <si>
    <t>https://phyllis.nl/</t>
  </si>
  <si>
    <t>14, 19, 16</t>
  </si>
  <si>
    <t>0.08, 0.18, 0.13</t>
  </si>
  <si>
    <t>https://doi.org/10.1016/j.agee.2017.02.007</t>
  </si>
  <si>
    <t>Liquid</t>
  </si>
  <si>
    <t>CO2</t>
  </si>
  <si>
    <t>CH4</t>
  </si>
  <si>
    <t>N2O</t>
  </si>
  <si>
    <t>-</t>
  </si>
  <si>
    <t>https://doi.org/10.1016/j.jenvman.2022.114777</t>
  </si>
  <si>
    <t>Separation efficiency, %</t>
  </si>
  <si>
    <t>Fibers</t>
  </si>
  <si>
    <t>TWW</t>
  </si>
  <si>
    <t>TN</t>
  </si>
  <si>
    <t>TAN</t>
  </si>
  <si>
    <t>Cattle</t>
  </si>
  <si>
    <t>digestate</t>
  </si>
  <si>
    <t>straw</t>
  </si>
  <si>
    <t>mean</t>
  </si>
  <si>
    <t>Amon et al. 2006</t>
  </si>
  <si>
    <t>https://doi.org/10.1016/j.agee.2005.08.030</t>
  </si>
  <si>
    <t>Dairy slurry</t>
  </si>
  <si>
    <t>Manure and co-subtrates</t>
  </si>
  <si>
    <t>https://doi.org/10.1016/j.biortech.2016.06.031</t>
  </si>
  <si>
    <t>Baldé et al. 2016</t>
  </si>
  <si>
    <t>Baldé et al. 2018</t>
  </si>
  <si>
    <t>https://doi.org/10.1016/j.agrformet.2018.01.036</t>
  </si>
  <si>
    <t>Dairy manure</t>
  </si>
  <si>
    <t>Baral et al. 2018</t>
  </si>
  <si>
    <t>https://doi.org/10.1016/j.agsy.2018.07.009</t>
  </si>
  <si>
    <t>Manure and co-subtrates, summer</t>
  </si>
  <si>
    <t>Manure and co-subtrates, autumn</t>
  </si>
  <si>
    <t>https://doi.org/10.1016/j.agee.2005.08.016</t>
  </si>
  <si>
    <t>Clemens et al. 2006</t>
  </si>
  <si>
    <t>http://dx.doi.org/10.1016/j.agee.2017.02.007</t>
  </si>
  <si>
    <t>Holly et al. 2017</t>
  </si>
  <si>
    <t>Neerackal et al. 2015</t>
  </si>
  <si>
    <t>https://doi.org/10.1007/s11270-015-2561-9</t>
  </si>
  <si>
    <t>https://doi.org/10.2134/jeq2016.07.0274</t>
  </si>
  <si>
    <t>Perazzolo et al. 2017</t>
  </si>
  <si>
    <t>Cattle slurry, winter, mixed</t>
  </si>
  <si>
    <t>Cattle slurry, winter, unmixed</t>
  </si>
  <si>
    <t>Cattle slurry, summer, mixed</t>
  </si>
  <si>
    <t>Cattle slurry, summer, unmixed</t>
  </si>
  <si>
    <t>Perazzolo et al. 2015</t>
  </si>
  <si>
    <t>https://doi.org/10.1016/j.agee.2015.03.023</t>
  </si>
  <si>
    <t>Pig slurry</t>
  </si>
  <si>
    <t>Regueiro et al. 2016</t>
  </si>
  <si>
    <t>https://doi.org/10.1016/j.agee.2016.04.016</t>
  </si>
  <si>
    <t>https://doi.org/10.1016/j.agee.2014.10.004</t>
  </si>
  <si>
    <t>Rodhe et al. 2015</t>
  </si>
  <si>
    <t>Cattle slurry, summer</t>
  </si>
  <si>
    <t>Cattle slurry, winter</t>
  </si>
  <si>
    <t>CH4 g m-3</t>
  </si>
  <si>
    <t>NH3 g m-3</t>
  </si>
  <si>
    <t>N2O g m-3</t>
  </si>
  <si>
    <t>Total C, g kg-1 FM</t>
  </si>
  <si>
    <t>Total N, g kg-1 FM</t>
  </si>
  <si>
    <t>CH4 kg/kg C</t>
  </si>
  <si>
    <t>NH3 kg/kg N</t>
  </si>
  <si>
    <t>N2O kg/kg N</t>
  </si>
  <si>
    <t>Dinuccio et al. 2011</t>
  </si>
  <si>
    <t>C-CH4 g/kg TC</t>
  </si>
  <si>
    <t>N-NH3 g/kg TAN</t>
  </si>
  <si>
    <t>N-N2O g/kg TKN</t>
  </si>
  <si>
    <t>TC g/kg</t>
  </si>
  <si>
    <t>TAN g/kg</t>
  </si>
  <si>
    <t>TKN g/kg</t>
  </si>
  <si>
    <t>Dinuccio et al. 2012</t>
  </si>
  <si>
    <t>NH3-N / TAN (%)</t>
  </si>
  <si>
    <t>TAN % FM</t>
  </si>
  <si>
    <t>TN % FM</t>
  </si>
  <si>
    <t>Winter</t>
  </si>
  <si>
    <t>Summer</t>
  </si>
  <si>
    <t>C % FM</t>
  </si>
  <si>
    <t>TKN % FM</t>
  </si>
  <si>
    <t>PS-0 (ref 40 days)</t>
  </si>
  <si>
    <t>PS-1 (7 dyas)</t>
  </si>
  <si>
    <t>PS-2 (2 days)</t>
  </si>
  <si>
    <t>https://doi.org/10.1016/j.wasman.2022.06.024</t>
  </si>
  <si>
    <t>CH4/(CH4+CO2) (%)</t>
  </si>
  <si>
    <t>Sample</t>
  </si>
  <si>
    <t>Biochar</t>
  </si>
  <si>
    <t>Biogas fiber</t>
  </si>
  <si>
    <t>C mean</t>
  </si>
  <si>
    <t>C std</t>
  </si>
  <si>
    <t>P mean</t>
  </si>
  <si>
    <t>P std</t>
  </si>
  <si>
    <t>N mean</t>
  </si>
  <si>
    <t>N std</t>
  </si>
  <si>
    <t>K mean</t>
  </si>
  <si>
    <t>K std</t>
  </si>
  <si>
    <t>Evaluation of Biochar Post‐Process Treatments to Produce Soil Enhancers and Phosphorus Fertilizers at a Single Plant</t>
  </si>
  <si>
    <t>BC yield std</t>
  </si>
  <si>
    <t>BC yield</t>
  </si>
  <si>
    <t>N to BC</t>
  </si>
  <si>
    <t>N to BC std</t>
  </si>
  <si>
    <t>K to BC</t>
  </si>
  <si>
    <t>P to BC</t>
  </si>
  <si>
    <t>P to BC std</t>
  </si>
  <si>
    <t>K to BC std</t>
  </si>
  <si>
    <t>&gt;100</t>
  </si>
  <si>
    <t>Nutrients to biochar</t>
  </si>
  <si>
    <t>Mean, %</t>
  </si>
  <si>
    <t>mean, %</t>
  </si>
  <si>
    <t>W, %wt</t>
  </si>
  <si>
    <t>Ash, %wt</t>
  </si>
  <si>
    <t>TS, %wt</t>
  </si>
  <si>
    <t>VS, %TS</t>
  </si>
  <si>
    <t>C %TS</t>
  </si>
  <si>
    <t>N %TS</t>
  </si>
  <si>
    <t>K %TS</t>
  </si>
  <si>
    <t>P %TS</t>
  </si>
  <si>
    <t>E, MJ/kg TS</t>
  </si>
  <si>
    <t>period</t>
  </si>
  <si>
    <t>sample</t>
  </si>
  <si>
    <t>CO2:CH4</t>
  </si>
  <si>
    <t>Effect of anaerobic digestion, mean ± std</t>
  </si>
  <si>
    <t>Emission factor digestate, mean ± std</t>
  </si>
  <si>
    <t>Emission factor cattle manure, min, max, mode</t>
  </si>
  <si>
    <t>1.59 ± 0.64</t>
  </si>
  <si>
    <t>1.16 ± 0.29</t>
  </si>
  <si>
    <t>Pig</t>
  </si>
  <si>
    <t>NH3</t>
  </si>
  <si>
    <t>Analysis unit</t>
  </si>
  <si>
    <t>Raw</t>
  </si>
  <si>
    <t>Metadata</t>
  </si>
  <si>
    <r>
      <t>CH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, mg kg</t>
    </r>
    <r>
      <rPr>
        <vertAlign val="superscript"/>
        <sz val="11"/>
        <color theme="1"/>
        <rFont val="Aptos Narrow"/>
        <family val="2"/>
        <scheme val="minor"/>
      </rPr>
      <t>-1</t>
    </r>
  </si>
  <si>
    <r>
      <t>NH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, mg kg</t>
    </r>
    <r>
      <rPr>
        <vertAlign val="superscript"/>
        <sz val="11"/>
        <color theme="1"/>
        <rFont val="Aptos Narrow"/>
        <family val="2"/>
        <scheme val="minor"/>
      </rPr>
      <t>-1</t>
    </r>
  </si>
  <si>
    <r>
      <t>N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O, mg kg</t>
    </r>
    <r>
      <rPr>
        <vertAlign val="superscript"/>
        <sz val="11"/>
        <color theme="1"/>
        <rFont val="Aptos Narrow"/>
        <family val="2"/>
        <scheme val="minor"/>
      </rPr>
      <t>-1</t>
    </r>
  </si>
  <si>
    <t>http://dx.doi.org/10.1016/j.anifeedsci.2011.04.037</t>
  </si>
  <si>
    <t>https://doi.org/10.1016/j.agee.2012.02.015</t>
  </si>
  <si>
    <r>
      <t>Flow-based emissions of NH</t>
    </r>
    <r>
      <rPr>
        <vertAlign val="subscript"/>
        <sz val="11"/>
        <color theme="1"/>
        <rFont val="Aptos"/>
        <family val="2"/>
      </rPr>
      <t>3</t>
    </r>
    <r>
      <rPr>
        <sz val="11"/>
        <color theme="1"/>
        <rFont val="Aptos"/>
        <family val="2"/>
      </rPr>
      <t>-N and N</t>
    </r>
    <r>
      <rPr>
        <vertAlign val="subscript"/>
        <sz val="11"/>
        <color theme="1"/>
        <rFont val="Aptos"/>
        <family val="2"/>
      </rPr>
      <t>2</t>
    </r>
    <r>
      <rPr>
        <sz val="11"/>
        <color theme="1"/>
        <rFont val="Aptos"/>
        <family val="2"/>
      </rPr>
      <t>O-N during storage of cattle manure and effect of anaerobic digestation. TAN: Total ammoniacal nitrogen, assumed to be 80% of total nitrogen</t>
    </r>
  </si>
  <si>
    <t>26.28 ± 10.57</t>
  </si>
  <si>
    <t>0.15 ± 0.04</t>
  </si>
  <si>
    <t>Storage NH3 and N2O emissions</t>
  </si>
  <si>
    <t>Compositions</t>
  </si>
  <si>
    <t>Dewatering transfer coefficients</t>
  </si>
  <si>
    <t>Pyrolysis transfer coefficients</t>
  </si>
  <si>
    <t>Effect of dewatering on storage emissions</t>
  </si>
  <si>
    <t>CO2:CH4 ratio</t>
  </si>
  <si>
    <t>Soil emissions</t>
  </si>
  <si>
    <t>One months production</t>
  </si>
  <si>
    <t>% of years production applied to soil</t>
  </si>
  <si>
    <t>% of years production in storage</t>
  </si>
  <si>
    <t>% of manure removed from storage</t>
  </si>
  <si>
    <t>Storage period based on DK manure soil application</t>
  </si>
  <si>
    <t>SI1</t>
  </si>
  <si>
    <t>SI2</t>
  </si>
  <si>
    <t>SI3</t>
  </si>
  <si>
    <t>SI4</t>
  </si>
  <si>
    <t>SI5</t>
  </si>
  <si>
    <t>SI6</t>
  </si>
  <si>
    <t>SI7</t>
  </si>
  <si>
    <t>SI8</t>
  </si>
  <si>
    <t>SI9</t>
  </si>
  <si>
    <t>SI10</t>
  </si>
  <si>
    <t>Storage period</t>
  </si>
  <si>
    <t>Storage emissions N2O and NH3</t>
  </si>
  <si>
    <t>Sheet</t>
  </si>
  <si>
    <t>Content</t>
  </si>
  <si>
    <t>Sensitivity and uncertainty results</t>
  </si>
  <si>
    <t>Code</t>
  </si>
  <si>
    <t>Description</t>
  </si>
  <si>
    <t>bc/straw/dig100</t>
  </si>
  <si>
    <t>Soil carbon permanence of biochar/straw/digestate</t>
  </si>
  <si>
    <t>co2c_ch4c</t>
  </si>
  <si>
    <t>CO2-C:CH4-C ratio</t>
  </si>
  <si>
    <t>straw/dig_x</t>
  </si>
  <si>
    <t>Content of x in straw/digestate</t>
  </si>
  <si>
    <t>dew_x_fib</t>
  </si>
  <si>
    <t>x to fibers in dewatering</t>
  </si>
  <si>
    <t>dry_x_con</t>
  </si>
  <si>
    <t>x to condensate in steam drying</t>
  </si>
  <si>
    <t>py_x_char</t>
  </si>
  <si>
    <t>x to biochar in pyrolysis</t>
  </si>
  <si>
    <t>py_e_oil</t>
  </si>
  <si>
    <t>Energy content to biooil in straw pyrolysis</t>
  </si>
  <si>
    <t>sto_x</t>
  </si>
  <si>
    <t>Emissions of x during storage</t>
  </si>
  <si>
    <t>sep_x</t>
  </si>
  <si>
    <t>Effect of dewatering on emissions of x</t>
  </si>
  <si>
    <t>fw_x</t>
  </si>
  <si>
    <t>Emissions of x from soil application</t>
  </si>
  <si>
    <t>n_leach</t>
  </si>
  <si>
    <t>Leaching rate from application of N to soil</t>
  </si>
  <si>
    <t>n_vol</t>
  </si>
  <si>
    <t>Volatilization rate from application of N to soil</t>
  </si>
  <si>
    <t>n2o_dir</t>
  </si>
  <si>
    <t>Direct N2O emissions from application of N to soil</t>
  </si>
  <si>
    <t>n2o_leach</t>
  </si>
  <si>
    <t>Indirect N2O emissions from leached N</t>
  </si>
  <si>
    <t>n2o_vol</t>
  </si>
  <si>
    <t>Indirect N2O emissions from volatilized N</t>
  </si>
  <si>
    <t>dew_el</t>
  </si>
  <si>
    <t>Electricity consumption in dewatering</t>
  </si>
  <si>
    <t>pell_el</t>
  </si>
  <si>
    <t>Electricity consumption in pelleting</t>
  </si>
  <si>
    <t>dist</t>
  </si>
  <si>
    <t>Transport distance</t>
  </si>
  <si>
    <t>Descriptions of parameters</t>
  </si>
  <si>
    <t>c-sink</t>
  </si>
  <si>
    <t>storage emissions</t>
  </si>
  <si>
    <t>fertilizer</t>
  </si>
  <si>
    <t>transport</t>
  </si>
  <si>
    <t>field emissions</t>
  </si>
  <si>
    <t>electricity</t>
  </si>
  <si>
    <t>energy product</t>
  </si>
  <si>
    <t>field work</t>
  </si>
  <si>
    <t>straw_ts</t>
  </si>
  <si>
    <t>bc100</t>
  </si>
  <si>
    <t>py_c_char</t>
  </si>
  <si>
    <t>straw_c</t>
  </si>
  <si>
    <t>straw_e</t>
  </si>
  <si>
    <t>sep_ch4</t>
  </si>
  <si>
    <t>dew_ts_fib</t>
  </si>
  <si>
    <t>dig_ts</t>
  </si>
  <si>
    <t>dig_e</t>
  </si>
  <si>
    <t>dig_n_perc</t>
  </si>
  <si>
    <t>sto_ch4</t>
  </si>
  <si>
    <t>dig_n</t>
  </si>
  <si>
    <t>dew_c_fib</t>
  </si>
  <si>
    <t>dig_c</t>
  </si>
  <si>
    <t>py_e_char</t>
  </si>
  <si>
    <t>Process response to parameter changes. Values show change in net impact GWP100 from 10% increase in parameter value for all parameters with NSR &gt; 0.2</t>
  </si>
  <si>
    <t>Parameter sensitivity and uncertainty results</t>
  </si>
  <si>
    <t>Activity</t>
  </si>
  <si>
    <t>ecoinvent process</t>
  </si>
  <si>
    <t>N fertilizer substitution</t>
  </si>
  <si>
    <t>inorganic nitrogen fertiliser, as N, market for inorganic nitrogen fertiliser, as N, DK</t>
  </si>
  <si>
    <t>P fertilizer substitution</t>
  </si>
  <si>
    <t>inorganic phosphorus fertiliser, as P2O5, market for inorganic phosphorus fertiliser, as P2O5, DK</t>
  </si>
  <si>
    <t>K fertilizer substitution</t>
  </si>
  <si>
    <t>inorganic potassium fertiliser, as K2O, market for inorganic potassium fertiliser, as K2O, DK</t>
  </si>
  <si>
    <t>Natural gas substitution</t>
  </si>
  <si>
    <t>natural gas, high pressure, market for natural gas, high pressure, DK</t>
  </si>
  <si>
    <t>Biochar field application</t>
  </si>
  <si>
    <t>solid manure loading and spreading, by hydraulic loader and spreader, market for solid manure loading and spreading, by hydraulic loader and spreader, GLO</t>
  </si>
  <si>
    <t>Digestate/Liquid fraction field application</t>
  </si>
  <si>
    <t>liquid manure spreading, by vacuum tanker, market for liquid manure spreading, by vacuum tanker, GLO</t>
  </si>
  <si>
    <t>Straw baling</t>
  </si>
  <si>
    <t>baling, market for baling, GLO</t>
  </si>
  <si>
    <t>Transport</t>
  </si>
  <si>
    <t>transport, freight, lorry 16-32 metric ton, EURO3, market for transport, freight, lorry 16-32 metric ton, EURO3, RER</t>
  </si>
  <si>
    <t>Electricity</t>
  </si>
  <si>
    <t>electricity, high voltage, market for electricity, high voltage, DK</t>
  </si>
  <si>
    <t>Ecoinvent processes</t>
  </si>
  <si>
    <t>Title</t>
  </si>
  <si>
    <t>Two-stage separation and acidification of pig slurry - Nutrient separation efficiency and agronomical implications.</t>
  </si>
  <si>
    <t>Pharmaceuticals removal in an on-farm pig slurry treatment plant based on solid-liquid separation and nitrification-denitrification systems</t>
  </si>
  <si>
    <t>Effect of solid-liquid separation on anaerobic digestion of dairy manure in semi-continuous stirred tank reactors: Process performance and digestate characteristics</t>
  </si>
  <si>
    <t>Anaerobic digestion, solid-liquid separation, and drying of dairy manure: Measuring constituents and modeling emission</t>
  </si>
  <si>
    <t>Acidification of raw and co-digested pig slurries with alum before mechanical separation reduces gaseous emission during storage of solid and liquid fractions</t>
  </si>
  <si>
    <t>Effect of mechanical separation on emissions during storage of two anaerobically codigested animal slurries</t>
  </si>
  <si>
    <t>Production of recycled manure solids for bedding in Canadian dairy farms: I. Solid-liquid separation</t>
  </si>
  <si>
    <t>Gaseous emissions and modification of slurry composition during storage and after field application: Effect of slurry additives and mechanical separation</t>
  </si>
  <si>
    <t>Nutrient recovery by solid-liquid separation and methane productivity of solids</t>
  </si>
  <si>
    <t>Greenhouse gas and ammonia emissions from digested and separated dairy manure during storage and after land application</t>
  </si>
  <si>
    <t>Acidification of pig slurry before separation to improve slurry management on farms</t>
  </si>
  <si>
    <t>Animal Slurry Acidification Affects Particle Size Distribution and Improves Separation Efficiency</t>
  </si>
  <si>
    <t>Phosphorus distribution and availability in untreated and mechanically separated biogas digestates</t>
  </si>
  <si>
    <t>Pig slurry characteristics, nutrient balance and biogas production as affected by separation and acidification</t>
  </si>
  <si>
    <t>CO2 emissions and mineral nitrogen dynamics following application to soil of undigested liquid cattle manure and digestates</t>
  </si>
  <si>
    <t>Nitrogen fertilizer replacement value of undigested liquid cattle manure and digestates</t>
  </si>
  <si>
    <t>Phosphorus Fractions in Solid and Liquid Separates of Swine Slurry Separated Using Different Technologies</t>
  </si>
  <si>
    <t>Effects of mechanical separation on GHG and ammonia emissions from cattle slurry under winter conditions</t>
  </si>
  <si>
    <t>Carbon, Nitrogen, and Phosphorus Distribution in Particle Size-Fractionated Separated Pig and Cattle Slurry</t>
  </si>
  <si>
    <t>Effect of cattle slurry pre-treatment by separation and addition of nitrification inhibitors on gaseous emissions and N dynamics: A laboratory study</t>
  </si>
  <si>
    <t>Effect of Cattle Slurry Separation on Greenhouse Gas and Ammonia Emissions during Storage</t>
  </si>
  <si>
    <t>Gaseous emissions from the storage of untreated slurries and the fractions obtained after mechanical separation</t>
  </si>
  <si>
    <t>Ammonia emissions from rough cattle slurry and from derived solid and liquid fractions applied to alfalfa pasture</t>
  </si>
  <si>
    <t>Solid and liquid fractionation of digestate: mass balance, chemical characterization, and agronomic and environmental value.</t>
  </si>
  <si>
    <t>Laboratory assessment of the effect of cattle slurry pre-treatment on organic N degradation after soil application and N2O and N-2 emissions</t>
  </si>
  <si>
    <t>Anaerobic digestion of the liquid fraction of dairy manure in pilot plant for biogas production: Residual methane yield of digestate</t>
  </si>
  <si>
    <t>Composition and biogas yield of a novel source segregation system for pig excreta</t>
  </si>
  <si>
    <t>Year (of publication)</t>
  </si>
  <si>
    <t>Study site</t>
  </si>
  <si>
    <t>Research scale-slurry separation</t>
  </si>
  <si>
    <t>Przybkowo, Poland</t>
  </si>
  <si>
    <t>Farm-scale</t>
  </si>
  <si>
    <t>Catalonia ,Spain</t>
  </si>
  <si>
    <t>Hokkaido, Japan</t>
  </si>
  <si>
    <t>Laboratory-scale</t>
  </si>
  <si>
    <t>Italy</t>
  </si>
  <si>
    <t>Wisconsin,America</t>
  </si>
  <si>
    <t>Canada</t>
  </si>
  <si>
    <t>Pilot-scale</t>
  </si>
  <si>
    <t>Vila Real,Portugal</t>
  </si>
  <si>
    <t>Denmark</t>
  </si>
  <si>
    <t>America</t>
  </si>
  <si>
    <t>Portugal</t>
  </si>
  <si>
    <t>Germany</t>
  </si>
  <si>
    <t>italy</t>
  </si>
  <si>
    <t>Spain</t>
  </si>
  <si>
    <t>Netherlands</t>
  </si>
  <si>
    <t>Pretreatment method</t>
  </si>
  <si>
    <t>Separation method</t>
  </si>
  <si>
    <t>Untreatment</t>
  </si>
  <si>
    <t>Screw press</t>
  </si>
  <si>
    <t>Digestion</t>
  </si>
  <si>
    <t>Roller press</t>
  </si>
  <si>
    <t>Centrifuge</t>
  </si>
  <si>
    <t>TS all</t>
  </si>
  <si>
    <t>TC all</t>
  </si>
  <si>
    <t>Std</t>
  </si>
  <si>
    <t>Separation efficiencies based screw press and centrifuge data</t>
  </si>
  <si>
    <t>Treatment</t>
  </si>
  <si>
    <t>Slurry tupe</t>
  </si>
  <si>
    <t>Duration, days</t>
  </si>
  <si>
    <t>Separation</t>
  </si>
  <si>
    <t>Volume</t>
  </si>
  <si>
    <r>
      <t xml:space="preserve">Michael A. Holly </t>
    </r>
    <r>
      <rPr>
        <vertAlign val="superscript"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, Rebecca A. Larson </t>
    </r>
    <r>
      <rPr>
        <vertAlign val="superscript"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, J. Mark Powell </t>
    </r>
    <r>
      <rPr>
        <vertAlign val="superscript"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 xml:space="preserve">, Matthew D. Ruark </t>
    </r>
    <r>
      <rPr>
        <vertAlign val="super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, Horacio Aguirre-Villegas </t>
    </r>
    <r>
      <rPr>
        <vertAlign val="superscript"/>
        <sz val="11"/>
        <color theme="1"/>
        <rFont val="Aptos Narrow"/>
        <family val="2"/>
        <scheme val="minor"/>
      </rPr>
      <t>a.</t>
    </r>
    <r>
      <rPr>
        <sz val="11"/>
        <color theme="1"/>
        <rFont val="Aptos Narrow"/>
        <family val="2"/>
        <scheme val="minor"/>
      </rPr>
      <t xml:space="preserve"> (2017) Greenhouse gas and ammonia emissions from digested and separated dairy manure during storage and after land application</t>
    </r>
  </si>
  <si>
    <t>0.185 m3</t>
  </si>
  <si>
    <t>Relative difference</t>
  </si>
  <si>
    <t>https://doi.org/10.1016/S1537-5110(03)00067-9</t>
  </si>
  <si>
    <t>J. Martinez, F. Guiziou, P. Peu, V. Gueutier (2003) Influence of Treatment Techniques for Pig Slurry on Methane Emissions during Subsequent Storage</t>
  </si>
  <si>
    <t>60 L</t>
  </si>
  <si>
    <t>17-25</t>
  </si>
  <si>
    <t>Lab centrifuge</t>
  </si>
  <si>
    <t>Sieve</t>
  </si>
  <si>
    <t>g/t TS/d</t>
  </si>
  <si>
    <r>
      <t xml:space="preserve">Francesca Perazzolo </t>
    </r>
    <r>
      <rPr>
        <vertAlign val="superscript"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, Gabriele Mattachini </t>
    </r>
    <r>
      <rPr>
        <vertAlign val="superscript"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, Fulvia Tambone </t>
    </r>
    <r>
      <rPr>
        <vertAlign val="superscript"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, Tom Misselbrook </t>
    </r>
    <r>
      <rPr>
        <vertAlign val="superscript"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 xml:space="preserve">, Giorgio Provolo </t>
    </r>
    <r>
      <rPr>
        <vertAlign val="superscript"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(2015) Effect of mechanical separation on emissions during storage of two anaerobically codigested animal slurries</t>
    </r>
  </si>
  <si>
    <t>25 L</t>
  </si>
  <si>
    <t>g N /t TS/d</t>
  </si>
  <si>
    <r>
      <t xml:space="preserve">B. Amon </t>
    </r>
    <r>
      <rPr>
        <vertAlign val="superscript"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, V. Kryvoruchko </t>
    </r>
    <r>
      <rPr>
        <vertAlign val="superscript"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, T. Amon </t>
    </r>
    <r>
      <rPr>
        <vertAlign val="superscript"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, S. Zechmeister-Boltenstern </t>
    </r>
    <r>
      <rPr>
        <vertAlign val="superscript"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 xml:space="preserve"> (2006) Methane, nitrous oxide and ammonia emissions during storage and after application of dairy cattle slurry and influence of slurry treatment</t>
    </r>
  </si>
  <si>
    <t>10 m3</t>
  </si>
  <si>
    <t>Temp, C</t>
  </si>
  <si>
    <t>Screw sieve</t>
  </si>
  <si>
    <t>g/kg TS</t>
  </si>
  <si>
    <t>https://doi.org/10.2134/jeq2007.0330</t>
  </si>
  <si>
    <t>David Fangueiro, Joao Coutinho, David Chadwick, Nuno Moreira, Henrique Trindade (2008) Effect of Cattle Slurry Separation on Greenhouse Gas and Ammonia Emissions during Storage</t>
  </si>
  <si>
    <t>&gt;15</t>
  </si>
  <si>
    <t>125 L</t>
  </si>
  <si>
    <t>% C</t>
  </si>
  <si>
    <t>% N</t>
  </si>
  <si>
    <t>1 m3</t>
  </si>
  <si>
    <t>g/kg TKN/d</t>
  </si>
  <si>
    <t>g/t/TS/d</t>
  </si>
  <si>
    <t>Francesca Perazzolo, Gabriele Mattachini, Elisabetta Riva, Giorgio Provolo (2017) Nutrient Losses during Winter and Summer Storage of Separated and Unseparated Digested Cattle Slurry</t>
  </si>
  <si>
    <t>Digested</t>
  </si>
  <si>
    <t>Digested, mixed</t>
  </si>
  <si>
    <t>g/kg N</t>
  </si>
  <si>
    <t>g C/kg TS</t>
  </si>
  <si>
    <t>g/kg TKN</t>
  </si>
  <si>
    <t>g N /kg N/d</t>
  </si>
  <si>
    <t>g/kg N/d</t>
  </si>
  <si>
    <t>g N /kg TKN/d</t>
  </si>
  <si>
    <t>SI11</t>
  </si>
  <si>
    <t>Review of relevant LCA litterature</t>
  </si>
  <si>
    <r>
      <t>Table 1 Non-comprehensive review of straw and manure pyrolysis LCA studies and their uncertainty modelling approach</t>
    </r>
    <r>
      <rPr>
        <sz val="8"/>
        <color theme="1"/>
        <rFont val="Aptos"/>
        <family val="2"/>
      </rPr>
      <t>   </t>
    </r>
  </si>
  <si>
    <t>Publication</t>
  </si>
  <si>
    <t>Uncertainty approach</t>
  </si>
  <si>
    <t>Mehta et al. (2022)</t>
  </si>
  <si>
    <t>Manure and grass silage digestate</t>
  </si>
  <si>
    <t>Alternative parameter values</t>
  </si>
  <si>
    <t>Not comparable</t>
  </si>
  <si>
    <t>Struhs et al. (2020)</t>
  </si>
  <si>
    <t>Sharara et al. (2019)</t>
  </si>
  <si>
    <t xml:space="preserve">Swine manure </t>
  </si>
  <si>
    <t>None</t>
  </si>
  <si>
    <t>Tao &amp; You (2022)</t>
  </si>
  <si>
    <t>Dairy manure digestate</t>
  </si>
  <si>
    <t>Thomsen (2021)</t>
  </si>
  <si>
    <t>Cereal straw</t>
  </si>
  <si>
    <t>Alternative parameter values and scenario modelling</t>
  </si>
  <si>
    <t>Kauffman et al. (2011)</t>
  </si>
  <si>
    <t>Corn straw</t>
  </si>
  <si>
    <t>Hammond et al. (2011)</t>
  </si>
  <si>
    <t>Thers et al. (2019)</t>
  </si>
  <si>
    <t>Oilseed rape straw</t>
  </si>
  <si>
    <t>Uusitalo &amp; Leino (2019)</t>
  </si>
  <si>
    <r>
      <t>Results, kg CO</t>
    </r>
    <r>
      <rPr>
        <b/>
        <vertAlign val="sub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e / ton wet feedstock</t>
    </r>
  </si>
  <si>
    <t>LCA review</t>
  </si>
  <si>
    <t>https://doi.org/10.1016/j.renene.2022.06.115</t>
  </si>
  <si>
    <t>https://doi.org/10.1016/j.apenergy.2020.115782</t>
  </si>
  <si>
    <t>https://doi.org/10.3390/en12214081</t>
  </si>
  <si>
    <t>https://doi.org/10.1016/B978-0-12-819248-1.00022-1</t>
  </si>
  <si>
    <t>https://forskning.ruc.dk/en/publications/climate-footprint-analysis-of-straw-pyrolysis-amp-straw-biogas-as</t>
  </si>
  <si>
    <t>https://doi.org/10.1016/j.fuel.2011.06.031</t>
  </si>
  <si>
    <t>https://doi.org/10.1016/j.enpol.2011.02.033</t>
  </si>
  <si>
    <t>https://doi.org/10.1016/j.scitotenv.2019.03.257</t>
  </si>
  <si>
    <t>https://doi.org/10.1016/j.jclepro.2019.04.175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</si>
</sst>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E+00"/>
    <numFmt numFmtId="167" formatCode="0.00000"/>
  </numFmts>
  <fonts count="2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u/>
      <sz val="11"/>
      <color rgb="FF0563C1"/>
      <name val="Calibri"/>
      <family val="2"/>
    </font>
    <font>
      <sz val="11"/>
      <color rgb="FF9C0006"/>
      <name val="Calibri"/>
      <family val="2"/>
    </font>
    <font>
      <b/>
      <sz val="24"/>
      <color indexed="8"/>
      <name val="Calibri"/>
      <family val="2"/>
    </font>
    <font>
      <i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1"/>
      <color theme="1"/>
      <name val="Aptos"/>
      <family val="2"/>
    </font>
    <font>
      <vertAlign val="subscript"/>
      <sz val="11"/>
      <color theme="1"/>
      <name val="Aptos"/>
      <family val="2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i/>
      <sz val="11"/>
      <color theme="1"/>
      <name val="Aptos"/>
      <family val="2"/>
    </font>
    <font>
      <b/>
      <sz val="11"/>
      <color theme="1"/>
      <name val="Calibri"/>
      <family val="2"/>
    </font>
    <font>
      <sz val="8"/>
      <name val="Aptos Narrow"/>
      <family val="2"/>
      <scheme val="minor"/>
    </font>
    <font>
      <sz val="10"/>
      <color theme="1"/>
      <name val="Arial Unicode MS"/>
    </font>
    <font>
      <b/>
      <sz val="10"/>
      <color theme="1"/>
      <name val="Aptos Narrow"/>
      <family val="2"/>
      <scheme val="minor"/>
    </font>
    <font>
      <b/>
      <sz val="11"/>
      <color indexed="8"/>
      <name val="Calibri"/>
      <family val="2"/>
    </font>
    <font>
      <sz val="8"/>
      <color rgb="FF000000"/>
      <name val="Aptos Narrow"/>
      <family val="2"/>
    </font>
    <font>
      <b/>
      <sz val="8"/>
      <color rgb="FF000000"/>
      <name val="Aptos Narrow"/>
      <family val="2"/>
    </font>
    <font>
      <i/>
      <sz val="9"/>
      <color theme="1"/>
      <name val="Aptos"/>
      <family val="2"/>
    </font>
    <font>
      <sz val="8"/>
      <color theme="1"/>
      <name val="Aptos"/>
      <family val="2"/>
    </font>
    <font>
      <b/>
      <vertAlign val="subscript"/>
      <sz val="11"/>
      <color theme="1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BAE2C5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A6DAB4"/>
        <bgColor indexed="64"/>
      </patternFill>
    </fill>
    <fill>
      <patternFill patternType="solid">
        <fgColor rgb="FFA1D8AF"/>
        <bgColor indexed="64"/>
      </patternFill>
    </fill>
    <fill>
      <patternFill patternType="solid">
        <fgColor rgb="FFFBCFD2"/>
        <bgColor indexed="64"/>
      </patternFill>
    </fill>
    <fill>
      <patternFill patternType="solid">
        <fgColor rgb="FFFCF5F8"/>
        <bgColor indexed="64"/>
      </patternFill>
    </fill>
    <fill>
      <patternFill patternType="solid">
        <fgColor rgb="FFFBD4D7"/>
        <bgColor indexed="64"/>
      </patternFill>
    </fill>
    <fill>
      <patternFill patternType="solid">
        <fgColor rgb="FFFCF4F7"/>
        <bgColor indexed="64"/>
      </patternFill>
    </fill>
    <fill>
      <patternFill patternType="solid">
        <fgColor rgb="FFFCE9EC"/>
        <bgColor indexed="64"/>
      </patternFill>
    </fill>
    <fill>
      <patternFill patternType="solid">
        <fgColor rgb="FFF97274"/>
        <bgColor indexed="64"/>
      </patternFill>
    </fill>
    <fill>
      <patternFill patternType="solid">
        <fgColor rgb="FFFCF7FA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CF2F5"/>
        <bgColor indexed="64"/>
      </patternFill>
    </fill>
    <fill>
      <patternFill patternType="solid">
        <fgColor rgb="FFFBD0D3"/>
        <bgColor indexed="64"/>
      </patternFill>
    </fill>
    <fill>
      <patternFill patternType="solid">
        <fgColor rgb="FFFBCDD0"/>
        <bgColor indexed="64"/>
      </patternFill>
    </fill>
    <fill>
      <patternFill patternType="solid">
        <fgColor rgb="FFFAA8AB"/>
        <bgColor indexed="64"/>
      </patternFill>
    </fill>
    <fill>
      <patternFill patternType="solid">
        <fgColor rgb="FFFCFBFE"/>
        <bgColor indexed="64"/>
      </patternFill>
    </fill>
    <fill>
      <patternFill patternType="solid">
        <fgColor rgb="FFFBCED1"/>
        <bgColor indexed="64"/>
      </patternFill>
    </fill>
    <fill>
      <patternFill patternType="solid">
        <fgColor rgb="FFFAAFB2"/>
        <bgColor indexed="64"/>
      </patternFill>
    </fill>
    <fill>
      <patternFill patternType="solid">
        <fgColor rgb="FFFBC6C9"/>
        <bgColor indexed="64"/>
      </patternFill>
    </fill>
    <fill>
      <patternFill patternType="solid">
        <fgColor rgb="FFFBFBFE"/>
        <bgColor indexed="64"/>
      </patternFill>
    </fill>
    <fill>
      <patternFill patternType="solid">
        <fgColor rgb="FFD2EBDB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ACDBBA"/>
        <bgColor indexed="64"/>
      </patternFill>
    </fill>
    <fill>
      <patternFill patternType="solid">
        <fgColor rgb="FFBFE3CA"/>
        <bgColor indexed="64"/>
      </patternFill>
    </fill>
    <fill>
      <patternFill patternType="solid">
        <fgColor rgb="FFA3D8B2"/>
        <bgColor indexed="64"/>
      </patternFill>
    </fill>
    <fill>
      <patternFill patternType="solid">
        <fgColor rgb="FF68C07F"/>
        <bgColor indexed="64"/>
      </patternFill>
    </fill>
    <fill>
      <patternFill patternType="solid">
        <fgColor rgb="FFA8DAB7"/>
        <bgColor indexed="64"/>
      </patternFill>
    </fill>
    <fill>
      <patternFill patternType="solid">
        <fgColor rgb="FFA2D7B1"/>
        <bgColor indexed="64"/>
      </patternFill>
    </fill>
    <fill>
      <patternFill patternType="solid">
        <fgColor rgb="FFBEE3CA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3EBDC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80">
    <xf numFmtId="0" fontId="0" fillId="0" borderId="0" xfId="0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2" fontId="5" fillId="0" borderId="0" xfId="0" applyNumberFormat="1" applyFont="1"/>
    <xf numFmtId="2" fontId="5" fillId="0" borderId="0" xfId="1" applyNumberFormat="1" applyFont="1" applyFill="1" applyBorder="1"/>
    <xf numFmtId="2" fontId="5" fillId="0" borderId="4" xfId="0" applyNumberFormat="1" applyFont="1" applyBorder="1"/>
    <xf numFmtId="2" fontId="5" fillId="0" borderId="5" xfId="0" applyNumberFormat="1" applyFont="1" applyBorder="1"/>
    <xf numFmtId="2" fontId="5" fillId="0" borderId="6" xfId="0" applyNumberFormat="1" applyFont="1" applyBorder="1"/>
    <xf numFmtId="2" fontId="5" fillId="0" borderId="7" xfId="0" applyNumberFormat="1" applyFont="1" applyBorder="1"/>
    <xf numFmtId="2" fontId="5" fillId="0" borderId="8" xfId="0" applyNumberFormat="1" applyFont="1" applyBorder="1"/>
    <xf numFmtId="0" fontId="3" fillId="0" borderId="0" xfId="0" applyFont="1"/>
    <xf numFmtId="0" fontId="0" fillId="0" borderId="10" xfId="0" applyBorder="1"/>
    <xf numFmtId="2" fontId="0" fillId="0" borderId="0" xfId="0" applyNumberFormat="1"/>
    <xf numFmtId="0" fontId="0" fillId="0" borderId="11" xfId="0" applyBorder="1"/>
    <xf numFmtId="0" fontId="0" fillId="0" borderId="12" xfId="0" applyBorder="1"/>
    <xf numFmtId="0" fontId="5" fillId="0" borderId="0" xfId="0" applyFont="1"/>
    <xf numFmtId="0" fontId="4" fillId="0" borderId="9" xfId="0" applyFont="1" applyBorder="1"/>
    <xf numFmtId="0" fontId="7" fillId="0" borderId="0" xfId="3" applyFont="1" applyFill="1" applyBorder="1"/>
    <xf numFmtId="0" fontId="5" fillId="0" borderId="10" xfId="0" applyFont="1" applyBorder="1"/>
    <xf numFmtId="0" fontId="5" fillId="0" borderId="4" xfId="0" applyFont="1" applyBorder="1"/>
    <xf numFmtId="2" fontId="8" fillId="3" borderId="0" xfId="2" applyNumberFormat="1" applyFont="1" applyFill="1" applyBorder="1"/>
    <xf numFmtId="0" fontId="4" fillId="0" borderId="10" xfId="0" applyFont="1" applyBorder="1"/>
    <xf numFmtId="0" fontId="5" fillId="0" borderId="11" xfId="0" applyFont="1" applyBorder="1"/>
    <xf numFmtId="0" fontId="4" fillId="0" borderId="6" xfId="0" applyFont="1" applyBorder="1"/>
    <xf numFmtId="0" fontId="5" fillId="0" borderId="12" xfId="0" applyFont="1" applyBorder="1"/>
    <xf numFmtId="0" fontId="4" fillId="0" borderId="8" xfId="0" applyFont="1" applyBorder="1"/>
    <xf numFmtId="0" fontId="4" fillId="0" borderId="5" xfId="0" applyFont="1" applyBorder="1"/>
    <xf numFmtId="0" fontId="0" fillId="0" borderId="5" xfId="0" applyBorder="1"/>
    <xf numFmtId="0" fontId="0" fillId="0" borderId="7" xfId="0" applyBorder="1"/>
    <xf numFmtId="0" fontId="4" fillId="0" borderId="11" xfId="0" applyFont="1" applyBorder="1"/>
    <xf numFmtId="0" fontId="4" fillId="0" borderId="12" xfId="0" applyFont="1" applyBorder="1"/>
    <xf numFmtId="0" fontId="4" fillId="0" borderId="7" xfId="0" applyFont="1" applyBorder="1"/>
    <xf numFmtId="2" fontId="5" fillId="0" borderId="10" xfId="0" applyNumberFormat="1" applyFont="1" applyBorder="1"/>
    <xf numFmtId="2" fontId="5" fillId="0" borderId="12" xfId="0" applyNumberFormat="1" applyFont="1" applyBorder="1"/>
    <xf numFmtId="0" fontId="5" fillId="0" borderId="6" xfId="0" applyFont="1" applyBorder="1"/>
    <xf numFmtId="0" fontId="5" fillId="0" borderId="5" xfId="0" applyFont="1" applyBorder="1"/>
    <xf numFmtId="0" fontId="5" fillId="0" borderId="7" xfId="0" applyFont="1" applyBorder="1"/>
    <xf numFmtId="0" fontId="9" fillId="0" borderId="0" xfId="0" applyFont="1" applyAlignment="1">
      <alignment vertical="center"/>
    </xf>
    <xf numFmtId="0" fontId="0" fillId="0" borderId="0" xfId="0"/>
    <xf numFmtId="0" fontId="3" fillId="0" borderId="11" xfId="0" applyFont="1" applyBorder="1"/>
    <xf numFmtId="0" fontId="3" fillId="0" borderId="5" xfId="0" applyFont="1" applyBorder="1"/>
    <xf numFmtId="0" fontId="3" fillId="0" borderId="6" xfId="0" applyFont="1" applyBorder="1"/>
    <xf numFmtId="0" fontId="10" fillId="0" borderId="10" xfId="0" applyFont="1" applyBorder="1"/>
    <xf numFmtId="0" fontId="10" fillId="0" borderId="0" xfId="0" applyFont="1"/>
    <xf numFmtId="0" fontId="10" fillId="0" borderId="4" xfId="0" applyFont="1" applyBorder="1"/>
    <xf numFmtId="0" fontId="0" fillId="0" borderId="1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2" fontId="0" fillId="0" borderId="4" xfId="0" applyNumberFormat="1" applyBorder="1"/>
    <xf numFmtId="2" fontId="0" fillId="0" borderId="10" xfId="0" applyNumberFormat="1" applyBorder="1"/>
    <xf numFmtId="0" fontId="3" fillId="0" borderId="9" xfId="0" applyFont="1" applyBorder="1"/>
    <xf numFmtId="0" fontId="3" fillId="0" borderId="2" xfId="0" applyFont="1" applyBorder="1"/>
    <xf numFmtId="0" fontId="3" fillId="0" borderId="3" xfId="0" applyFont="1" applyBorder="1"/>
    <xf numFmtId="0" fontId="11" fillId="0" borderId="0" xfId="0" applyFont="1" applyAlignment="1">
      <alignment vertical="center"/>
    </xf>
    <xf numFmtId="0" fontId="6" fillId="0" borderId="0" xfId="3"/>
    <xf numFmtId="0" fontId="2" fillId="2" borderId="0" xfId="2"/>
    <xf numFmtId="165" fontId="0" fillId="0" borderId="0" xfId="0" applyNumberFormat="1"/>
    <xf numFmtId="9" fontId="0" fillId="0" borderId="0" xfId="0" applyNumberFormat="1"/>
    <xf numFmtId="16" fontId="0" fillId="0" borderId="0" xfId="0" applyNumberFormat="1"/>
    <xf numFmtId="0" fontId="12" fillId="0" borderId="0" xfId="0" applyFont="1"/>
    <xf numFmtId="0" fontId="0" fillId="0" borderId="4" xfId="0" applyBorder="1"/>
    <xf numFmtId="0" fontId="0" fillId="0" borderId="8" xfId="0" applyBorder="1"/>
    <xf numFmtId="2" fontId="0" fillId="0" borderId="2" xfId="0" applyNumberFormat="1" applyBorder="1"/>
    <xf numFmtId="2" fontId="0" fillId="0" borderId="3" xfId="0" applyNumberFormat="1" applyBorder="1"/>
    <xf numFmtId="0" fontId="12" fillId="0" borderId="0" xfId="0" applyFont="1" applyAlignment="1">
      <alignment vertical="center"/>
    </xf>
    <xf numFmtId="9" fontId="0" fillId="0" borderId="0" xfId="1" applyFont="1"/>
    <xf numFmtId="0" fontId="17" fillId="0" borderId="6" xfId="0" applyFont="1" applyBorder="1"/>
    <xf numFmtId="2" fontId="3" fillId="0" borderId="0" xfId="0" applyNumberFormat="1" applyFont="1"/>
    <xf numFmtId="1" fontId="0" fillId="0" borderId="0" xfId="0" applyNumberFormat="1"/>
    <xf numFmtId="2" fontId="2" fillId="2" borderId="1" xfId="2" applyNumberFormat="1" applyBorder="1"/>
    <xf numFmtId="2" fontId="8" fillId="3" borderId="11" xfId="2" applyNumberFormat="1" applyFont="1" applyFill="1" applyBorder="1"/>
    <xf numFmtId="2" fontId="8" fillId="3" borderId="5" xfId="2" applyNumberFormat="1" applyFont="1" applyFill="1" applyBorder="1"/>
    <xf numFmtId="2" fontId="8" fillId="3" borderId="10" xfId="2" applyNumberFormat="1" applyFont="1" applyFill="1" applyBorder="1"/>
    <xf numFmtId="2" fontId="2" fillId="2" borderId="10" xfId="2" applyNumberFormat="1" applyBorder="1"/>
    <xf numFmtId="2" fontId="2" fillId="2" borderId="0" xfId="2" applyNumberFormat="1" applyBorder="1"/>
    <xf numFmtId="2" fontId="0" fillId="0" borderId="12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3" fillId="0" borderId="11" xfId="0" applyFont="1" applyBorder="1"/>
    <xf numFmtId="0" fontId="3" fillId="0" borderId="5" xfId="0" applyFont="1" applyBorder="1"/>
    <xf numFmtId="0" fontId="3" fillId="0" borderId="6" xfId="0" applyFont="1" applyBorder="1"/>
    <xf numFmtId="167" fontId="0" fillId="0" borderId="7" xfId="0" applyNumberFormat="1" applyBorder="1"/>
    <xf numFmtId="167" fontId="0" fillId="0" borderId="8" xfId="0" applyNumberFormat="1" applyBorder="1"/>
    <xf numFmtId="167" fontId="0" fillId="0" borderId="4" xfId="0" applyNumberFormat="1" applyBorder="1"/>
    <xf numFmtId="164" fontId="0" fillId="0" borderId="10" xfId="0" applyNumberFormat="1" applyBorder="1"/>
    <xf numFmtId="164" fontId="0" fillId="0" borderId="4" xfId="0" applyNumberFormat="1" applyBorder="1"/>
    <xf numFmtId="9" fontId="3" fillId="0" borderId="0" xfId="0" applyNumberFormat="1" applyFont="1"/>
    <xf numFmtId="0" fontId="0" fillId="0" borderId="6" xfId="0" applyBorder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2" fontId="0" fillId="0" borderId="0" xfId="0" applyNumberFormat="1" applyAlignment="1">
      <alignment vertical="center" wrapText="1"/>
    </xf>
    <xf numFmtId="0" fontId="3" fillId="0" borderId="10" xfId="0" applyFont="1" applyBorder="1"/>
    <xf numFmtId="0" fontId="3" fillId="0" borderId="4" xfId="0" applyFont="1" applyBorder="1"/>
    <xf numFmtId="0" fontId="6" fillId="0" borderId="11" xfId="3" applyBorder="1"/>
    <xf numFmtId="0" fontId="6" fillId="0" borderId="0" xfId="3" applyBorder="1"/>
    <xf numFmtId="0" fontId="4" fillId="0" borderId="4" xfId="0" applyFon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11" xfId="0" applyNumberFormat="1" applyBorder="1"/>
    <xf numFmtId="0" fontId="0" fillId="0" borderId="0" xfId="0"/>
    <xf numFmtId="0" fontId="0" fillId="0" borderId="10" xfId="0" applyFont="1" applyFill="1" applyBorder="1"/>
    <xf numFmtId="2" fontId="0" fillId="0" borderId="10" xfId="0" applyNumberFormat="1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0" xfId="0" applyNumberFormat="1"/>
    <xf numFmtId="164" fontId="0" fillId="0" borderId="0" xfId="0" applyNumberFormat="1"/>
    <xf numFmtId="0" fontId="3" fillId="0" borderId="9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0" xfId="0"/>
    <xf numFmtId="9" fontId="0" fillId="0" borderId="5" xfId="1" applyFont="1" applyBorder="1"/>
    <xf numFmtId="9" fontId="0" fillId="0" borderId="6" xfId="1" applyFont="1" applyBorder="1"/>
    <xf numFmtId="9" fontId="0" fillId="0" borderId="0" xfId="1" applyFont="1" applyBorder="1"/>
    <xf numFmtId="9" fontId="0" fillId="0" borderId="4" xfId="1" applyFont="1" applyBorder="1"/>
    <xf numFmtId="9" fontId="0" fillId="0" borderId="7" xfId="1" applyFont="1" applyBorder="1"/>
    <xf numFmtId="9" fontId="0" fillId="0" borderId="8" xfId="1" applyFont="1" applyBorder="1"/>
    <xf numFmtId="9" fontId="1" fillId="0" borderId="0" xfId="1" applyBorder="1"/>
    <xf numFmtId="9" fontId="0" fillId="0" borderId="11" xfId="1" applyFont="1" applyBorder="1"/>
    <xf numFmtId="9" fontId="0" fillId="0" borderId="10" xfId="1" applyFont="1" applyBorder="1"/>
    <xf numFmtId="9" fontId="0" fillId="0" borderId="12" xfId="1" applyFont="1" applyBorder="1"/>
    <xf numFmtId="9" fontId="1" fillId="0" borderId="11" xfId="1" applyBorder="1"/>
    <xf numFmtId="9" fontId="1" fillId="0" borderId="5" xfId="1" applyBorder="1"/>
    <xf numFmtId="9" fontId="1" fillId="0" borderId="6" xfId="1" applyBorder="1"/>
    <xf numFmtId="9" fontId="1" fillId="0" borderId="10" xfId="1" applyBorder="1"/>
    <xf numFmtId="9" fontId="1" fillId="0" borderId="4" xfId="1" applyBorder="1"/>
    <xf numFmtId="0" fontId="10" fillId="0" borderId="0" xfId="0" applyFont="1"/>
    <xf numFmtId="0" fontId="12" fillId="4" borderId="15" xfId="0" applyFont="1" applyFill="1" applyBorder="1" applyAlignment="1">
      <alignment vertical="center"/>
    </xf>
    <xf numFmtId="0" fontId="12" fillId="4" borderId="0" xfId="0" applyFont="1" applyFill="1" applyAlignment="1">
      <alignment vertical="center"/>
    </xf>
    <xf numFmtId="0" fontId="12" fillId="4" borderId="17" xfId="0" applyFont="1" applyFill="1" applyBorder="1" applyAlignment="1">
      <alignment vertical="center"/>
    </xf>
    <xf numFmtId="0" fontId="12" fillId="4" borderId="20" xfId="0" applyFont="1" applyFill="1" applyBorder="1" applyAlignment="1">
      <alignment vertical="center"/>
    </xf>
    <xf numFmtId="0" fontId="16" fillId="0" borderId="0" xfId="0" applyFont="1"/>
    <xf numFmtId="0" fontId="0" fillId="0" borderId="10" xfId="0" applyBorder="1"/>
    <xf numFmtId="0" fontId="0" fillId="0" borderId="4" xfId="0" applyBorder="1"/>
    <xf numFmtId="0" fontId="0" fillId="0" borderId="12" xfId="0" applyBorder="1"/>
    <xf numFmtId="0" fontId="0" fillId="0" borderId="8" xfId="0" applyBorder="1"/>
    <xf numFmtId="0" fontId="21" fillId="0" borderId="9" xfId="0" applyFont="1" applyBorder="1"/>
    <xf numFmtId="0" fontId="21" fillId="0" borderId="3" xfId="0" applyFont="1" applyBorder="1"/>
    <xf numFmtId="1" fontId="3" fillId="0" borderId="0" xfId="0" applyNumberFormat="1" applyFont="1"/>
    <xf numFmtId="2" fontId="3" fillId="0" borderId="4" xfId="0" applyNumberFormat="1" applyFont="1" applyBorder="1"/>
    <xf numFmtId="0" fontId="3" fillId="0" borderId="12" xfId="0" applyFont="1" applyBorder="1"/>
    <xf numFmtId="0" fontId="3" fillId="0" borderId="7" xfId="0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2" fontId="17" fillId="0" borderId="5" xfId="0" applyNumberFormat="1" applyFont="1" applyBorder="1"/>
    <xf numFmtId="2" fontId="17" fillId="0" borderId="6" xfId="0" applyNumberFormat="1" applyFont="1" applyBorder="1"/>
    <xf numFmtId="0" fontId="17" fillId="0" borderId="4" xfId="0" applyFont="1" applyBorder="1"/>
    <xf numFmtId="2" fontId="17" fillId="0" borderId="0" xfId="0" applyNumberFormat="1" applyFont="1"/>
    <xf numFmtId="2" fontId="17" fillId="0" borderId="4" xfId="0" applyNumberFormat="1" applyFont="1" applyBorder="1"/>
    <xf numFmtId="0" fontId="17" fillId="0" borderId="8" xfId="0" applyFont="1" applyBorder="1"/>
    <xf numFmtId="2" fontId="17" fillId="0" borderId="7" xfId="0" applyNumberFormat="1" applyFont="1" applyBorder="1"/>
    <xf numFmtId="2" fontId="17" fillId="0" borderId="8" xfId="0" applyNumberFormat="1" applyFont="1" applyBorder="1"/>
    <xf numFmtId="2" fontId="17" fillId="0" borderId="11" xfId="0" applyNumberFormat="1" applyFont="1" applyBorder="1"/>
    <xf numFmtId="2" fontId="17" fillId="0" borderId="10" xfId="0" applyNumberFormat="1" applyFont="1" applyBorder="1"/>
    <xf numFmtId="2" fontId="17" fillId="0" borderId="12" xfId="0" applyNumberFormat="1" applyFont="1" applyBorder="1"/>
    <xf numFmtId="0" fontId="3" fillId="0" borderId="8" xfId="0" applyFont="1" applyBorder="1"/>
    <xf numFmtId="167" fontId="3" fillId="0" borderId="0" xfId="0" applyNumberFormat="1" applyFont="1"/>
    <xf numFmtId="167" fontId="3" fillId="0" borderId="4" xfId="0" applyNumberFormat="1" applyFont="1" applyBorder="1"/>
    <xf numFmtId="167" fontId="3" fillId="0" borderId="7" xfId="0" applyNumberFormat="1" applyFont="1" applyBorder="1"/>
    <xf numFmtId="167" fontId="3" fillId="0" borderId="8" xfId="0" applyNumberFormat="1" applyFont="1" applyBorder="1"/>
    <xf numFmtId="0" fontId="0" fillId="0" borderId="0" xfId="0" applyBorder="1"/>
    <xf numFmtId="2" fontId="0" fillId="0" borderId="0" xfId="0" applyNumberFormat="1" applyBorder="1"/>
    <xf numFmtId="2" fontId="3" fillId="0" borderId="12" xfId="0" applyNumberFormat="1" applyFont="1" applyBorder="1"/>
    <xf numFmtId="2" fontId="3" fillId="0" borderId="11" xfId="0" applyNumberFormat="1" applyFont="1" applyBorder="1"/>
    <xf numFmtId="2" fontId="3" fillId="0" borderId="5" xfId="0" applyNumberFormat="1" applyFont="1" applyBorder="1"/>
    <xf numFmtId="2" fontId="3" fillId="0" borderId="6" xfId="0" applyNumberFormat="1" applyFont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2" fontId="0" fillId="0" borderId="4" xfId="0" applyNumberFormat="1" applyFont="1" applyFill="1" applyBorder="1"/>
    <xf numFmtId="0" fontId="0" fillId="0" borderId="0" xfId="0" applyFill="1" applyBorder="1"/>
    <xf numFmtId="0" fontId="0" fillId="0" borderId="7" xfId="0" applyFont="1" applyFill="1" applyBorder="1"/>
    <xf numFmtId="2" fontId="0" fillId="0" borderId="7" xfId="0" applyNumberFormat="1" applyFont="1" applyFill="1" applyBorder="1"/>
    <xf numFmtId="2" fontId="0" fillId="0" borderId="8" xfId="0" applyNumberFormat="1" applyFont="1" applyFill="1" applyBorder="1"/>
    <xf numFmtId="0" fontId="0" fillId="0" borderId="10" xfId="0" applyFill="1" applyBorder="1"/>
    <xf numFmtId="0" fontId="11" fillId="0" borderId="0" xfId="0" applyFont="1" applyFill="1" applyAlignment="1">
      <alignment vertical="center"/>
    </xf>
    <xf numFmtId="0" fontId="20" fillId="0" borderId="0" xfId="0" applyFont="1" applyFill="1"/>
    <xf numFmtId="0" fontId="6" fillId="0" borderId="0" xfId="3" applyFill="1"/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/>
    <xf numFmtId="0" fontId="0" fillId="0" borderId="0" xfId="0" applyFill="1"/>
    <xf numFmtId="2" fontId="0" fillId="0" borderId="0" xfId="0" applyNumberFormat="1" applyFont="1" applyFill="1"/>
    <xf numFmtId="0" fontId="3" fillId="0" borderId="11" xfId="0" applyFont="1" applyFill="1" applyBorder="1"/>
    <xf numFmtId="2" fontId="3" fillId="0" borderId="5" xfId="0" applyNumberFormat="1" applyFont="1" applyFill="1" applyBorder="1"/>
    <xf numFmtId="0" fontId="3" fillId="0" borderId="12" xfId="0" applyFont="1" applyFill="1" applyBorder="1"/>
    <xf numFmtId="0" fontId="3" fillId="0" borderId="7" xfId="0" applyFont="1" applyFill="1" applyBorder="1"/>
    <xf numFmtId="2" fontId="3" fillId="0" borderId="7" xfId="0" applyNumberFormat="1" applyFont="1" applyFill="1" applyBorder="1"/>
    <xf numFmtId="2" fontId="3" fillId="0" borderId="8" xfId="0" applyNumberFormat="1" applyFont="1" applyFill="1" applyBorder="1"/>
    <xf numFmtId="2" fontId="3" fillId="0" borderId="11" xfId="0" applyNumberFormat="1" applyFont="1" applyFill="1" applyBorder="1"/>
    <xf numFmtId="2" fontId="3" fillId="0" borderId="12" xfId="0" applyNumberFormat="1" applyFont="1" applyFill="1" applyBorder="1"/>
    <xf numFmtId="0" fontId="3" fillId="0" borderId="8" xfId="0" applyFont="1" applyFill="1" applyBorder="1"/>
    <xf numFmtId="0" fontId="6" fillId="0" borderId="0" xfId="3" applyFill="1" applyBorder="1"/>
    <xf numFmtId="2" fontId="0" fillId="0" borderId="10" xfId="0" applyNumberFormat="1" applyFill="1" applyBorder="1"/>
    <xf numFmtId="16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ill="1" applyBorder="1"/>
    <xf numFmtId="0" fontId="22" fillId="0" borderId="14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22" fillId="0" borderId="17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19" xfId="0" applyFont="1" applyBorder="1" applyAlignment="1">
      <alignment horizontal="left" vertical="center"/>
    </xf>
    <xf numFmtId="0" fontId="22" fillId="0" borderId="20" xfId="0" applyFont="1" applyBorder="1" applyAlignment="1">
      <alignment horizontal="left" vertical="center"/>
    </xf>
    <xf numFmtId="0" fontId="22" fillId="5" borderId="0" xfId="0" applyFont="1" applyFill="1" applyAlignment="1">
      <alignment horizontal="center" vertical="center"/>
    </xf>
    <xf numFmtId="0" fontId="22" fillId="7" borderId="14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9" borderId="15" xfId="0" applyFont="1" applyFill="1" applyBorder="1" applyAlignment="1">
      <alignment horizontal="center" vertical="center"/>
    </xf>
    <xf numFmtId="0" fontId="22" fillId="10" borderId="15" xfId="0" applyFont="1" applyFill="1" applyBorder="1" applyAlignment="1">
      <alignment horizontal="center" vertical="center"/>
    </xf>
    <xf numFmtId="0" fontId="22" fillId="11" borderId="15" xfId="0" applyFont="1" applyFill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22" fillId="6" borderId="16" xfId="0" applyFont="1" applyFill="1" applyBorder="1" applyAlignment="1">
      <alignment horizontal="center" vertical="center"/>
    </xf>
    <xf numFmtId="0" fontId="22" fillId="12" borderId="17" xfId="0" applyFont="1" applyFill="1" applyBorder="1" applyAlignment="1">
      <alignment horizontal="center" vertical="center"/>
    </xf>
    <xf numFmtId="0" fontId="22" fillId="12" borderId="18" xfId="0" applyFont="1" applyFill="1" applyBorder="1" applyAlignment="1">
      <alignment horizontal="center" vertical="center"/>
    </xf>
    <xf numFmtId="0" fontId="22" fillId="11" borderId="18" xfId="0" applyFont="1" applyFill="1" applyBorder="1" applyAlignment="1">
      <alignment horizontal="center" vertical="center"/>
    </xf>
    <xf numFmtId="0" fontId="22" fillId="7" borderId="18" xfId="0" applyFont="1" applyFill="1" applyBorder="1" applyAlignment="1">
      <alignment horizontal="center" vertical="center"/>
    </xf>
    <xf numFmtId="0" fontId="22" fillId="5" borderId="18" xfId="0" applyFont="1" applyFill="1" applyBorder="1" applyAlignment="1">
      <alignment horizontal="center" vertical="center"/>
    </xf>
    <xf numFmtId="0" fontId="22" fillId="15" borderId="0" xfId="0" applyFont="1" applyFill="1" applyAlignment="1">
      <alignment horizontal="center" vertical="center"/>
    </xf>
    <xf numFmtId="0" fontId="22" fillId="17" borderId="17" xfId="0" applyFont="1" applyFill="1" applyBorder="1" applyAlignment="1">
      <alignment horizontal="center" vertical="center"/>
    </xf>
    <xf numFmtId="0" fontId="22" fillId="18" borderId="0" xfId="0" applyFont="1" applyFill="1" applyAlignment="1">
      <alignment horizontal="center" vertical="center"/>
    </xf>
    <xf numFmtId="0" fontId="22" fillId="19" borderId="0" xfId="0" applyFont="1" applyFill="1" applyAlignment="1">
      <alignment horizontal="center" vertical="center"/>
    </xf>
    <xf numFmtId="0" fontId="22" fillId="20" borderId="17" xfId="0" applyFont="1" applyFill="1" applyBorder="1" applyAlignment="1">
      <alignment horizontal="center" vertical="center"/>
    </xf>
    <xf numFmtId="0" fontId="22" fillId="21" borderId="0" xfId="0" applyFont="1" applyFill="1" applyAlignment="1">
      <alignment horizontal="center" vertical="center"/>
    </xf>
    <xf numFmtId="0" fontId="22" fillId="22" borderId="0" xfId="0" applyFont="1" applyFill="1" applyAlignment="1">
      <alignment horizontal="center" vertical="center"/>
    </xf>
    <xf numFmtId="0" fontId="22" fillId="23" borderId="0" xfId="0" applyFont="1" applyFill="1" applyAlignment="1">
      <alignment horizontal="center" vertical="center"/>
    </xf>
    <xf numFmtId="0" fontId="22" fillId="24" borderId="18" xfId="0" applyFont="1" applyFill="1" applyBorder="1" applyAlignment="1">
      <alignment horizontal="center" vertical="center"/>
    </xf>
    <xf numFmtId="0" fontId="22" fillId="25" borderId="0" xfId="0" applyFont="1" applyFill="1" applyAlignment="1">
      <alignment horizontal="center" vertical="center"/>
    </xf>
    <xf numFmtId="0" fontId="22" fillId="26" borderId="0" xfId="0" applyFont="1" applyFill="1" applyAlignment="1">
      <alignment horizontal="center" vertical="center"/>
    </xf>
    <xf numFmtId="0" fontId="22" fillId="27" borderId="18" xfId="0" applyFont="1" applyFill="1" applyBorder="1" applyAlignment="1">
      <alignment horizontal="center" vertical="center"/>
    </xf>
    <xf numFmtId="0" fontId="22" fillId="28" borderId="18" xfId="0" applyFont="1" applyFill="1" applyBorder="1" applyAlignment="1">
      <alignment horizontal="center" vertical="center"/>
    </xf>
    <xf numFmtId="0" fontId="22" fillId="29" borderId="0" xfId="0" applyFont="1" applyFill="1" applyAlignment="1">
      <alignment horizontal="center" vertical="center"/>
    </xf>
    <xf numFmtId="0" fontId="22" fillId="31" borderId="20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11" borderId="0" xfId="0" applyFont="1" applyFill="1" applyAlignment="1">
      <alignment horizontal="center" vertical="center"/>
    </xf>
    <xf numFmtId="0" fontId="22" fillId="7" borderId="17" xfId="0" applyFont="1" applyFill="1" applyBorder="1" applyAlignment="1">
      <alignment horizontal="center" vertical="center"/>
    </xf>
    <xf numFmtId="0" fontId="22" fillId="13" borderId="0" xfId="0" applyFont="1" applyFill="1" applyAlignment="1">
      <alignment horizontal="center" vertical="center"/>
    </xf>
    <xf numFmtId="0" fontId="22" fillId="14" borderId="0" xfId="0" applyFont="1" applyFill="1" applyAlignment="1">
      <alignment horizontal="center" vertical="center"/>
    </xf>
    <xf numFmtId="0" fontId="22" fillId="16" borderId="0" xfId="0" applyFont="1" applyFill="1" applyAlignment="1">
      <alignment horizontal="center" vertical="center"/>
    </xf>
    <xf numFmtId="0" fontId="22" fillId="28" borderId="0" xfId="0" applyFont="1" applyFill="1" applyAlignment="1">
      <alignment horizontal="center" vertical="center"/>
    </xf>
    <xf numFmtId="0" fontId="4" fillId="0" borderId="0" xfId="0" applyFont="1" applyFill="1" applyBorder="1"/>
    <xf numFmtId="9" fontId="3" fillId="0" borderId="0" xfId="1" applyFont="1"/>
    <xf numFmtId="0" fontId="22" fillId="32" borderId="14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14" borderId="15" xfId="0" applyFont="1" applyFill="1" applyBorder="1" applyAlignment="1">
      <alignment horizontal="center" vertical="center"/>
    </xf>
    <xf numFmtId="0" fontId="22" fillId="21" borderId="15" xfId="0" applyFont="1" applyFill="1" applyBorder="1" applyAlignment="1">
      <alignment horizontal="center" vertical="center"/>
    </xf>
    <xf numFmtId="0" fontId="22" fillId="34" borderId="15" xfId="0" applyFont="1" applyFill="1" applyBorder="1" applyAlignment="1">
      <alignment horizontal="center" vertical="center"/>
    </xf>
    <xf numFmtId="0" fontId="22" fillId="16" borderId="15" xfId="0" applyFont="1" applyFill="1" applyBorder="1" applyAlignment="1">
      <alignment horizontal="center" vertical="center"/>
    </xf>
    <xf numFmtId="0" fontId="22" fillId="30" borderId="17" xfId="0" applyFont="1" applyFill="1" applyBorder="1" applyAlignment="1">
      <alignment horizontal="center" vertical="center"/>
    </xf>
    <xf numFmtId="0" fontId="22" fillId="35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2" fillId="36" borderId="18" xfId="0" applyFont="1" applyFill="1" applyBorder="1" applyAlignment="1">
      <alignment horizontal="center" vertical="center"/>
    </xf>
    <xf numFmtId="0" fontId="22" fillId="37" borderId="0" xfId="0" applyFont="1" applyFill="1" applyAlignment="1">
      <alignment horizontal="center" vertical="center"/>
    </xf>
    <xf numFmtId="0" fontId="22" fillId="38" borderId="18" xfId="0" applyFont="1" applyFill="1" applyBorder="1" applyAlignment="1">
      <alignment horizontal="center" vertical="center"/>
    </xf>
    <xf numFmtId="0" fontId="22" fillId="34" borderId="18" xfId="0" applyFont="1" applyFill="1" applyBorder="1" applyAlignment="1">
      <alignment horizontal="center" vertical="center"/>
    </xf>
    <xf numFmtId="0" fontId="22" fillId="39" borderId="17" xfId="0" applyFont="1" applyFill="1" applyBorder="1" applyAlignment="1">
      <alignment horizontal="center" vertical="center"/>
    </xf>
    <xf numFmtId="0" fontId="22" fillId="39" borderId="18" xfId="0" applyFont="1" applyFill="1" applyBorder="1" applyAlignment="1">
      <alignment horizontal="center" vertical="center"/>
    </xf>
    <xf numFmtId="0" fontId="22" fillId="40" borderId="17" xfId="0" applyFont="1" applyFill="1" applyBorder="1" applyAlignment="1">
      <alignment horizontal="center" vertical="center"/>
    </xf>
    <xf numFmtId="0" fontId="22" fillId="41" borderId="18" xfId="0" applyFont="1" applyFill="1" applyBorder="1" applyAlignment="1">
      <alignment horizontal="center" vertical="center"/>
    </xf>
    <xf numFmtId="0" fontId="22" fillId="40" borderId="19" xfId="0" applyFont="1" applyFill="1" applyBorder="1" applyAlignment="1">
      <alignment horizontal="center" vertical="center"/>
    </xf>
    <xf numFmtId="0" fontId="22" fillId="41" borderId="13" xfId="0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0" fontId="6" fillId="0" borderId="0" xfId="3" applyAlignment="1">
      <alignment vertical="center"/>
    </xf>
    <xf numFmtId="0" fontId="12" fillId="0" borderId="7" xfId="0" applyFont="1" applyBorder="1"/>
    <xf numFmtId="0" fontId="0" fillId="0" borderId="12" xfId="0" applyFont="1" applyFill="1" applyBorder="1"/>
    <xf numFmtId="0" fontId="0" fillId="0" borderId="11" xfId="0" applyFont="1" applyFill="1" applyBorder="1"/>
    <xf numFmtId="0" fontId="0" fillId="0" borderId="5" xfId="0" applyFont="1" applyFill="1" applyBorder="1"/>
    <xf numFmtId="2" fontId="0" fillId="0" borderId="5" xfId="0" applyNumberFormat="1" applyFont="1" applyFill="1" applyBorder="1"/>
    <xf numFmtId="2" fontId="3" fillId="0" borderId="6" xfId="0" applyNumberFormat="1" applyFont="1" applyFill="1" applyBorder="1"/>
  </cellXfs>
  <cellStyles count="4">
    <cellStyle name="Bad" xfId="2" builtinId="27"/>
    <cellStyle name="Hyperlink" xfId="3" builtinId="8"/>
    <cellStyle name="Normal" xfId="0" builtinId="0"/>
    <cellStyle name="Percent" xfId="1" builtinId="5"/>
  </cellStyles>
  <dxfs count="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85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85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85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85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8585"/>
        </patternFill>
      </fill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807CD-A6D6-4021-AD69-007AAADCD3D4}" name="Table1" displayName="Table1" ref="C73:S77" totalsRowShown="0" headerRowDxfId="29" dataDxfId="28">
  <autoFilter ref="C73:S77" xr:uid="{20A807CD-A6D6-4021-AD69-007AAADCD3D4}"/>
  <tableColumns count="17">
    <tableColumn id="1" xr3:uid="{4318F09F-E0DE-47EE-97E7-09C08161862D}" name="Sample" dataDxfId="27"/>
    <tableColumn id="12" xr3:uid="{49214C58-AAEF-4603-8A72-0B749A22FEF6}" name="C mean" dataDxfId="26"/>
    <tableColumn id="13" xr3:uid="{33D3552E-4993-4CDD-9797-1873ED290964}" name="C std" dataDxfId="25"/>
    <tableColumn id="14" xr3:uid="{1AC61490-2CAF-4892-A029-C24B4A127A40}" name="N mean" dataDxfId="24"/>
    <tableColumn id="15" xr3:uid="{A7C9FBDD-D744-4D21-B703-BD99ADB9C8F6}" name="N std" dataDxfId="23"/>
    <tableColumn id="10" xr3:uid="{2F3763AA-1896-4F27-8027-126E66A73203}" name="P mean" dataDxfId="22"/>
    <tableColumn id="11" xr3:uid="{B6BB5D36-13AA-454C-BDDA-F5B42A6E0BCD}" name="P std" dataDxfId="21"/>
    <tableColumn id="16" xr3:uid="{DE8D8A44-0695-415E-A012-7C1A8D512766}" name="K mean" dataDxfId="20"/>
    <tableColumn id="17" xr3:uid="{00C5898E-6148-41A3-91EB-F838FFC6D158}" name="K std" dataDxfId="19"/>
    <tableColumn id="18" xr3:uid="{C5B994DD-9C8D-4FE3-8474-B0C5CBCF7CDD}" name="BC yield" dataDxfId="18"/>
    <tableColumn id="19" xr3:uid="{54214757-CAFC-49A9-93E8-BCE8DC1F95B6}" name="BC yield std" dataDxfId="17"/>
    <tableColumn id="20" xr3:uid="{A382AB37-C358-4AFC-8976-A769C56DF482}" name="N to BC" dataDxfId="16"/>
    <tableColumn id="21" xr3:uid="{40B6E392-7FB9-4E23-BAE5-09C858EA07A7}" name="N to BC std" dataDxfId="15"/>
    <tableColumn id="22" xr3:uid="{94ED7515-34DF-494A-8D41-C2D9FFDF3520}" name="P to BC" dataDxfId="14"/>
    <tableColumn id="23" xr3:uid="{432420F9-8214-4A2A-B112-1F2EDD953F12}" name="P to BC std" dataDxfId="13"/>
    <tableColumn id="24" xr3:uid="{2B8DF1DE-87D0-4118-BD85-9F29831E93C6}" name="K to BC" dataDxfId="12"/>
    <tableColumn id="25" xr3:uid="{673BE8AD-D50C-4755-86A1-DF33517C4F96}" name="K to BC std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7/s12649-022-01723-y" TargetMode="External"/><Relationship Id="rId2" Type="http://schemas.openxmlformats.org/officeDocument/2006/relationships/hyperlink" Target="https://doi.org/10.3390/molecules24091657" TargetMode="External"/><Relationship Id="rId1" Type="http://schemas.openxmlformats.org/officeDocument/2006/relationships/hyperlink" Target="http://dx.doi.org/10.1002/9781118921487.ch4-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hyllis.n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envman.2022.11477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221/26/2019-RAE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dx.doi.org/10.1016/j.biortech.2013.12.084" TargetMode="External"/><Relationship Id="rId1" Type="http://schemas.openxmlformats.org/officeDocument/2006/relationships/hyperlink" Target="https://doi.org/10.1016/j.jaap.2017.03.022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oi.org/10.1007/s12649-021-01358-5" TargetMode="External"/><Relationship Id="rId4" Type="http://schemas.openxmlformats.org/officeDocument/2006/relationships/hyperlink" Target="https://doi.org/10.1007/s12649-021-01358-5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16/j.agee.2020.10696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2134/jeq2016.07.0274" TargetMode="External"/><Relationship Id="rId3" Type="http://schemas.openxmlformats.org/officeDocument/2006/relationships/hyperlink" Target="https://doi.org/10.1016/S1537-5110(03)00067-9" TargetMode="External"/><Relationship Id="rId7" Type="http://schemas.openxmlformats.org/officeDocument/2006/relationships/hyperlink" Target="https://doi.org/10.1016/j.agee.2017.02.007" TargetMode="External"/><Relationship Id="rId2" Type="http://schemas.openxmlformats.org/officeDocument/2006/relationships/hyperlink" Target="https://doi.org/10.1016/S1537-5110(03)00067-9" TargetMode="External"/><Relationship Id="rId1" Type="http://schemas.openxmlformats.org/officeDocument/2006/relationships/hyperlink" Target="https://doi.org/10.1016/j.agee.2020.106963" TargetMode="External"/><Relationship Id="rId6" Type="http://schemas.openxmlformats.org/officeDocument/2006/relationships/hyperlink" Target="https://doi.org/10.2134/jeq2007.0330" TargetMode="External"/><Relationship Id="rId5" Type="http://schemas.openxmlformats.org/officeDocument/2006/relationships/hyperlink" Target="https://doi.org/10.1016/j.agee.2005.08.030" TargetMode="External"/><Relationship Id="rId4" Type="http://schemas.openxmlformats.org/officeDocument/2006/relationships/hyperlink" Target="https://doi.org/10.1016/j.agee.2015.03.023" TargetMode="External"/><Relationship Id="rId9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agee.2020.106963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renene.2022.06.115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6D3A-F11C-4542-BF53-BBAD4FE538AE}">
  <dimension ref="A1:B12"/>
  <sheetViews>
    <sheetView workbookViewId="0">
      <selection activeCell="A13" sqref="A13"/>
    </sheetView>
  </sheetViews>
  <sheetFormatPr defaultRowHeight="14.4"/>
  <cols>
    <col min="2" max="2" width="42.5546875" customWidth="1"/>
  </cols>
  <sheetData>
    <row r="1" spans="1:2">
      <c r="A1" s="11" t="s">
        <v>276</v>
      </c>
      <c r="B1" s="11" t="s">
        <v>277</v>
      </c>
    </row>
    <row r="2" spans="1:2">
      <c r="A2" t="s">
        <v>264</v>
      </c>
      <c r="B2" t="s">
        <v>253</v>
      </c>
    </row>
    <row r="3" spans="1:2">
      <c r="A3" t="s">
        <v>265</v>
      </c>
      <c r="B3" t="s">
        <v>254</v>
      </c>
    </row>
    <row r="4" spans="1:2">
      <c r="A4" t="s">
        <v>266</v>
      </c>
      <c r="B4" t="s">
        <v>255</v>
      </c>
    </row>
    <row r="5" spans="1:2">
      <c r="A5" t="s">
        <v>267</v>
      </c>
      <c r="B5" t="s">
        <v>274</v>
      </c>
    </row>
    <row r="6" spans="1:2">
      <c r="A6" t="s">
        <v>268</v>
      </c>
      <c r="B6" t="s">
        <v>275</v>
      </c>
    </row>
    <row r="7" spans="1:2">
      <c r="A7" t="s">
        <v>269</v>
      </c>
      <c r="B7" t="s">
        <v>256</v>
      </c>
    </row>
    <row r="8" spans="1:2">
      <c r="A8" t="s">
        <v>270</v>
      </c>
      <c r="B8" t="s">
        <v>257</v>
      </c>
    </row>
    <row r="9" spans="1:2">
      <c r="A9" t="s">
        <v>271</v>
      </c>
      <c r="B9" t="s">
        <v>258</v>
      </c>
    </row>
    <row r="10" spans="1:2">
      <c r="A10" t="s">
        <v>272</v>
      </c>
      <c r="B10" t="s">
        <v>278</v>
      </c>
    </row>
    <row r="11" spans="1:2">
      <c r="A11" t="s">
        <v>273</v>
      </c>
      <c r="B11" t="s">
        <v>363</v>
      </c>
    </row>
    <row r="12" spans="1:2">
      <c r="A12" t="s">
        <v>464</v>
      </c>
      <c r="B12" t="s">
        <v>465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95A6-3A64-4CF0-A2AF-224D0772EE6C}">
  <dimension ref="A1:U78"/>
  <sheetViews>
    <sheetView topLeftCell="A11" workbookViewId="0">
      <selection activeCell="H68" sqref="H68"/>
    </sheetView>
  </sheetViews>
  <sheetFormatPr defaultRowHeight="14.4"/>
  <cols>
    <col min="1" max="1" width="22.21875" customWidth="1"/>
    <col min="3" max="3" width="35" customWidth="1"/>
    <col min="15" max="15" width="8.44140625" bestFit="1" customWidth="1"/>
    <col min="16" max="16" width="10.77734375" bestFit="1" customWidth="1"/>
    <col min="17" max="17" width="6.21875" bestFit="1" customWidth="1"/>
    <col min="18" max="18" width="6.77734375" bestFit="1" customWidth="1"/>
    <col min="19" max="19" width="4.5546875" bestFit="1" customWidth="1"/>
    <col min="20" max="20" width="8.77734375" bestFit="1" customWidth="1"/>
    <col min="21" max="21" width="4.77734375" bestFit="1" customWidth="1"/>
    <col min="22" max="22" width="7.77734375" bestFit="1" customWidth="1"/>
    <col min="23" max="23" width="5" bestFit="1" customWidth="1"/>
    <col min="24" max="24" width="6.77734375" bestFit="1" customWidth="1"/>
    <col min="25" max="25" width="4.5546875" bestFit="1" customWidth="1"/>
    <col min="26" max="26" width="17.5546875" bestFit="1" customWidth="1"/>
    <col min="27" max="27" width="7.21875" bestFit="1" customWidth="1"/>
    <col min="28" max="28" width="5" bestFit="1" customWidth="1"/>
    <col min="29" max="29" width="5.21875" bestFit="1" customWidth="1"/>
    <col min="30" max="30" width="5.77734375" bestFit="1" customWidth="1"/>
  </cols>
  <sheetData>
    <row r="1" spans="1:12" ht="31.2">
      <c r="A1" s="59" t="s">
        <v>253</v>
      </c>
    </row>
    <row r="4" spans="1:12">
      <c r="A4" s="1" t="s">
        <v>0</v>
      </c>
      <c r="D4" s="1"/>
      <c r="E4" s="1"/>
      <c r="F4" s="1"/>
      <c r="G4" s="1"/>
      <c r="H4" s="1"/>
      <c r="I4" s="1"/>
      <c r="J4" s="1"/>
      <c r="K4" s="1"/>
    </row>
    <row r="5" spans="1:12">
      <c r="A5" s="17" t="s">
        <v>12</v>
      </c>
      <c r="B5" s="2" t="s">
        <v>11</v>
      </c>
      <c r="C5" s="3" t="s">
        <v>1</v>
      </c>
      <c r="D5" s="2" t="s">
        <v>222</v>
      </c>
      <c r="E5" s="2" t="s">
        <v>223</v>
      </c>
      <c r="F5" s="2" t="s">
        <v>224</v>
      </c>
      <c r="G5" s="2" t="s">
        <v>225</v>
      </c>
      <c r="H5" s="2" t="s">
        <v>226</v>
      </c>
      <c r="I5" s="2" t="s">
        <v>227</v>
      </c>
      <c r="J5" s="2" t="s">
        <v>230</v>
      </c>
      <c r="K5" s="2" t="s">
        <v>228</v>
      </c>
      <c r="L5" s="3" t="s">
        <v>229</v>
      </c>
    </row>
    <row r="6" spans="1:12">
      <c r="A6" s="100" t="s">
        <v>117</v>
      </c>
      <c r="B6" s="28"/>
      <c r="C6" s="35">
        <v>1302</v>
      </c>
      <c r="D6" s="4">
        <v>11.1</v>
      </c>
      <c r="E6" s="4">
        <v>6.31</v>
      </c>
      <c r="F6" s="4">
        <v>88.9</v>
      </c>
      <c r="G6" s="4"/>
      <c r="H6" s="4">
        <v>45.8</v>
      </c>
      <c r="I6" s="5">
        <v>0.45</v>
      </c>
      <c r="J6" s="4">
        <v>18.489999999999998</v>
      </c>
      <c r="K6" s="4">
        <v>1.1152589361702125</v>
      </c>
      <c r="L6" s="6">
        <v>6.3366619718309841E-2</v>
      </c>
    </row>
    <row r="7" spans="1:12">
      <c r="A7" s="12"/>
      <c r="C7" s="20">
        <v>1308</v>
      </c>
      <c r="D7" s="4">
        <v>11.1</v>
      </c>
      <c r="E7" s="4">
        <v>6.4</v>
      </c>
      <c r="F7" s="4">
        <v>88.9</v>
      </c>
      <c r="G7" s="4"/>
      <c r="H7" s="4">
        <v>45.8</v>
      </c>
      <c r="I7" s="4">
        <v>0.45</v>
      </c>
      <c r="J7" s="4">
        <v>18.489999999999998</v>
      </c>
      <c r="K7" s="4">
        <v>1.0090212765957449</v>
      </c>
      <c r="L7" s="6">
        <v>7.2653521126760573E-2</v>
      </c>
    </row>
    <row r="8" spans="1:12">
      <c r="A8" s="12"/>
      <c r="C8" s="20">
        <v>1310</v>
      </c>
      <c r="D8" s="4">
        <v>11.1</v>
      </c>
      <c r="E8" s="4">
        <v>5.96</v>
      </c>
      <c r="F8" s="4">
        <v>88.9</v>
      </c>
      <c r="G8" s="4"/>
      <c r="H8" s="4">
        <v>45.8</v>
      </c>
      <c r="I8" s="4">
        <v>0.45</v>
      </c>
      <c r="J8" s="4">
        <v>18.489999999999998</v>
      </c>
      <c r="K8" s="4">
        <v>1.0880170212765956</v>
      </c>
      <c r="L8" s="6">
        <v>6.2454084507042248E-2</v>
      </c>
    </row>
    <row r="9" spans="1:12">
      <c r="A9" s="12"/>
      <c r="C9" s="20">
        <v>1871</v>
      </c>
      <c r="D9" s="4">
        <v>7.28</v>
      </c>
      <c r="E9" s="4">
        <v>3.35</v>
      </c>
      <c r="F9" s="4">
        <v>92.72</v>
      </c>
      <c r="G9" s="4"/>
      <c r="H9" s="4">
        <v>47.51</v>
      </c>
      <c r="I9" s="4">
        <v>0.59</v>
      </c>
      <c r="J9" s="4">
        <v>17.77</v>
      </c>
      <c r="K9" s="4">
        <v>0.43</v>
      </c>
      <c r="L9" s="6">
        <v>5.2999999999999999E-2</v>
      </c>
    </row>
    <row r="10" spans="1:12">
      <c r="A10" s="12"/>
      <c r="C10" s="20">
        <v>2289</v>
      </c>
      <c r="D10" s="4">
        <v>8.6999999999999993</v>
      </c>
      <c r="E10" s="4">
        <v>3.07</v>
      </c>
      <c r="F10" s="4">
        <v>91.3</v>
      </c>
      <c r="G10" s="4"/>
      <c r="H10" s="4">
        <v>47.79</v>
      </c>
      <c r="I10" s="4">
        <v>0.68</v>
      </c>
      <c r="J10" s="4">
        <v>18.95</v>
      </c>
      <c r="K10" s="4">
        <v>0.97499999999999998</v>
      </c>
      <c r="L10" s="6">
        <v>7.7000000000000002E-3</v>
      </c>
    </row>
    <row r="11" spans="1:12">
      <c r="A11" s="12"/>
      <c r="C11" s="20">
        <v>1304</v>
      </c>
      <c r="D11" s="4">
        <v>7.6</v>
      </c>
      <c r="E11" s="4"/>
      <c r="F11" s="4">
        <v>92.4</v>
      </c>
      <c r="G11" s="4"/>
      <c r="H11" s="4">
        <v>43.4</v>
      </c>
      <c r="I11" s="4">
        <v>0.64</v>
      </c>
      <c r="J11" s="4">
        <v>15.31</v>
      </c>
      <c r="K11" s="4" t="s">
        <v>6</v>
      </c>
      <c r="L11" s="6" t="s">
        <v>6</v>
      </c>
    </row>
    <row r="12" spans="1:12">
      <c r="A12" s="12"/>
      <c r="C12" s="20">
        <v>1373</v>
      </c>
      <c r="D12" s="4">
        <v>9.4</v>
      </c>
      <c r="E12" s="4"/>
      <c r="F12" s="4">
        <v>90.6</v>
      </c>
      <c r="G12" s="4"/>
      <c r="H12" s="4">
        <v>43</v>
      </c>
      <c r="I12" s="4">
        <v>0.65</v>
      </c>
      <c r="J12" s="4">
        <v>15.69</v>
      </c>
      <c r="K12" s="4" t="s">
        <v>6</v>
      </c>
      <c r="L12" s="6" t="s">
        <v>6</v>
      </c>
    </row>
    <row r="13" spans="1:12">
      <c r="A13" s="12"/>
      <c r="C13" s="20">
        <v>972</v>
      </c>
      <c r="D13" s="4">
        <v>11.1</v>
      </c>
      <c r="E13" s="4">
        <v>7.1</v>
      </c>
      <c r="F13" s="4">
        <v>88.9</v>
      </c>
      <c r="G13" s="4"/>
      <c r="H13" s="4">
        <v>45.8</v>
      </c>
      <c r="I13" s="4">
        <v>0.45</v>
      </c>
      <c r="J13" s="4">
        <v>18.489999999999998</v>
      </c>
      <c r="K13" s="4">
        <v>1.24</v>
      </c>
      <c r="L13" s="6" t="s">
        <v>6</v>
      </c>
    </row>
    <row r="14" spans="1:12">
      <c r="A14" s="12"/>
      <c r="C14" s="20">
        <v>1368</v>
      </c>
      <c r="D14" s="4">
        <v>8.1999999999999993</v>
      </c>
      <c r="E14" s="4">
        <v>12.2</v>
      </c>
      <c r="F14" s="4">
        <v>91.8</v>
      </c>
      <c r="G14" s="4"/>
      <c r="H14" s="4">
        <v>45.9</v>
      </c>
      <c r="I14" s="4">
        <v>0.6</v>
      </c>
      <c r="J14" s="4">
        <v>17.57</v>
      </c>
      <c r="K14" s="4">
        <v>1.32</v>
      </c>
      <c r="L14" s="6">
        <v>7.5999999999999998E-2</v>
      </c>
    </row>
    <row r="15" spans="1:12">
      <c r="A15" s="12"/>
      <c r="C15" s="20">
        <v>1815</v>
      </c>
      <c r="D15" s="4">
        <v>6.8</v>
      </c>
      <c r="E15" s="4"/>
      <c r="F15" s="4">
        <v>93.2</v>
      </c>
      <c r="G15" s="4"/>
      <c r="H15" s="4">
        <v>45.17</v>
      </c>
      <c r="I15" s="4"/>
      <c r="J15" s="4">
        <v>17.68</v>
      </c>
      <c r="K15" s="4" t="s">
        <v>6</v>
      </c>
      <c r="L15" s="6" t="s">
        <v>6</v>
      </c>
    </row>
    <row r="16" spans="1:12">
      <c r="A16" s="12"/>
      <c r="C16" s="20">
        <v>2804</v>
      </c>
      <c r="D16" s="4">
        <v>10.23</v>
      </c>
      <c r="E16" s="4">
        <v>7.79</v>
      </c>
      <c r="F16" s="4">
        <v>89.77</v>
      </c>
      <c r="G16" s="4"/>
      <c r="H16" s="4">
        <v>45.48</v>
      </c>
      <c r="I16" s="4">
        <v>1.4156253191489359</v>
      </c>
      <c r="J16" s="4">
        <v>19.36</v>
      </c>
      <c r="K16" s="4">
        <v>1.4156253191489359</v>
      </c>
      <c r="L16" s="6">
        <v>0.10884056338028168</v>
      </c>
    </row>
    <row r="17" spans="1:21">
      <c r="A17" s="12"/>
      <c r="C17" s="20">
        <v>2904</v>
      </c>
      <c r="D17" s="4">
        <v>7.8</v>
      </c>
      <c r="E17" s="4">
        <v>7.32</v>
      </c>
      <c r="F17" s="4">
        <v>92.2</v>
      </c>
      <c r="G17" s="4"/>
      <c r="H17" s="4">
        <v>44.6</v>
      </c>
      <c r="I17" s="4">
        <v>0.42</v>
      </c>
      <c r="J17" s="4">
        <v>17.89</v>
      </c>
      <c r="K17" s="4">
        <v>1.0704</v>
      </c>
      <c r="L17" s="6">
        <v>0.16300000000000001</v>
      </c>
    </row>
    <row r="18" spans="1:21">
      <c r="A18" s="12"/>
      <c r="C18" s="20">
        <v>1891</v>
      </c>
      <c r="D18" s="4">
        <v>10.5</v>
      </c>
      <c r="E18" s="4">
        <v>4.8</v>
      </c>
      <c r="F18" s="4">
        <v>89.5</v>
      </c>
      <c r="G18" s="4"/>
      <c r="H18" s="4">
        <v>47.5</v>
      </c>
      <c r="I18" s="4">
        <v>0.6</v>
      </c>
      <c r="J18" s="4">
        <v>18.91</v>
      </c>
      <c r="K18" s="4" t="s">
        <v>6</v>
      </c>
      <c r="L18" s="6" t="s">
        <v>6</v>
      </c>
    </row>
    <row r="19" spans="1:21">
      <c r="A19" s="12"/>
      <c r="C19" s="20">
        <v>3107</v>
      </c>
      <c r="D19" s="4">
        <v>10</v>
      </c>
      <c r="E19" s="4">
        <v>6.48</v>
      </c>
      <c r="F19" s="4">
        <v>90</v>
      </c>
      <c r="G19" s="4"/>
      <c r="H19" s="4">
        <v>46</v>
      </c>
      <c r="I19" s="4">
        <v>1.56</v>
      </c>
      <c r="J19" s="4">
        <v>17.28</v>
      </c>
      <c r="K19" s="4" t="s">
        <v>6</v>
      </c>
      <c r="L19" s="6" t="s">
        <v>6</v>
      </c>
    </row>
    <row r="20" spans="1:21">
      <c r="A20" s="12"/>
      <c r="C20" s="20">
        <v>3059</v>
      </c>
      <c r="D20" s="4">
        <v>5.01</v>
      </c>
      <c r="E20" s="4">
        <v>7.09</v>
      </c>
      <c r="F20" s="4">
        <v>94.99</v>
      </c>
      <c r="G20" s="4"/>
      <c r="H20" s="4">
        <v>44.34</v>
      </c>
      <c r="I20" s="4">
        <v>0.1</v>
      </c>
      <c r="J20" s="4">
        <v>18</v>
      </c>
      <c r="K20" s="4">
        <v>1.3984999999999999</v>
      </c>
      <c r="L20" s="6">
        <v>5.4699999999999999E-2</v>
      </c>
    </row>
    <row r="21" spans="1:21">
      <c r="A21" s="12"/>
      <c r="C21" s="20">
        <v>434</v>
      </c>
      <c r="D21" s="4">
        <v>6.2</v>
      </c>
      <c r="E21" s="4">
        <v>4.26</v>
      </c>
      <c r="F21" s="4">
        <v>93.8</v>
      </c>
      <c r="G21" s="4"/>
      <c r="H21" s="4">
        <v>45.86</v>
      </c>
      <c r="I21" s="4">
        <v>0.43</v>
      </c>
      <c r="J21" s="4">
        <v>18.14</v>
      </c>
      <c r="K21" s="4">
        <v>0.51397353191489359</v>
      </c>
      <c r="L21" s="6">
        <v>3.4967999999999992E-2</v>
      </c>
      <c r="P21" s="13"/>
      <c r="Q21" s="13"/>
      <c r="R21" s="13"/>
      <c r="S21" s="13"/>
      <c r="T21" s="13"/>
      <c r="U21" s="13"/>
    </row>
    <row r="22" spans="1:21">
      <c r="A22" s="12"/>
      <c r="C22" s="20">
        <v>435</v>
      </c>
      <c r="D22" s="4">
        <v>7.3</v>
      </c>
      <c r="E22" s="4">
        <v>5.93</v>
      </c>
      <c r="F22" s="4">
        <v>92.7</v>
      </c>
      <c r="G22" s="4"/>
      <c r="H22" s="4">
        <v>46.09</v>
      </c>
      <c r="I22" s="4">
        <v>0.78</v>
      </c>
      <c r="J22" s="4">
        <v>18.27</v>
      </c>
      <c r="K22" s="4">
        <v>0.7134925531914893</v>
      </c>
      <c r="L22" s="6">
        <v>0.10511969014084505</v>
      </c>
      <c r="P22" s="13"/>
      <c r="Q22" s="13"/>
      <c r="R22" s="13"/>
      <c r="S22" s="13"/>
      <c r="T22" s="13"/>
      <c r="U22" s="13"/>
    </row>
    <row r="23" spans="1:21">
      <c r="A23" s="14"/>
      <c r="B23" s="28"/>
      <c r="C23" s="72" t="s">
        <v>7</v>
      </c>
      <c r="D23" s="152">
        <f t="shared" ref="D23:L23" si="0">AVERAGE(D6:D22)</f>
        <v>8.789411764705882</v>
      </c>
      <c r="E23" s="152">
        <f t="shared" si="0"/>
        <v>6.29</v>
      </c>
      <c r="F23" s="152">
        <f>AVERAGE(F6:F22)</f>
        <v>91.210588235294125</v>
      </c>
      <c r="G23" s="152"/>
      <c r="H23" s="152">
        <f t="shared" si="0"/>
        <v>45.637647058823532</v>
      </c>
      <c r="I23" s="152">
        <f t="shared" si="0"/>
        <v>0.64160158244680843</v>
      </c>
      <c r="J23" s="152">
        <f t="shared" si="0"/>
        <v>17.928235294117645</v>
      </c>
      <c r="K23" s="152">
        <f t="shared" si="0"/>
        <v>1.0241073865248227</v>
      </c>
      <c r="L23" s="153">
        <f t="shared" si="0"/>
        <v>7.2891134443021768E-2</v>
      </c>
    </row>
    <row r="24" spans="1:21">
      <c r="A24" s="12"/>
      <c r="C24" s="154" t="s">
        <v>8</v>
      </c>
      <c r="D24" s="155">
        <f t="shared" ref="D24:L24" si="1">_xlfn.STDEV.S(D6:D22)</f>
        <v>1.9427347689154471</v>
      </c>
      <c r="E24" s="155">
        <f t="shared" si="1"/>
        <v>2.2390794811879537</v>
      </c>
      <c r="F24" s="155">
        <f>_xlfn.STDEV.S(F6:F22)</f>
        <v>1.9427347689154417</v>
      </c>
      <c r="G24" s="155"/>
      <c r="H24" s="155">
        <f t="shared" si="1"/>
        <v>1.3022745937961999</v>
      </c>
      <c r="I24" s="155">
        <f t="shared" si="1"/>
        <v>0.3654635043013687</v>
      </c>
      <c r="J24" s="155">
        <f t="shared" si="1"/>
        <v>1.0603197353517804</v>
      </c>
      <c r="K24" s="155">
        <f t="shared" si="1"/>
        <v>0.32396339151850456</v>
      </c>
      <c r="L24" s="156">
        <f t="shared" si="1"/>
        <v>4.1321473267783286E-2</v>
      </c>
      <c r="P24" s="13"/>
      <c r="Q24" s="13"/>
      <c r="R24" s="13"/>
      <c r="S24" s="13"/>
      <c r="T24" s="13"/>
      <c r="U24" s="13"/>
    </row>
    <row r="25" spans="1:21">
      <c r="A25" s="15"/>
      <c r="B25" s="29"/>
      <c r="C25" s="157" t="s">
        <v>9</v>
      </c>
      <c r="D25" s="158">
        <f t="shared" ref="D25:L25" si="2">D24/D23</f>
        <v>0.22103126135432072</v>
      </c>
      <c r="E25" s="158">
        <f t="shared" si="2"/>
        <v>0.35597448031604989</v>
      </c>
      <c r="F25" s="158">
        <f t="shared" si="2"/>
        <v>2.1299443480221922E-2</v>
      </c>
      <c r="G25" s="158"/>
      <c r="H25" s="158">
        <f t="shared" si="2"/>
        <v>2.8535094986769691E-2</v>
      </c>
      <c r="I25" s="158">
        <f t="shared" si="2"/>
        <v>0.56961128884320855</v>
      </c>
      <c r="J25" s="158">
        <f t="shared" si="2"/>
        <v>5.9142448654702633E-2</v>
      </c>
      <c r="K25" s="158">
        <f t="shared" si="2"/>
        <v>0.31633732534420328</v>
      </c>
      <c r="L25" s="159">
        <f t="shared" si="2"/>
        <v>0.56689299163101714</v>
      </c>
      <c r="P25" s="13"/>
      <c r="Q25" s="13"/>
      <c r="R25" s="13"/>
      <c r="S25" s="13"/>
      <c r="T25" s="13"/>
      <c r="U25" s="13"/>
    </row>
    <row r="27" spans="1:21">
      <c r="D27" s="61" t="s">
        <v>107</v>
      </c>
      <c r="P27" s="13"/>
      <c r="Q27" s="13"/>
      <c r="R27" s="13"/>
      <c r="S27" s="13"/>
      <c r="T27" s="13"/>
      <c r="U27" s="13"/>
    </row>
    <row r="28" spans="1:21">
      <c r="A28" s="1" t="s">
        <v>10</v>
      </c>
      <c r="B28" s="16"/>
      <c r="D28" s="1"/>
      <c r="E28" s="1"/>
      <c r="F28" s="1"/>
      <c r="G28" s="1"/>
      <c r="H28" s="1"/>
      <c r="I28" s="1"/>
      <c r="J28" s="1"/>
      <c r="K28" s="1"/>
      <c r="L28" s="1"/>
      <c r="P28" s="13"/>
      <c r="Q28" s="13"/>
      <c r="R28" s="13"/>
      <c r="S28" s="13"/>
      <c r="T28" s="13"/>
      <c r="U28" s="13"/>
    </row>
    <row r="29" spans="1:21">
      <c r="A29" s="17" t="s">
        <v>12</v>
      </c>
      <c r="B29" s="2" t="s">
        <v>11</v>
      </c>
      <c r="C29" s="3" t="s">
        <v>13</v>
      </c>
      <c r="D29" s="2" t="s">
        <v>222</v>
      </c>
      <c r="E29" s="2" t="s">
        <v>223</v>
      </c>
      <c r="F29" s="2" t="s">
        <v>224</v>
      </c>
      <c r="G29" s="2" t="s">
        <v>225</v>
      </c>
      <c r="H29" s="2" t="s">
        <v>226</v>
      </c>
      <c r="I29" s="2" t="s">
        <v>227</v>
      </c>
      <c r="J29" s="2" t="s">
        <v>230</v>
      </c>
      <c r="K29" s="2" t="s">
        <v>228</v>
      </c>
      <c r="L29" s="3" t="s">
        <v>229</v>
      </c>
    </row>
    <row r="30" spans="1:21">
      <c r="A30" s="19" t="s">
        <v>16</v>
      </c>
      <c r="B30" s="18" t="s">
        <v>15</v>
      </c>
      <c r="C30" s="16" t="s">
        <v>17</v>
      </c>
      <c r="D30" s="76">
        <v>6</v>
      </c>
      <c r="E30" s="7">
        <v>18</v>
      </c>
      <c r="F30" s="77">
        <v>94</v>
      </c>
      <c r="G30" s="77">
        <v>82</v>
      </c>
      <c r="H30" s="7">
        <v>38.299999999999997</v>
      </c>
      <c r="I30" s="77">
        <v>30.9</v>
      </c>
      <c r="J30" s="7"/>
      <c r="K30" s="7">
        <v>1.6</v>
      </c>
      <c r="L30" s="8">
        <v>1.01</v>
      </c>
      <c r="P30" s="13"/>
      <c r="Q30" s="13"/>
      <c r="R30" s="13"/>
      <c r="S30" s="13"/>
      <c r="T30" s="13"/>
      <c r="U30" s="13"/>
    </row>
    <row r="31" spans="1:21">
      <c r="A31" s="22"/>
      <c r="B31" s="16"/>
      <c r="C31" s="16" t="s">
        <v>18</v>
      </c>
      <c r="D31" s="78">
        <v>4</v>
      </c>
      <c r="E31" s="4">
        <v>60</v>
      </c>
      <c r="F31" s="21">
        <v>96</v>
      </c>
      <c r="G31" s="21">
        <v>40</v>
      </c>
      <c r="H31" s="4">
        <v>17.5</v>
      </c>
      <c r="I31" s="21">
        <v>25.5</v>
      </c>
      <c r="J31" s="4"/>
      <c r="K31" s="4">
        <v>0.75600000000000001</v>
      </c>
      <c r="L31" s="6">
        <v>1.61</v>
      </c>
      <c r="P31" s="13"/>
      <c r="Q31" s="13"/>
      <c r="R31" s="13"/>
      <c r="S31" s="13"/>
      <c r="T31" s="13"/>
      <c r="U31" s="13"/>
    </row>
    <row r="32" spans="1:21">
      <c r="A32" s="19"/>
      <c r="B32" s="16"/>
      <c r="C32" s="16" t="s">
        <v>19</v>
      </c>
      <c r="D32" s="78">
        <v>3</v>
      </c>
      <c r="E32" s="4">
        <v>60</v>
      </c>
      <c r="F32" s="21">
        <v>97</v>
      </c>
      <c r="G32" s="21">
        <v>40</v>
      </c>
      <c r="H32" s="4">
        <v>18.399999999999999</v>
      </c>
      <c r="I32" s="21">
        <v>15.8</v>
      </c>
      <c r="J32" s="4"/>
      <c r="K32" s="4">
        <v>0.55399999999999994</v>
      </c>
      <c r="L32" s="6">
        <v>1.57</v>
      </c>
    </row>
    <row r="33" spans="1:12">
      <c r="A33" s="19" t="s">
        <v>35</v>
      </c>
      <c r="B33" s="16" t="s">
        <v>34</v>
      </c>
      <c r="C33" s="16" t="s">
        <v>36</v>
      </c>
      <c r="D33" s="78">
        <v>7.85</v>
      </c>
      <c r="E33" s="4">
        <v>39.68</v>
      </c>
      <c r="F33" s="21">
        <v>92.15</v>
      </c>
      <c r="G33" s="4">
        <v>58.67</v>
      </c>
      <c r="H33" s="4">
        <v>39.68</v>
      </c>
      <c r="I33" s="4">
        <v>3.76</v>
      </c>
      <c r="J33" s="4">
        <v>16.86</v>
      </c>
      <c r="K33" s="4"/>
      <c r="L33" s="6"/>
    </row>
    <row r="34" spans="1:12">
      <c r="A34" s="19" t="s">
        <v>38</v>
      </c>
      <c r="B34" s="16" t="s">
        <v>37</v>
      </c>
      <c r="C34" s="16" t="s">
        <v>39</v>
      </c>
      <c r="D34" s="79">
        <v>98.3</v>
      </c>
      <c r="E34" s="4">
        <v>23</v>
      </c>
      <c r="F34" s="75">
        <v>1.7</v>
      </c>
      <c r="G34" s="4">
        <v>62.1</v>
      </c>
      <c r="H34" s="4">
        <v>27.3</v>
      </c>
      <c r="I34" s="4">
        <v>4.4000000000000004</v>
      </c>
      <c r="J34" s="4"/>
      <c r="K34" s="4">
        <v>2.8000000000000003</v>
      </c>
      <c r="L34" s="6">
        <v>0.8</v>
      </c>
    </row>
    <row r="35" spans="1:12">
      <c r="A35" s="19" t="s">
        <v>48</v>
      </c>
      <c r="B35" s="16" t="s">
        <v>47</v>
      </c>
      <c r="C35" s="16" t="s">
        <v>36</v>
      </c>
      <c r="D35" s="33">
        <v>70.400000000000006</v>
      </c>
      <c r="E35" s="4">
        <v>27.7</v>
      </c>
      <c r="F35" s="80">
        <v>29.599999999999994</v>
      </c>
      <c r="G35" s="4">
        <v>71.3</v>
      </c>
      <c r="H35" s="4">
        <v>37.9</v>
      </c>
      <c r="I35" s="4">
        <v>5.5</v>
      </c>
      <c r="J35" s="4"/>
      <c r="K35" s="4">
        <v>1.0999999999999999E-2</v>
      </c>
      <c r="L35" s="6">
        <v>0.02</v>
      </c>
    </row>
    <row r="36" spans="1:12">
      <c r="A36" s="19" t="s">
        <v>21</v>
      </c>
      <c r="B36" s="18" t="s">
        <v>20</v>
      </c>
      <c r="C36" s="16" t="s">
        <v>22</v>
      </c>
      <c r="D36" s="33">
        <v>91.09</v>
      </c>
      <c r="E36" s="4"/>
      <c r="F36" s="4">
        <v>8.91</v>
      </c>
      <c r="G36" s="4"/>
      <c r="H36" s="4">
        <v>39.1</v>
      </c>
      <c r="I36" s="4">
        <v>7.99</v>
      </c>
      <c r="J36" s="4"/>
      <c r="K36" s="4">
        <v>5.07</v>
      </c>
      <c r="L36" s="6">
        <v>1.19</v>
      </c>
    </row>
    <row r="37" spans="1:12">
      <c r="A37" s="19"/>
      <c r="B37" s="16"/>
      <c r="C37" s="16" t="s">
        <v>23</v>
      </c>
      <c r="D37" s="33">
        <v>92.2</v>
      </c>
      <c r="E37" s="4"/>
      <c r="F37" s="4">
        <v>7.8</v>
      </c>
      <c r="G37" s="4"/>
      <c r="H37" s="4">
        <v>35.1</v>
      </c>
      <c r="I37" s="4">
        <v>8.59</v>
      </c>
      <c r="J37" s="4"/>
      <c r="K37" s="4">
        <v>4.9000000000000004</v>
      </c>
      <c r="L37" s="6">
        <v>1.83</v>
      </c>
    </row>
    <row r="38" spans="1:12">
      <c r="A38" s="19"/>
      <c r="B38" s="16"/>
      <c r="C38" s="16" t="s">
        <v>24</v>
      </c>
      <c r="D38" s="33">
        <v>93.71</v>
      </c>
      <c r="E38" s="4"/>
      <c r="F38" s="4">
        <v>6.29</v>
      </c>
      <c r="G38" s="4"/>
      <c r="H38" s="4">
        <v>39.799999999999997</v>
      </c>
      <c r="I38" s="4">
        <v>6.08</v>
      </c>
      <c r="J38" s="4"/>
      <c r="K38" s="4">
        <v>6</v>
      </c>
      <c r="L38" s="6">
        <v>1.06</v>
      </c>
    </row>
    <row r="39" spans="1:12">
      <c r="A39" s="19"/>
      <c r="B39" s="16"/>
      <c r="C39" s="16" t="s">
        <v>25</v>
      </c>
      <c r="D39" s="33">
        <v>94.58</v>
      </c>
      <c r="E39" s="4"/>
      <c r="F39" s="4">
        <v>5.42</v>
      </c>
      <c r="G39" s="4"/>
      <c r="H39" s="4">
        <v>41.6</v>
      </c>
      <c r="I39" s="4">
        <v>3.63</v>
      </c>
      <c r="J39" s="4"/>
      <c r="K39" s="4">
        <v>3.11</v>
      </c>
      <c r="L39" s="6">
        <v>0.77600000000000002</v>
      </c>
    </row>
    <row r="40" spans="1:12">
      <c r="A40" s="19" t="s">
        <v>27</v>
      </c>
      <c r="B40" s="16" t="s">
        <v>26</v>
      </c>
      <c r="C40" s="16" t="s">
        <v>24</v>
      </c>
      <c r="D40" s="33">
        <v>92.72</v>
      </c>
      <c r="E40" s="4"/>
      <c r="F40" s="4">
        <v>7.28</v>
      </c>
      <c r="G40" s="4">
        <v>72</v>
      </c>
      <c r="H40" s="4"/>
      <c r="I40" s="4">
        <v>3.51</v>
      </c>
      <c r="J40" s="4"/>
      <c r="K40" s="4">
        <v>0.31110382978723405</v>
      </c>
      <c r="L40" s="6">
        <v>8.5186253521126756E-2</v>
      </c>
    </row>
    <row r="41" spans="1:12">
      <c r="A41" s="19"/>
      <c r="B41" s="16"/>
      <c r="C41" s="16" t="s">
        <v>28</v>
      </c>
      <c r="D41" s="33">
        <v>93.74</v>
      </c>
      <c r="E41" s="4"/>
      <c r="F41" s="4">
        <v>6.26</v>
      </c>
      <c r="G41" s="4"/>
      <c r="H41" s="4"/>
      <c r="I41" s="4">
        <v>5.03</v>
      </c>
      <c r="J41" s="4"/>
      <c r="K41" s="4">
        <v>0.26128174468085102</v>
      </c>
      <c r="L41" s="6">
        <v>9.7576647887323925E-2</v>
      </c>
    </row>
    <row r="42" spans="1:12">
      <c r="A42" s="19" t="s">
        <v>41</v>
      </c>
      <c r="B42" s="16" t="s">
        <v>40</v>
      </c>
      <c r="C42" s="16" t="s">
        <v>42</v>
      </c>
      <c r="D42" s="33"/>
      <c r="E42" s="4">
        <v>12.38</v>
      </c>
      <c r="F42" s="4"/>
      <c r="G42" s="4">
        <v>67.069999999999993</v>
      </c>
      <c r="H42" s="4">
        <v>45.52</v>
      </c>
      <c r="I42" s="4">
        <v>1.79</v>
      </c>
      <c r="J42" s="4"/>
      <c r="K42" s="4"/>
      <c r="L42" s="6"/>
    </row>
    <row r="43" spans="1:12">
      <c r="A43" s="19" t="s">
        <v>30</v>
      </c>
      <c r="B43" s="18" t="s">
        <v>29</v>
      </c>
      <c r="C43" s="16" t="s">
        <v>28</v>
      </c>
      <c r="D43" s="33"/>
      <c r="E43" s="4">
        <v>12.38</v>
      </c>
      <c r="F43" s="4"/>
      <c r="G43" s="4">
        <v>67.069999999999993</v>
      </c>
      <c r="H43" s="4">
        <v>42.52</v>
      </c>
      <c r="I43" s="4">
        <v>1.79</v>
      </c>
      <c r="J43" s="4">
        <v>19.739999999999998</v>
      </c>
      <c r="K43" s="4"/>
      <c r="L43" s="6"/>
    </row>
    <row r="44" spans="1:12">
      <c r="A44" s="19"/>
      <c r="B44" s="16"/>
      <c r="C44" s="16" t="s">
        <v>43</v>
      </c>
      <c r="D44" s="33">
        <v>88.5</v>
      </c>
      <c r="E44" s="4">
        <v>37.9</v>
      </c>
      <c r="F44" s="4">
        <v>11.5</v>
      </c>
      <c r="G44" s="4">
        <v>77</v>
      </c>
      <c r="H44" s="4">
        <v>37.4</v>
      </c>
      <c r="I44" s="4">
        <v>0.12</v>
      </c>
      <c r="J44" s="4"/>
      <c r="K44" s="4">
        <v>9.5</v>
      </c>
      <c r="L44" s="6">
        <v>4.2</v>
      </c>
    </row>
    <row r="45" spans="1:12">
      <c r="A45" s="19" t="s">
        <v>45</v>
      </c>
      <c r="B45" s="16" t="s">
        <v>44</v>
      </c>
      <c r="C45" s="16" t="s">
        <v>46</v>
      </c>
      <c r="D45" s="33"/>
      <c r="E45" s="4">
        <v>20.48</v>
      </c>
      <c r="F45" s="4"/>
      <c r="G45" s="4">
        <v>61.52</v>
      </c>
      <c r="H45" s="4">
        <v>40.200000000000003</v>
      </c>
      <c r="I45" s="4">
        <v>3.23</v>
      </c>
      <c r="J45" s="4"/>
      <c r="K45" s="4"/>
      <c r="L45" s="6"/>
    </row>
    <row r="46" spans="1:12">
      <c r="A46" s="19" t="s">
        <v>32</v>
      </c>
      <c r="B46" s="16" t="s">
        <v>31</v>
      </c>
      <c r="C46" s="16" t="s">
        <v>33</v>
      </c>
      <c r="D46" s="33">
        <v>92.9</v>
      </c>
      <c r="E46" s="4"/>
      <c r="F46" s="4">
        <v>7.1</v>
      </c>
      <c r="G46" s="4">
        <v>72.727272727272734</v>
      </c>
      <c r="H46" s="4">
        <v>33.9</v>
      </c>
      <c r="I46" s="4">
        <v>2.2999999999999998</v>
      </c>
      <c r="J46" s="4"/>
      <c r="K46" s="4"/>
      <c r="L46" s="6"/>
    </row>
    <row r="47" spans="1:12">
      <c r="A47" t="s">
        <v>136</v>
      </c>
      <c r="B47" t="s">
        <v>137</v>
      </c>
      <c r="C47" t="s">
        <v>138</v>
      </c>
      <c r="D47" s="55">
        <f>100-F47</f>
        <v>94.43</v>
      </c>
      <c r="E47" s="13">
        <v>26.479999999999997</v>
      </c>
      <c r="F47" s="13">
        <v>5.57</v>
      </c>
      <c r="G47" s="13"/>
      <c r="H47" s="13">
        <v>36.58886894075404</v>
      </c>
      <c r="I47" s="13">
        <v>5.6912028725314183</v>
      </c>
      <c r="J47" s="13"/>
      <c r="K47" s="13"/>
      <c r="L47" s="54"/>
    </row>
    <row r="48" spans="1:12">
      <c r="A48" t="s">
        <v>141</v>
      </c>
      <c r="B48" t="s">
        <v>140</v>
      </c>
      <c r="C48" t="s">
        <v>139</v>
      </c>
      <c r="D48" s="55">
        <f t="shared" ref="D48:D64" si="3">100-F48</f>
        <v>94.2</v>
      </c>
      <c r="E48" s="13"/>
      <c r="F48" s="13">
        <v>5.8000000000000007</v>
      </c>
      <c r="G48" s="13">
        <v>72.41379310344827</v>
      </c>
      <c r="H48" s="13"/>
      <c r="I48" s="13"/>
      <c r="J48" s="13"/>
      <c r="K48" s="13"/>
      <c r="L48" s="54"/>
    </row>
    <row r="49" spans="1:12">
      <c r="A49" t="s">
        <v>142</v>
      </c>
      <c r="B49" t="s">
        <v>143</v>
      </c>
      <c r="C49" t="s">
        <v>144</v>
      </c>
      <c r="D49" s="55">
        <f t="shared" si="3"/>
        <v>95.3</v>
      </c>
      <c r="E49" s="13"/>
      <c r="F49" s="13">
        <v>4.7</v>
      </c>
      <c r="G49" s="13"/>
      <c r="H49" s="13"/>
      <c r="I49" s="13">
        <v>7.2340425531914887</v>
      </c>
      <c r="J49" s="13"/>
      <c r="K49" s="13"/>
      <c r="L49" s="54"/>
    </row>
    <row r="50" spans="1:12">
      <c r="A50" t="s">
        <v>145</v>
      </c>
      <c r="B50" t="s">
        <v>146</v>
      </c>
      <c r="C50" t="s">
        <v>147</v>
      </c>
      <c r="D50" s="55">
        <f t="shared" si="3"/>
        <v>95.67</v>
      </c>
      <c r="E50" s="13"/>
      <c r="F50" s="13">
        <v>4.33</v>
      </c>
      <c r="G50" s="13">
        <v>68.360277136258674</v>
      </c>
      <c r="H50" s="13">
        <v>30.484988452655887</v>
      </c>
      <c r="I50" s="13">
        <v>9.9307159353348737</v>
      </c>
      <c r="J50" s="13"/>
      <c r="K50" s="13">
        <v>5.0808314087759809</v>
      </c>
      <c r="L50" s="54">
        <v>1.3856812933025404</v>
      </c>
    </row>
    <row r="51" spans="1:12">
      <c r="C51" t="s">
        <v>148</v>
      </c>
      <c r="D51" s="55">
        <f t="shared" si="3"/>
        <v>97.81</v>
      </c>
      <c r="E51" s="13"/>
      <c r="F51" s="13">
        <v>2.19</v>
      </c>
      <c r="G51" s="13">
        <v>55.707762557077622</v>
      </c>
      <c r="H51" s="13"/>
      <c r="I51" s="13">
        <v>21.050228310502288</v>
      </c>
      <c r="J51" s="13"/>
      <c r="K51" s="13">
        <v>8.2191780821917799</v>
      </c>
      <c r="L51" s="54">
        <v>3.6529680365296811</v>
      </c>
    </row>
    <row r="52" spans="1:12">
      <c r="A52" t="s">
        <v>150</v>
      </c>
      <c r="B52" t="s">
        <v>149</v>
      </c>
      <c r="C52" t="s">
        <v>24</v>
      </c>
      <c r="D52" s="55">
        <f t="shared" si="3"/>
        <v>97.71</v>
      </c>
      <c r="E52" s="13"/>
      <c r="F52" s="13">
        <v>2.29</v>
      </c>
      <c r="G52" s="13"/>
      <c r="H52" s="13"/>
      <c r="I52" s="13">
        <v>8.9956331877729259</v>
      </c>
      <c r="J52" s="13"/>
      <c r="K52" s="13"/>
      <c r="L52" s="54">
        <v>1.2227074235807862</v>
      </c>
    </row>
    <row r="53" spans="1:12">
      <c r="A53" t="s">
        <v>152</v>
      </c>
      <c r="B53" t="s">
        <v>151</v>
      </c>
      <c r="C53" t="s">
        <v>144</v>
      </c>
      <c r="D53" s="55">
        <f t="shared" si="3"/>
        <v>94.9</v>
      </c>
      <c r="E53" s="13"/>
      <c r="F53" s="13">
        <v>5.0999999999999996</v>
      </c>
      <c r="G53" s="13">
        <v>15.294117647058824</v>
      </c>
      <c r="H53" s="13">
        <v>31.372549019607849</v>
      </c>
      <c r="I53" s="13">
        <v>4.5098039215686283</v>
      </c>
      <c r="J53" s="13"/>
      <c r="K53" s="13"/>
      <c r="L53" s="54"/>
    </row>
    <row r="54" spans="1:12">
      <c r="A54" t="s">
        <v>32</v>
      </c>
      <c r="B54" t="s">
        <v>31</v>
      </c>
      <c r="C54" t="s">
        <v>144</v>
      </c>
      <c r="D54" s="55">
        <f t="shared" si="3"/>
        <v>92.9</v>
      </c>
      <c r="E54" s="13"/>
      <c r="F54" s="13">
        <v>7.1</v>
      </c>
      <c r="G54" s="13">
        <v>60.563380281690137</v>
      </c>
      <c r="H54" s="13">
        <v>33.9</v>
      </c>
      <c r="I54" s="13">
        <v>3.2394366197183095</v>
      </c>
      <c r="J54" s="13"/>
      <c r="K54" s="13"/>
      <c r="L54" s="54"/>
    </row>
    <row r="55" spans="1:12">
      <c r="A55" t="s">
        <v>153</v>
      </c>
      <c r="B55" t="s">
        <v>154</v>
      </c>
      <c r="C55" t="s">
        <v>144</v>
      </c>
      <c r="D55" s="55">
        <f t="shared" si="3"/>
        <v>97.8</v>
      </c>
      <c r="E55" s="13"/>
      <c r="F55" s="13">
        <v>2.1999999999999997</v>
      </c>
      <c r="G55" s="13">
        <v>75.454545454545467</v>
      </c>
      <c r="H55" s="13"/>
      <c r="I55" s="13">
        <v>7.4409090909090922</v>
      </c>
      <c r="J55" s="13"/>
      <c r="K55" s="13"/>
      <c r="L55" s="54"/>
    </row>
    <row r="56" spans="1:12">
      <c r="A56" t="s">
        <v>156</v>
      </c>
      <c r="B56" t="s">
        <v>155</v>
      </c>
      <c r="C56" t="s">
        <v>157</v>
      </c>
      <c r="D56" s="55">
        <f t="shared" si="3"/>
        <v>93.56</v>
      </c>
      <c r="E56" s="13"/>
      <c r="F56" s="13">
        <v>6.44</v>
      </c>
      <c r="G56" s="13">
        <v>74.2</v>
      </c>
      <c r="H56" s="13">
        <v>42.2</v>
      </c>
      <c r="I56" s="13">
        <v>5.61</v>
      </c>
      <c r="J56" s="13"/>
      <c r="K56" s="13"/>
      <c r="L56" s="54">
        <v>1.02</v>
      </c>
    </row>
    <row r="57" spans="1:12">
      <c r="C57" t="s">
        <v>158</v>
      </c>
      <c r="D57" s="55">
        <f t="shared" si="3"/>
        <v>93.42</v>
      </c>
      <c r="E57" s="13"/>
      <c r="F57" s="13">
        <v>6.58</v>
      </c>
      <c r="G57" s="13">
        <v>74.200000000000017</v>
      </c>
      <c r="H57" s="13">
        <v>42.2</v>
      </c>
      <c r="I57" s="13">
        <v>5.58</v>
      </c>
      <c r="J57" s="13"/>
      <c r="K57" s="13"/>
      <c r="L57" s="54">
        <v>1</v>
      </c>
    </row>
    <row r="58" spans="1:12">
      <c r="C58" t="s">
        <v>159</v>
      </c>
      <c r="D58" s="55">
        <f t="shared" si="3"/>
        <v>93.7</v>
      </c>
      <c r="E58" s="13"/>
      <c r="F58" s="13">
        <v>6.3</v>
      </c>
      <c r="G58" s="13">
        <v>72.099999999999994</v>
      </c>
      <c r="H58" s="13">
        <v>38.9</v>
      </c>
      <c r="I58" s="13">
        <v>6.2</v>
      </c>
      <c r="J58" s="13"/>
      <c r="K58" s="13"/>
      <c r="L58" s="54">
        <v>1.06</v>
      </c>
    </row>
    <row r="59" spans="1:12">
      <c r="C59" t="s">
        <v>160</v>
      </c>
      <c r="D59" s="55">
        <f t="shared" si="3"/>
        <v>93.67</v>
      </c>
      <c r="E59" s="13"/>
      <c r="F59" s="13">
        <v>6.33</v>
      </c>
      <c r="G59" s="13">
        <v>71.700000000000017</v>
      </c>
      <c r="H59" s="13">
        <v>43.000000000000007</v>
      </c>
      <c r="I59" s="13">
        <v>6.09</v>
      </c>
      <c r="J59" s="13"/>
      <c r="K59" s="13"/>
      <c r="L59" s="54">
        <v>1.1500000000000001</v>
      </c>
    </row>
    <row r="60" spans="1:12">
      <c r="A60" t="s">
        <v>161</v>
      </c>
      <c r="B60" t="s">
        <v>162</v>
      </c>
      <c r="C60" t="s">
        <v>163</v>
      </c>
      <c r="D60" s="55">
        <f t="shared" si="3"/>
        <v>94.91</v>
      </c>
      <c r="E60" s="13"/>
      <c r="F60" s="13">
        <v>5.09</v>
      </c>
      <c r="G60" s="13">
        <v>71.316306483300579</v>
      </c>
      <c r="H60" s="13"/>
      <c r="I60" s="13">
        <v>6.1100196463654228</v>
      </c>
      <c r="J60" s="13"/>
      <c r="K60" s="13"/>
      <c r="L60" s="54"/>
    </row>
    <row r="61" spans="1:12">
      <c r="C61" t="s">
        <v>24</v>
      </c>
      <c r="D61" s="55">
        <f t="shared" si="3"/>
        <v>93.74</v>
      </c>
      <c r="E61" s="13"/>
      <c r="F61" s="13">
        <v>6.26</v>
      </c>
      <c r="G61" s="13">
        <v>73.322683706070293</v>
      </c>
      <c r="H61" s="13"/>
      <c r="I61" s="13">
        <v>5.5750798722044737</v>
      </c>
      <c r="J61" s="13"/>
      <c r="K61" s="13"/>
      <c r="L61" s="54"/>
    </row>
    <row r="62" spans="1:12">
      <c r="A62" t="s">
        <v>164</v>
      </c>
      <c r="B62" t="s">
        <v>165</v>
      </c>
      <c r="C62" t="s">
        <v>163</v>
      </c>
      <c r="D62" s="55">
        <f t="shared" si="3"/>
        <v>94.48</v>
      </c>
      <c r="E62" s="13"/>
      <c r="F62" s="13">
        <v>5.5200000000000005</v>
      </c>
      <c r="G62" s="13">
        <v>67.599999999999994</v>
      </c>
      <c r="H62" s="13"/>
      <c r="I62" s="13">
        <v>5.79</v>
      </c>
      <c r="J62" s="13"/>
      <c r="K62" s="13"/>
      <c r="L62" s="54"/>
    </row>
    <row r="63" spans="1:12">
      <c r="A63" t="s">
        <v>167</v>
      </c>
      <c r="B63" t="s">
        <v>166</v>
      </c>
      <c r="C63" t="s">
        <v>168</v>
      </c>
      <c r="D63" s="55">
        <f t="shared" si="3"/>
        <v>95</v>
      </c>
      <c r="E63" s="13"/>
      <c r="F63" s="13">
        <v>5</v>
      </c>
      <c r="G63" s="13">
        <v>76</v>
      </c>
      <c r="H63" s="13">
        <v>41.4</v>
      </c>
      <c r="I63" s="13">
        <v>5.6</v>
      </c>
      <c r="J63" s="13"/>
      <c r="K63" s="13"/>
      <c r="L63" s="54"/>
    </row>
    <row r="64" spans="1:12">
      <c r="C64" t="s">
        <v>169</v>
      </c>
      <c r="D64" s="81">
        <f t="shared" si="3"/>
        <v>95.9</v>
      </c>
      <c r="E64" s="82"/>
      <c r="F64" s="82">
        <v>4.0999999999999996</v>
      </c>
      <c r="G64" s="82">
        <v>72</v>
      </c>
      <c r="H64" s="82">
        <v>41.463414634146346</v>
      </c>
      <c r="I64" s="82">
        <v>7.3170731707317085</v>
      </c>
      <c r="J64" s="82"/>
      <c r="K64" s="82"/>
      <c r="L64" s="83"/>
    </row>
    <row r="65" spans="1:17">
      <c r="A65" s="23"/>
      <c r="B65" s="28"/>
      <c r="C65" s="24" t="s">
        <v>7</v>
      </c>
      <c r="D65" s="152">
        <f>AVERAGE(D35:D64)</f>
        <v>93.294074074074075</v>
      </c>
      <c r="E65" s="152">
        <f>AVERAGE(E30:E64)</f>
        <v>30.727272727272727</v>
      </c>
      <c r="F65" s="152">
        <f>AVERAGE(F36:F64)</f>
        <v>5.8253846153846149</v>
      </c>
      <c r="G65" s="152">
        <f>AVERAGE(G33:G64)</f>
        <v>67.070422462363453</v>
      </c>
      <c r="H65" s="152">
        <f>AVERAGE(H30:H64)</f>
        <v>36.629192841886564</v>
      </c>
      <c r="I65" s="152">
        <f>AVERAGE(I33:I64)</f>
        <v>5.7962627477687301</v>
      </c>
      <c r="J65" s="152">
        <f>AVERAGE(J30:J64)</f>
        <v>18.299999999999997</v>
      </c>
      <c r="K65" s="152">
        <f>AVERAGE(K30:K64)</f>
        <v>3.4409567903882747</v>
      </c>
      <c r="L65" s="153">
        <f>AVERAGE(L30:L64)</f>
        <v>1.3021115607800766</v>
      </c>
    </row>
    <row r="66" spans="1:17">
      <c r="A66" s="19"/>
      <c r="C66" s="102" t="s">
        <v>8</v>
      </c>
      <c r="D66" s="155">
        <f>_xlfn.STDEV.S(D35:D64)</f>
        <v>4.9796070738248615</v>
      </c>
      <c r="E66" s="155">
        <f>_xlfn.STDEV.S(E30:E64)</f>
        <v>16.948551024148983</v>
      </c>
      <c r="F66" s="155">
        <f>_xlfn.STDEV.S(F36:F64)</f>
        <v>2.0041042503207906</v>
      </c>
      <c r="G66" s="155">
        <f>_xlfn.STDEV.S(G33:G64)</f>
        <v>12.443682487073719</v>
      </c>
      <c r="H66" s="155">
        <f>_xlfn.STDEV.S(H30:H64)</f>
        <v>7.0813735432889535</v>
      </c>
      <c r="I66" s="155">
        <f>_xlfn.STDEV.S(I33:I64)</f>
        <v>3.5978531406592089</v>
      </c>
      <c r="J66" s="155">
        <f>_xlfn.STDEV.S(J30:J64)</f>
        <v>2.0364675298172563</v>
      </c>
      <c r="K66" s="155">
        <f>_xlfn.STDEV.S(K30:K64)</f>
        <v>3.096993480380231</v>
      </c>
      <c r="L66" s="156">
        <f>_xlfn.STDEV.S(L30:L64)</f>
        <v>1.0513604849741689</v>
      </c>
    </row>
    <row r="67" spans="1:17">
      <c r="A67" s="25"/>
      <c r="B67" s="29"/>
      <c r="C67" s="26" t="s">
        <v>9</v>
      </c>
      <c r="D67" s="158">
        <f t="shared" ref="D67:L67" si="4">D66/D65</f>
        <v>5.337538448445428E-2</v>
      </c>
      <c r="E67" s="158">
        <f t="shared" si="4"/>
        <v>0.55158006291609118</v>
      </c>
      <c r="F67" s="158">
        <f t="shared" si="4"/>
        <v>0.3440295160989077</v>
      </c>
      <c r="G67" s="158">
        <f t="shared" si="4"/>
        <v>0.18553159545187728</v>
      </c>
      <c r="H67" s="158">
        <f t="shared" si="4"/>
        <v>0.19332595107559111</v>
      </c>
      <c r="I67" s="158">
        <f t="shared" si="4"/>
        <v>0.6207194699798938</v>
      </c>
      <c r="J67" s="158">
        <f t="shared" si="4"/>
        <v>0.11128237867853862</v>
      </c>
      <c r="K67" s="158">
        <f t="shared" si="4"/>
        <v>0.90003846866986348</v>
      </c>
      <c r="L67" s="159">
        <f t="shared" si="4"/>
        <v>0.80742734850177789</v>
      </c>
    </row>
    <row r="78" spans="1:17">
      <c r="P78" s="1"/>
      <c r="Q78" s="1"/>
    </row>
  </sheetData>
  <conditionalFormatting sqref="A5 D5:L5 O78:Q78">
    <cfRule type="cellIs" dxfId="10" priority="11" operator="equal">
      <formula>2</formula>
    </cfRule>
    <cfRule type="cellIs" dxfId="9" priority="12" operator="equal">
      <formula>1</formula>
    </cfRule>
  </conditionalFormatting>
  <conditionalFormatting sqref="A28:A35">
    <cfRule type="cellIs" dxfId="8" priority="13" operator="equal">
      <formula>2</formula>
    </cfRule>
    <cfRule type="cellIs" dxfId="7" priority="14" operator="equal">
      <formula>1</formula>
    </cfRule>
  </conditionalFormatting>
  <conditionalFormatting sqref="A96">
    <cfRule type="cellIs" dxfId="6" priority="5" operator="equal">
      <formula>2</formula>
    </cfRule>
    <cfRule type="cellIs" dxfId="5" priority="6" operator="equal">
      <formula>1</formula>
    </cfRule>
  </conditionalFormatting>
  <conditionalFormatting sqref="D29:L35">
    <cfRule type="cellIs" dxfId="4" priority="1" operator="equal">
      <formula>2</formula>
    </cfRule>
    <cfRule type="cellIs" dxfId="3" priority="2" operator="equal">
      <formula>1</formula>
    </cfRule>
  </conditionalFormatting>
  <conditionalFormatting sqref="D72:L78">
    <cfRule type="cellIs" dxfId="2" priority="3" operator="equal">
      <formula>2</formula>
    </cfRule>
    <cfRule type="cellIs" dxfId="1" priority="4" operator="equal">
      <formula>1</formula>
    </cfRule>
  </conditionalFormatting>
  <hyperlinks>
    <hyperlink ref="B30" r:id="rId1" xr:uid="{E180DC2B-7F1D-4477-8734-9A932BDE6D0C}"/>
    <hyperlink ref="B43" r:id="rId2" xr:uid="{09319198-04C6-46F9-AA91-FFFE9C96FB94}"/>
    <hyperlink ref="B36" r:id="rId3" xr:uid="{DC4E5A7B-AABD-478C-8888-F950AC651CA8}"/>
    <hyperlink ref="A6" r:id="rId4" xr:uid="{63D3A5A2-0461-4DA2-8032-C2566D727984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F872-DFFA-4CC2-B4D0-06938499C4ED}">
  <dimension ref="A1:CK67"/>
  <sheetViews>
    <sheetView zoomScale="25" zoomScaleNormal="25" workbookViewId="0">
      <selection activeCell="BG71" sqref="BG71"/>
    </sheetView>
  </sheetViews>
  <sheetFormatPr defaultRowHeight="14.4"/>
  <cols>
    <col min="1" max="1" width="59.5546875" customWidth="1"/>
    <col min="2" max="2" width="23.77734375" customWidth="1"/>
    <col min="3" max="3" width="13.109375" customWidth="1"/>
    <col min="4" max="4" width="36.33203125" customWidth="1"/>
    <col min="5" max="5" width="24.5546875" customWidth="1"/>
    <col min="6" max="6" width="22.21875" customWidth="1"/>
    <col min="7" max="13" width="8.77734375" bestFit="1" customWidth="1"/>
    <col min="14" max="14" width="9.44140625" customWidth="1"/>
    <col min="15" max="15" width="10.109375" bestFit="1" customWidth="1"/>
    <col min="16" max="20" width="8.77734375" bestFit="1" customWidth="1"/>
    <col min="21" max="21" width="8.88671875" customWidth="1"/>
    <col min="22" max="22" width="8.77734375" bestFit="1" customWidth="1"/>
    <col min="23" max="24" width="8.77734375" customWidth="1"/>
  </cols>
  <sheetData>
    <row r="1" spans="1:89" ht="31.2">
      <c r="A1" s="59" t="s">
        <v>254</v>
      </c>
    </row>
    <row r="2" spans="1:89">
      <c r="A2" s="60" t="s">
        <v>126</v>
      </c>
    </row>
    <row r="4" spans="1:89">
      <c r="A4" t="s">
        <v>422</v>
      </c>
    </row>
    <row r="5" spans="1:89">
      <c r="G5" s="11" t="s">
        <v>127</v>
      </c>
    </row>
    <row r="6" spans="1:89" ht="31.5" customHeight="1">
      <c r="A6" s="84" t="s">
        <v>243</v>
      </c>
      <c r="B6" s="28"/>
      <c r="C6" s="28"/>
      <c r="D6" s="28"/>
      <c r="E6" s="28"/>
      <c r="F6" s="28"/>
      <c r="G6" s="84" t="s">
        <v>128</v>
      </c>
      <c r="H6" s="85"/>
      <c r="I6" s="85"/>
      <c r="J6" s="85"/>
      <c r="K6" s="85"/>
      <c r="L6" s="85"/>
      <c r="M6" s="85"/>
      <c r="N6" s="86"/>
      <c r="O6" s="85" t="s">
        <v>121</v>
      </c>
      <c r="P6" s="28"/>
      <c r="Q6" s="28"/>
      <c r="R6" s="28"/>
      <c r="S6" s="28"/>
      <c r="T6" s="28"/>
      <c r="U6" s="28"/>
      <c r="V6" s="93"/>
    </row>
    <row r="7" spans="1:89" s="11" customFormat="1">
      <c r="A7" s="148" t="s">
        <v>364</v>
      </c>
      <c r="B7" s="149" t="s">
        <v>392</v>
      </c>
      <c r="C7" s="149" t="s">
        <v>393</v>
      </c>
      <c r="D7" s="149" t="s">
        <v>394</v>
      </c>
      <c r="E7" s="149" t="s">
        <v>412</v>
      </c>
      <c r="F7" s="149" t="s">
        <v>413</v>
      </c>
      <c r="G7" s="148" t="s">
        <v>129</v>
      </c>
      <c r="H7" s="149" t="s">
        <v>419</v>
      </c>
      <c r="I7" s="149" t="s">
        <v>14</v>
      </c>
      <c r="J7" s="149" t="s">
        <v>420</v>
      </c>
      <c r="K7" s="149" t="s">
        <v>130</v>
      </c>
      <c r="L7" s="149" t="s">
        <v>131</v>
      </c>
      <c r="M7" s="149" t="s">
        <v>5</v>
      </c>
      <c r="N7" s="163" t="s">
        <v>4</v>
      </c>
      <c r="O7" s="149" t="s">
        <v>129</v>
      </c>
      <c r="P7" s="149" t="s">
        <v>419</v>
      </c>
      <c r="Q7" s="149" t="s">
        <v>14</v>
      </c>
      <c r="R7" s="149" t="s">
        <v>420</v>
      </c>
      <c r="S7" s="149" t="s">
        <v>130</v>
      </c>
      <c r="T7" s="149" t="s">
        <v>131</v>
      </c>
      <c r="U7" s="149" t="s">
        <v>5</v>
      </c>
      <c r="V7" s="163" t="s">
        <v>4</v>
      </c>
    </row>
    <row r="8" spans="1:89">
      <c r="A8" s="12" t="s">
        <v>365</v>
      </c>
      <c r="B8" s="168">
        <v>2018</v>
      </c>
      <c r="C8" s="168" t="s">
        <v>395</v>
      </c>
      <c r="D8" s="168" t="s">
        <v>396</v>
      </c>
      <c r="E8" s="168" t="s">
        <v>414</v>
      </c>
      <c r="F8" s="168" t="s">
        <v>415</v>
      </c>
      <c r="G8" s="55">
        <v>4.7150471504715004</v>
      </c>
      <c r="H8" s="169">
        <v>22.6</v>
      </c>
      <c r="I8" s="169"/>
      <c r="J8" s="169">
        <v>24.9</v>
      </c>
      <c r="K8" s="169">
        <v>5.84</v>
      </c>
      <c r="L8" s="169">
        <v>3.61</v>
      </c>
      <c r="M8" s="169">
        <v>14.4</v>
      </c>
      <c r="N8" s="54">
        <v>6.19</v>
      </c>
      <c r="O8" s="169">
        <f>100-'SI2 - dew'!$G8</f>
        <v>95.284952849528494</v>
      </c>
      <c r="P8" s="169">
        <v>95.284952849528494</v>
      </c>
      <c r="Q8" s="169"/>
      <c r="R8" s="169">
        <v>75.099999999999994</v>
      </c>
      <c r="S8" s="169">
        <v>94.16</v>
      </c>
      <c r="T8" s="169">
        <v>96.39</v>
      </c>
      <c r="U8" s="169">
        <v>85.6</v>
      </c>
      <c r="V8" s="54">
        <v>93.81</v>
      </c>
      <c r="W8" s="13"/>
      <c r="X8" s="13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</row>
    <row r="9" spans="1:89">
      <c r="A9" s="12" t="s">
        <v>366</v>
      </c>
      <c r="B9" s="168">
        <v>2017</v>
      </c>
      <c r="C9" s="168" t="s">
        <v>397</v>
      </c>
      <c r="D9" s="168" t="s">
        <v>396</v>
      </c>
      <c r="E9" s="168" t="s">
        <v>414</v>
      </c>
      <c r="F9" s="168" t="s">
        <v>415</v>
      </c>
      <c r="G9" s="55">
        <v>3.25772923588538</v>
      </c>
      <c r="H9" s="169">
        <v>29.8586943697523</v>
      </c>
      <c r="I9" s="169">
        <v>38.968815479259398</v>
      </c>
      <c r="J9" s="169"/>
      <c r="K9" s="169"/>
      <c r="L9" s="169"/>
      <c r="M9" s="169"/>
      <c r="N9" s="54"/>
      <c r="O9" s="169">
        <f>100-'SI2 - dew'!$G9</f>
        <v>96.742270764114622</v>
      </c>
      <c r="P9" s="169">
        <v>96.742270764114622</v>
      </c>
      <c r="Q9" s="169">
        <v>60.989692438246202</v>
      </c>
      <c r="R9" s="169"/>
      <c r="S9" s="169"/>
      <c r="T9" s="169"/>
      <c r="U9" s="169"/>
      <c r="V9" s="54"/>
      <c r="W9" s="13"/>
      <c r="X9" s="13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</row>
    <row r="10" spans="1:89">
      <c r="A10" s="12" t="s">
        <v>366</v>
      </c>
      <c r="B10" s="168">
        <v>2017</v>
      </c>
      <c r="C10" s="168" t="s">
        <v>397</v>
      </c>
      <c r="D10" s="168" t="s">
        <v>396</v>
      </c>
      <c r="E10" s="168" t="s">
        <v>414</v>
      </c>
      <c r="F10" s="168" t="s">
        <v>415</v>
      </c>
      <c r="G10" s="55">
        <v>10.2615460557925</v>
      </c>
      <c r="H10" s="169">
        <v>53.421531900942</v>
      </c>
      <c r="I10" s="169">
        <v>67.142126412051994</v>
      </c>
      <c r="J10" s="169"/>
      <c r="K10" s="169"/>
      <c r="L10" s="169"/>
      <c r="M10" s="169"/>
      <c r="N10" s="54"/>
      <c r="O10" s="169">
        <f>100-'SI2 - dew'!$G10</f>
        <v>89.738453944207492</v>
      </c>
      <c r="P10" s="169">
        <v>89.738453944207492</v>
      </c>
      <c r="Q10" s="169">
        <v>37.254345109997402</v>
      </c>
      <c r="R10" s="169"/>
      <c r="S10" s="169"/>
      <c r="T10" s="169"/>
      <c r="U10" s="169"/>
      <c r="V10" s="54"/>
      <c r="W10" s="13"/>
      <c r="X10" s="13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</row>
    <row r="11" spans="1:89">
      <c r="A11" s="12" t="s">
        <v>367</v>
      </c>
      <c r="B11" s="168">
        <v>2018</v>
      </c>
      <c r="C11" s="168" t="s">
        <v>398</v>
      </c>
      <c r="D11" s="168" t="s">
        <v>399</v>
      </c>
      <c r="E11" s="168" t="s">
        <v>414</v>
      </c>
      <c r="F11" s="168" t="s">
        <v>415</v>
      </c>
      <c r="G11" s="55">
        <v>57.498593226268603</v>
      </c>
      <c r="H11" s="169">
        <v>77.599999999999994</v>
      </c>
      <c r="I11" s="169">
        <v>81.099999999999994</v>
      </c>
      <c r="J11" s="169"/>
      <c r="K11" s="169"/>
      <c r="L11" s="169"/>
      <c r="M11" s="169"/>
      <c r="N11" s="54"/>
      <c r="O11" s="169">
        <f>100-'SI2 - dew'!$G11</f>
        <v>42.501406773731397</v>
      </c>
      <c r="P11" s="169">
        <v>42.501406773731397</v>
      </c>
      <c r="Q11" s="169">
        <v>18.899999999999999</v>
      </c>
      <c r="R11" s="169"/>
      <c r="S11" s="169"/>
      <c r="T11" s="169"/>
      <c r="U11" s="169"/>
      <c r="V11" s="54"/>
      <c r="W11" s="13"/>
      <c r="X11" s="13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</row>
    <row r="12" spans="1:89">
      <c r="A12" s="12" t="s">
        <v>368</v>
      </c>
      <c r="B12" s="168">
        <v>2019</v>
      </c>
      <c r="C12" s="168" t="s">
        <v>401</v>
      </c>
      <c r="D12" s="168" t="s">
        <v>396</v>
      </c>
      <c r="E12" s="168" t="s">
        <v>414</v>
      </c>
      <c r="F12" s="168" t="s">
        <v>415</v>
      </c>
      <c r="G12" s="55">
        <v>23.8297835645612</v>
      </c>
      <c r="H12" s="169">
        <v>49.192320000000002</v>
      </c>
      <c r="I12" s="169">
        <v>63.133389999999999</v>
      </c>
      <c r="J12" s="169"/>
      <c r="K12" s="169">
        <v>15.595219999999999</v>
      </c>
      <c r="L12" s="169">
        <v>0.36518</v>
      </c>
      <c r="M12" s="169">
        <v>20.357690000000002</v>
      </c>
      <c r="N12" s="54">
        <v>10.44969</v>
      </c>
      <c r="O12" s="169">
        <f>100-'SI2 - dew'!$G12</f>
        <v>76.170216435438803</v>
      </c>
      <c r="P12" s="169">
        <v>76.170216435438803</v>
      </c>
      <c r="Q12" s="169">
        <v>36.866610000000001</v>
      </c>
      <c r="R12" s="169"/>
      <c r="S12" s="169">
        <v>84.404780000000002</v>
      </c>
      <c r="T12" s="169">
        <v>99.634820000000005</v>
      </c>
      <c r="U12" s="169">
        <v>79.642309999999995</v>
      </c>
      <c r="V12" s="54">
        <v>89.550309999999996</v>
      </c>
      <c r="W12" s="13"/>
      <c r="X12" s="13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</row>
    <row r="13" spans="1:89">
      <c r="A13" s="12" t="s">
        <v>369</v>
      </c>
      <c r="B13" s="168">
        <v>2016</v>
      </c>
      <c r="C13" s="168" t="s">
        <v>400</v>
      </c>
      <c r="D13" s="168" t="s">
        <v>399</v>
      </c>
      <c r="E13" s="168" t="s">
        <v>416</v>
      </c>
      <c r="F13" s="168" t="s">
        <v>415</v>
      </c>
      <c r="G13" s="55">
        <v>9.7918272937548192</v>
      </c>
      <c r="H13" s="169">
        <v>30.546243840300399</v>
      </c>
      <c r="I13" s="169">
        <v>38.318365054104603</v>
      </c>
      <c r="J13" s="169"/>
      <c r="K13" s="169">
        <v>13.0309537626152</v>
      </c>
      <c r="L13" s="169">
        <v>8.6839695705592099</v>
      </c>
      <c r="M13" s="169"/>
      <c r="N13" s="54"/>
      <c r="O13" s="169">
        <f>100-'SI2 - dew'!$G13</f>
        <v>90.208172706245179</v>
      </c>
      <c r="P13" s="169">
        <v>90.208172706245179</v>
      </c>
      <c r="Q13" s="169">
        <v>61.6453457038754</v>
      </c>
      <c r="R13" s="169"/>
      <c r="S13" s="169">
        <v>87.686866585043902</v>
      </c>
      <c r="T13" s="169">
        <v>81.231450471070204</v>
      </c>
      <c r="U13" s="169"/>
      <c r="V13" s="54"/>
      <c r="W13" s="13"/>
      <c r="X13" s="13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</row>
    <row r="14" spans="1:89">
      <c r="A14" s="12" t="s">
        <v>370</v>
      </c>
      <c r="B14" s="168">
        <v>2015</v>
      </c>
      <c r="C14" s="168" t="s">
        <v>400</v>
      </c>
      <c r="D14" s="168" t="s">
        <v>399</v>
      </c>
      <c r="E14" s="168" t="s">
        <v>416</v>
      </c>
      <c r="F14" s="168" t="s">
        <v>415</v>
      </c>
      <c r="G14" s="55">
        <v>9</v>
      </c>
      <c r="H14" s="169">
        <v>40.102161100196497</v>
      </c>
      <c r="I14" s="169">
        <v>50.008264462809898</v>
      </c>
      <c r="J14" s="169"/>
      <c r="K14" s="169">
        <v>16.379421221865002</v>
      </c>
      <c r="L14" s="169">
        <v>9.3692307692307697</v>
      </c>
      <c r="M14" s="169"/>
      <c r="N14" s="54"/>
      <c r="O14" s="169">
        <f>100-'SI2 - dew'!$G14</f>
        <v>91</v>
      </c>
      <c r="P14" s="169">
        <v>91</v>
      </c>
      <c r="Q14" s="169">
        <v>60.165289256198299</v>
      </c>
      <c r="R14" s="169"/>
      <c r="S14" s="169">
        <v>72.858520900321594</v>
      </c>
      <c r="T14" s="169">
        <v>60.2</v>
      </c>
      <c r="U14" s="169"/>
      <c r="V14" s="54"/>
      <c r="W14" s="13"/>
      <c r="X14" s="13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</row>
    <row r="15" spans="1:89">
      <c r="A15" s="12" t="s">
        <v>368</v>
      </c>
      <c r="B15" s="168">
        <v>2019</v>
      </c>
      <c r="C15" s="168" t="s">
        <v>401</v>
      </c>
      <c r="D15" s="168" t="s">
        <v>396</v>
      </c>
      <c r="E15" s="168" t="s">
        <v>414</v>
      </c>
      <c r="F15" s="168" t="s">
        <v>415</v>
      </c>
      <c r="G15" s="55">
        <v>26.224228485876399</v>
      </c>
      <c r="H15" s="169">
        <v>46.565739999999998</v>
      </c>
      <c r="I15" s="169">
        <v>44.285530000000001</v>
      </c>
      <c r="J15" s="169"/>
      <c r="K15" s="169">
        <v>15.595219999999999</v>
      </c>
      <c r="L15" s="169">
        <v>4.9140000000000003E-2</v>
      </c>
      <c r="M15" s="169">
        <v>13.48818</v>
      </c>
      <c r="N15" s="54">
        <v>9.6739599999999992</v>
      </c>
      <c r="O15" s="169">
        <f>100-'SI2 - dew'!$G15</f>
        <v>73.775771514123605</v>
      </c>
      <c r="P15" s="169">
        <v>73.775771514123605</v>
      </c>
      <c r="Q15" s="169">
        <v>55.714469999999999</v>
      </c>
      <c r="R15" s="169"/>
      <c r="S15" s="169">
        <v>84.404780000000002</v>
      </c>
      <c r="T15" s="169">
        <v>99.950860000000006</v>
      </c>
      <c r="U15" s="169">
        <v>86.51182</v>
      </c>
      <c r="V15" s="54">
        <v>90.326040000000006</v>
      </c>
      <c r="W15" s="13"/>
      <c r="X15" s="13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</row>
    <row r="16" spans="1:89">
      <c r="A16" s="12" t="s">
        <v>371</v>
      </c>
      <c r="B16" s="168">
        <v>2017</v>
      </c>
      <c r="C16" s="168" t="s">
        <v>402</v>
      </c>
      <c r="D16" s="168" t="s">
        <v>403</v>
      </c>
      <c r="E16" s="168" t="s">
        <v>414</v>
      </c>
      <c r="F16" s="168" t="s">
        <v>418</v>
      </c>
      <c r="G16" s="55">
        <v>7.5995982591228701</v>
      </c>
      <c r="H16" s="169">
        <v>35.83</v>
      </c>
      <c r="I16" s="169"/>
      <c r="J16" s="169">
        <v>44.361183813975401</v>
      </c>
      <c r="K16" s="169">
        <v>13.34</v>
      </c>
      <c r="L16" s="169">
        <v>4.8432384145332099</v>
      </c>
      <c r="M16" s="169">
        <v>39.5</v>
      </c>
      <c r="N16" s="54">
        <v>6.0675801501824402</v>
      </c>
      <c r="O16" s="169">
        <f>100-'SI2 - dew'!$G16</f>
        <v>92.400401740877129</v>
      </c>
      <c r="P16" s="169">
        <v>92.400401740877129</v>
      </c>
      <c r="Q16" s="169"/>
      <c r="R16" s="169">
        <v>55.095774406896098</v>
      </c>
      <c r="S16" s="169">
        <v>86.66</v>
      </c>
      <c r="T16" s="169">
        <v>89.4420996301087</v>
      </c>
      <c r="U16" s="169">
        <v>60.5</v>
      </c>
      <c r="V16" s="54">
        <v>92.347629845214598</v>
      </c>
      <c r="W16" s="13"/>
      <c r="X16" s="13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</row>
    <row r="17" spans="1:89">
      <c r="A17" s="12" t="s">
        <v>371</v>
      </c>
      <c r="B17" s="168">
        <v>2017</v>
      </c>
      <c r="C17" s="168" t="s">
        <v>402</v>
      </c>
      <c r="D17" s="168" t="s">
        <v>403</v>
      </c>
      <c r="E17" s="168" t="s">
        <v>414</v>
      </c>
      <c r="F17" s="168" t="s">
        <v>418</v>
      </c>
      <c r="G17" s="55">
        <v>12.1967885206696</v>
      </c>
      <c r="H17" s="169">
        <v>49.13</v>
      </c>
      <c r="I17" s="169"/>
      <c r="J17" s="169">
        <v>56.664298998028102</v>
      </c>
      <c r="K17" s="169">
        <v>18.3</v>
      </c>
      <c r="L17" s="169">
        <v>9.3835455450855498</v>
      </c>
      <c r="M17" s="169">
        <v>54.93</v>
      </c>
      <c r="N17" s="54">
        <v>10.6849816160943</v>
      </c>
      <c r="O17" s="169">
        <f>100-'SI2 - dew'!$G17</f>
        <v>87.8032114793304</v>
      </c>
      <c r="P17" s="169">
        <v>87.8032114793304</v>
      </c>
      <c r="Q17" s="169"/>
      <c r="R17" s="169">
        <v>43.4858015438096</v>
      </c>
      <c r="S17" s="169">
        <v>81.7</v>
      </c>
      <c r="T17" s="169">
        <v>85.999448167962498</v>
      </c>
      <c r="U17" s="169">
        <v>45.07</v>
      </c>
      <c r="V17" s="54">
        <v>89.014920583408198</v>
      </c>
      <c r="W17" s="13"/>
      <c r="X17" s="13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</row>
    <row r="18" spans="1:89">
      <c r="A18" s="12" t="s">
        <v>371</v>
      </c>
      <c r="B18" s="168">
        <v>2017</v>
      </c>
      <c r="C18" s="168" t="s">
        <v>402</v>
      </c>
      <c r="D18" s="168" t="s">
        <v>403</v>
      </c>
      <c r="E18" s="168" t="s">
        <v>414</v>
      </c>
      <c r="F18" s="168" t="s">
        <v>415</v>
      </c>
      <c r="G18" s="55">
        <v>5.5110692416391904</v>
      </c>
      <c r="H18" s="169">
        <v>28</v>
      </c>
      <c r="I18" s="169"/>
      <c r="J18" s="169">
        <v>27.4510807946345</v>
      </c>
      <c r="K18" s="169">
        <v>8.6999999999999993</v>
      </c>
      <c r="L18" s="169">
        <v>5.0452326074580904</v>
      </c>
      <c r="M18" s="169">
        <v>13.83</v>
      </c>
      <c r="N18" s="54">
        <v>4.8740208784350996</v>
      </c>
      <c r="O18" s="169">
        <f>100-'SI2 - dew'!$G18</f>
        <v>94.488930758360809</v>
      </c>
      <c r="P18" s="169">
        <v>94.488930758360809</v>
      </c>
      <c r="Q18" s="169"/>
      <c r="R18" s="169">
        <v>72.694680309965605</v>
      </c>
      <c r="S18" s="169">
        <v>91.3</v>
      </c>
      <c r="T18" s="169">
        <v>95.008847555605698</v>
      </c>
      <c r="U18" s="169">
        <v>86.17</v>
      </c>
      <c r="V18" s="54">
        <v>93.371188771296303</v>
      </c>
      <c r="W18" s="13"/>
      <c r="X18" s="13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</row>
    <row r="19" spans="1:89">
      <c r="A19" s="12" t="s">
        <v>371</v>
      </c>
      <c r="B19" s="168">
        <v>2017</v>
      </c>
      <c r="C19" s="168" t="s">
        <v>402</v>
      </c>
      <c r="D19" s="168" t="s">
        <v>403</v>
      </c>
      <c r="E19" s="168" t="s">
        <v>414</v>
      </c>
      <c r="F19" s="168" t="s">
        <v>415</v>
      </c>
      <c r="G19" s="55">
        <v>13.633980073413699</v>
      </c>
      <c r="H19" s="169">
        <v>42.67</v>
      </c>
      <c r="I19" s="169"/>
      <c r="J19" s="169">
        <v>47.596904800284101</v>
      </c>
      <c r="K19" s="169">
        <v>16.5</v>
      </c>
      <c r="L19" s="169">
        <v>10.434367444740699</v>
      </c>
      <c r="M19" s="169">
        <v>24.37</v>
      </c>
      <c r="N19" s="54">
        <v>12.3899444012731</v>
      </c>
      <c r="O19" s="169">
        <f>100-'SI2 - dew'!$G19</f>
        <v>86.366019926586304</v>
      </c>
      <c r="P19" s="169">
        <v>86.366019926586304</v>
      </c>
      <c r="Q19" s="169"/>
      <c r="R19" s="169">
        <v>52.880564602355598</v>
      </c>
      <c r="S19" s="169">
        <v>83.5</v>
      </c>
      <c r="T19" s="169">
        <v>92.118440573903897</v>
      </c>
      <c r="U19" s="169">
        <v>75.63</v>
      </c>
      <c r="V19" s="54">
        <v>87.635979655757197</v>
      </c>
      <c r="W19" s="13"/>
      <c r="X19" s="13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</row>
    <row r="20" spans="1:89">
      <c r="A20" s="12" t="s">
        <v>372</v>
      </c>
      <c r="B20" s="168">
        <v>2014</v>
      </c>
      <c r="C20" s="168" t="s">
        <v>404</v>
      </c>
      <c r="D20" s="168" t="s">
        <v>399</v>
      </c>
      <c r="E20" s="168" t="s">
        <v>414</v>
      </c>
      <c r="F20" s="168" t="s">
        <v>415</v>
      </c>
      <c r="G20" s="55">
        <v>7.3493556252176901</v>
      </c>
      <c r="H20" s="169"/>
      <c r="I20" s="169"/>
      <c r="J20" s="169"/>
      <c r="K20" s="169">
        <v>21.908079149458501</v>
      </c>
      <c r="L20" s="169"/>
      <c r="M20" s="169"/>
      <c r="N20" s="54"/>
      <c r="O20" s="169">
        <f>100-'SI2 - dew'!$G20</f>
        <v>92.650644374782303</v>
      </c>
      <c r="P20" s="169">
        <v>92.650644374782303</v>
      </c>
      <c r="Q20" s="169"/>
      <c r="R20" s="169"/>
      <c r="S20" s="169">
        <v>91.768257285498706</v>
      </c>
      <c r="T20" s="169"/>
      <c r="U20" s="169"/>
      <c r="V20" s="54"/>
      <c r="W20" s="13"/>
      <c r="X20" s="13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</row>
    <row r="21" spans="1:89">
      <c r="A21" s="12" t="s">
        <v>373</v>
      </c>
      <c r="B21" s="168">
        <v>2007</v>
      </c>
      <c r="C21" s="168" t="s">
        <v>405</v>
      </c>
      <c r="D21" s="168" t="s">
        <v>396</v>
      </c>
      <c r="E21" s="168" t="s">
        <v>416</v>
      </c>
      <c r="F21" s="168" t="s">
        <v>418</v>
      </c>
      <c r="G21" s="55">
        <v>4.3</v>
      </c>
      <c r="H21" s="169">
        <v>47.5</v>
      </c>
      <c r="I21" s="169"/>
      <c r="J21" s="169"/>
      <c r="K21" s="169">
        <v>13.4</v>
      </c>
      <c r="L21" s="169">
        <v>6</v>
      </c>
      <c r="M21" s="169">
        <v>62.6</v>
      </c>
      <c r="N21" s="54">
        <v>5.0999999999999996</v>
      </c>
      <c r="O21" s="169">
        <f>100-'SI2 - dew'!$G21</f>
        <v>95.7</v>
      </c>
      <c r="P21" s="169">
        <v>95.7</v>
      </c>
      <c r="Q21" s="169"/>
      <c r="R21" s="169"/>
      <c r="S21" s="169">
        <v>81.695121951219505</v>
      </c>
      <c r="T21" s="169">
        <v>85.626315789473693</v>
      </c>
      <c r="U21" s="169">
        <v>27.342857142857099</v>
      </c>
      <c r="V21" s="54">
        <v>95.7</v>
      </c>
      <c r="W21" s="13"/>
      <c r="X21" s="13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</row>
    <row r="22" spans="1:89">
      <c r="A22" s="12" t="s">
        <v>374</v>
      </c>
      <c r="B22" s="168">
        <v>2017</v>
      </c>
      <c r="C22" s="168" t="s">
        <v>406</v>
      </c>
      <c r="D22" s="168" t="s">
        <v>396</v>
      </c>
      <c r="E22" s="168" t="s">
        <v>414</v>
      </c>
      <c r="F22" s="168" t="s">
        <v>415</v>
      </c>
      <c r="G22" s="55">
        <v>1</v>
      </c>
      <c r="H22" s="169">
        <v>13.962962962962999</v>
      </c>
      <c r="I22" s="169"/>
      <c r="J22" s="169">
        <v>11.8</v>
      </c>
      <c r="K22" s="169">
        <v>6.7309859154929796</v>
      </c>
      <c r="L22" s="169">
        <v>6.9444444444444402</v>
      </c>
      <c r="M22" s="169"/>
      <c r="N22" s="54"/>
      <c r="O22" s="169">
        <f>100-'SI2 - dew'!$G22</f>
        <v>99</v>
      </c>
      <c r="P22" s="169">
        <v>99</v>
      </c>
      <c r="Q22" s="169"/>
      <c r="R22" s="169">
        <v>79.2</v>
      </c>
      <c r="S22" s="169">
        <v>97.200000000000202</v>
      </c>
      <c r="T22" s="169">
        <v>99</v>
      </c>
      <c r="U22" s="169"/>
      <c r="V22" s="54"/>
      <c r="W22" s="13"/>
      <c r="X22" s="13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</row>
    <row r="23" spans="1:89">
      <c r="A23" s="12" t="s">
        <v>375</v>
      </c>
      <c r="B23" s="168">
        <v>2016</v>
      </c>
      <c r="C23" s="168" t="s">
        <v>400</v>
      </c>
      <c r="D23" s="168" t="s">
        <v>399</v>
      </c>
      <c r="E23" s="168" t="s">
        <v>414</v>
      </c>
      <c r="F23" s="168" t="s">
        <v>415</v>
      </c>
      <c r="G23" s="55">
        <v>10</v>
      </c>
      <c r="H23" s="169">
        <v>44.852071005917203</v>
      </c>
      <c r="I23" s="169"/>
      <c r="J23" s="169"/>
      <c r="K23" s="169"/>
      <c r="L23" s="169"/>
      <c r="M23" s="169">
        <v>45</v>
      </c>
      <c r="N23" s="54">
        <v>10.588235294117601</v>
      </c>
      <c r="O23" s="169">
        <f>100-'SI2 - dew'!$G23</f>
        <v>90</v>
      </c>
      <c r="P23" s="169">
        <v>90</v>
      </c>
      <c r="Q23" s="169"/>
      <c r="R23" s="169"/>
      <c r="S23" s="169"/>
      <c r="T23" s="169"/>
      <c r="U23" s="169">
        <v>56.25</v>
      </c>
      <c r="V23" s="54">
        <v>84.705882352941202</v>
      </c>
      <c r="W23" s="13"/>
      <c r="X23" s="13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</row>
    <row r="24" spans="1:89">
      <c r="A24" s="12" t="s">
        <v>375</v>
      </c>
      <c r="B24" s="168">
        <v>2016</v>
      </c>
      <c r="C24" s="168" t="s">
        <v>400</v>
      </c>
      <c r="D24" s="168" t="s">
        <v>399</v>
      </c>
      <c r="E24" s="168" t="s">
        <v>414</v>
      </c>
      <c r="F24" s="168" t="s">
        <v>418</v>
      </c>
      <c r="G24" s="55">
        <v>13</v>
      </c>
      <c r="H24" s="169">
        <v>40.653846153846203</v>
      </c>
      <c r="I24" s="169"/>
      <c r="J24" s="169"/>
      <c r="K24" s="169"/>
      <c r="L24" s="169"/>
      <c r="M24" s="169">
        <v>35.75</v>
      </c>
      <c r="N24" s="54">
        <v>13</v>
      </c>
      <c r="O24" s="169">
        <f>100-'SI2 - dew'!$G24</f>
        <v>87</v>
      </c>
      <c r="P24" s="169">
        <v>87</v>
      </c>
      <c r="Q24" s="169"/>
      <c r="R24" s="169"/>
      <c r="S24" s="169"/>
      <c r="T24" s="169"/>
      <c r="U24" s="169">
        <v>10.875</v>
      </c>
      <c r="V24" s="54">
        <v>87</v>
      </c>
      <c r="W24" s="13"/>
      <c r="X24" s="13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</row>
    <row r="25" spans="1:89">
      <c r="A25" s="12" t="s">
        <v>369</v>
      </c>
      <c r="B25" s="168">
        <v>2016</v>
      </c>
      <c r="C25" s="168" t="s">
        <v>400</v>
      </c>
      <c r="D25" s="168" t="s">
        <v>399</v>
      </c>
      <c r="E25" s="168" t="s">
        <v>414</v>
      </c>
      <c r="F25" s="168" t="s">
        <v>415</v>
      </c>
      <c r="G25" s="55">
        <v>20.677731673582301</v>
      </c>
      <c r="H25" s="169">
        <v>72.349536095366403</v>
      </c>
      <c r="I25" s="169">
        <v>78.022186097702303</v>
      </c>
      <c r="J25" s="169"/>
      <c r="K25" s="169">
        <v>33.547550256510704</v>
      </c>
      <c r="L25" s="169">
        <v>19.768746482395901</v>
      </c>
      <c r="M25" s="169"/>
      <c r="N25" s="54"/>
      <c r="O25" s="169">
        <f>100-'SI2 - dew'!$G25</f>
        <v>79.322268326417699</v>
      </c>
      <c r="P25" s="169">
        <v>79.322268326417699</v>
      </c>
      <c r="Q25" s="169">
        <v>22.1061549468922</v>
      </c>
      <c r="R25" s="169"/>
      <c r="S25" s="169">
        <v>70.902586213557697</v>
      </c>
      <c r="T25" s="169">
        <v>79.212737439471496</v>
      </c>
      <c r="U25" s="169"/>
      <c r="V25" s="54"/>
      <c r="W25" s="13"/>
      <c r="X25" s="13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</row>
    <row r="26" spans="1:89">
      <c r="A26" s="12" t="s">
        <v>376</v>
      </c>
      <c r="B26" s="168">
        <v>2016</v>
      </c>
      <c r="C26" s="168" t="s">
        <v>407</v>
      </c>
      <c r="D26" s="168" t="s">
        <v>399</v>
      </c>
      <c r="E26" s="168" t="s">
        <v>414</v>
      </c>
      <c r="F26" s="168" t="s">
        <v>418</v>
      </c>
      <c r="G26" s="55">
        <v>19.7</v>
      </c>
      <c r="H26" s="169">
        <v>79.712926829268298</v>
      </c>
      <c r="I26" s="169"/>
      <c r="J26" s="169">
        <v>86.635227272727306</v>
      </c>
      <c r="K26" s="169">
        <v>44.250378787878802</v>
      </c>
      <c r="L26" s="169">
        <v>17.375155279503101</v>
      </c>
      <c r="M26" s="169">
        <v>91.488135593220306</v>
      </c>
      <c r="N26" s="54"/>
      <c r="O26" s="169">
        <f>100-'SI2 - dew'!$G26</f>
        <v>80.3</v>
      </c>
      <c r="P26" s="169">
        <v>80.3</v>
      </c>
      <c r="Q26" s="169"/>
      <c r="R26" s="169">
        <v>19.618749999999999</v>
      </c>
      <c r="S26" s="169">
        <v>53.837499999999999</v>
      </c>
      <c r="T26" s="169">
        <v>77.307453416149102</v>
      </c>
      <c r="U26" s="169">
        <v>5.4440677966101703</v>
      </c>
      <c r="V26" s="54"/>
      <c r="W26" s="13"/>
      <c r="X26" s="13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</row>
    <row r="27" spans="1:89">
      <c r="A27" s="12" t="s">
        <v>376</v>
      </c>
      <c r="B27" s="168">
        <v>2016</v>
      </c>
      <c r="C27" s="168" t="s">
        <v>407</v>
      </c>
      <c r="D27" s="168" t="s">
        <v>399</v>
      </c>
      <c r="E27" s="168" t="s">
        <v>414</v>
      </c>
      <c r="F27" s="168" t="s">
        <v>418</v>
      </c>
      <c r="G27" s="55">
        <v>40.299999999999997</v>
      </c>
      <c r="H27" s="169">
        <v>70.280821917808197</v>
      </c>
      <c r="I27" s="169"/>
      <c r="J27" s="169">
        <v>79.05</v>
      </c>
      <c r="K27" s="169">
        <v>77.825245901639306</v>
      </c>
      <c r="L27" s="169">
        <v>55.305319148936199</v>
      </c>
      <c r="M27" s="169">
        <v>80.230275229357801</v>
      </c>
      <c r="N27" s="54"/>
      <c r="O27" s="169">
        <f>100-'SI2 - dew'!$G27</f>
        <v>59.7</v>
      </c>
      <c r="P27" s="169">
        <v>59.7</v>
      </c>
      <c r="Q27" s="169"/>
      <c r="R27" s="169">
        <v>6.12307692307692</v>
      </c>
      <c r="S27" s="169">
        <v>35.037049180327898</v>
      </c>
      <c r="T27" s="169">
        <v>72.402127659574504</v>
      </c>
      <c r="U27" s="169">
        <v>2.1908256880733901</v>
      </c>
      <c r="V27" s="54"/>
      <c r="W27" s="13"/>
      <c r="X27" s="13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</row>
    <row r="28" spans="1:89">
      <c r="A28" s="12" t="s">
        <v>377</v>
      </c>
      <c r="B28" s="168">
        <v>2015</v>
      </c>
      <c r="C28" s="168" t="s">
        <v>408</v>
      </c>
      <c r="D28" s="168" t="s">
        <v>396</v>
      </c>
      <c r="E28" s="168" t="s">
        <v>416</v>
      </c>
      <c r="F28" s="168" t="s">
        <v>415</v>
      </c>
      <c r="G28" s="55">
        <v>8</v>
      </c>
      <c r="H28" s="169">
        <v>40</v>
      </c>
      <c r="I28" s="169"/>
      <c r="J28" s="169"/>
      <c r="K28" s="169">
        <v>21</v>
      </c>
      <c r="L28" s="169">
        <v>10</v>
      </c>
      <c r="M28" s="169">
        <v>34</v>
      </c>
      <c r="N28" s="54">
        <v>7</v>
      </c>
      <c r="O28" s="169">
        <f>100-'SI2 - dew'!$G28</f>
        <v>92</v>
      </c>
      <c r="P28" s="169">
        <v>92</v>
      </c>
      <c r="Q28" s="169"/>
      <c r="R28" s="169"/>
      <c r="S28" s="169">
        <v>85</v>
      </c>
      <c r="T28" s="169">
        <v>85</v>
      </c>
      <c r="U28" s="169">
        <v>72</v>
      </c>
      <c r="V28" s="54">
        <v>98</v>
      </c>
      <c r="W28" s="13"/>
      <c r="X28" s="13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</row>
    <row r="29" spans="1:89">
      <c r="A29" s="12" t="s">
        <v>378</v>
      </c>
      <c r="B29" s="168">
        <v>2015</v>
      </c>
      <c r="C29" s="168" t="s">
        <v>405</v>
      </c>
      <c r="D29" s="168" t="s">
        <v>396</v>
      </c>
      <c r="E29" s="168" t="s">
        <v>414</v>
      </c>
      <c r="F29" s="168" t="s">
        <v>415</v>
      </c>
      <c r="G29" s="55">
        <v>11.219512195122</v>
      </c>
      <c r="H29" s="169">
        <v>34.162784324472497</v>
      </c>
      <c r="I29" s="169"/>
      <c r="J29" s="169"/>
      <c r="K29" s="169">
        <v>11.7765092544543</v>
      </c>
      <c r="L29" s="169">
        <v>9.9975851243661005</v>
      </c>
      <c r="M29" s="169">
        <v>15.386759581881501</v>
      </c>
      <c r="N29" s="54">
        <v>10.717145977429899</v>
      </c>
      <c r="O29" s="169">
        <f>100-'SI2 - dew'!$G29</f>
        <v>88.780487804877993</v>
      </c>
      <c r="P29" s="169">
        <v>88.780487804877993</v>
      </c>
      <c r="Q29" s="169"/>
      <c r="R29" s="169"/>
      <c r="S29" s="169">
        <v>94.447327451997893</v>
      </c>
      <c r="T29" s="169">
        <v>96.691620381550393</v>
      </c>
      <c r="U29" s="169"/>
      <c r="V29" s="54">
        <v>92.755733527484495</v>
      </c>
      <c r="W29" s="13"/>
      <c r="X29" s="13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</row>
    <row r="30" spans="1:89">
      <c r="A30" s="12" t="s">
        <v>378</v>
      </c>
      <c r="B30" s="168">
        <v>2015</v>
      </c>
      <c r="C30" s="168" t="s">
        <v>405</v>
      </c>
      <c r="D30" s="168" t="s">
        <v>396</v>
      </c>
      <c r="E30" s="168" t="s">
        <v>414</v>
      </c>
      <c r="F30" s="168" t="s">
        <v>418</v>
      </c>
      <c r="G30" s="55">
        <v>15.916955017300999</v>
      </c>
      <c r="H30" s="169">
        <v>59.375607480268997</v>
      </c>
      <c r="I30" s="169"/>
      <c r="J30" s="169"/>
      <c r="K30" s="169">
        <v>21.4483791013276</v>
      </c>
      <c r="L30" s="169">
        <v>18.911233683921999</v>
      </c>
      <c r="M30" s="169">
        <v>66.396440929312902</v>
      </c>
      <c r="N30" s="54">
        <v>14.7291225533233</v>
      </c>
      <c r="O30" s="169">
        <f>100-'SI2 - dew'!$G30</f>
        <v>84.083044982698993</v>
      </c>
      <c r="P30" s="169">
        <v>84.083044982698993</v>
      </c>
      <c r="Q30" s="169"/>
      <c r="R30" s="169"/>
      <c r="S30" s="169">
        <v>81.101376720901101</v>
      </c>
      <c r="T30" s="169">
        <v>84.915550378567303</v>
      </c>
      <c r="U30" s="169"/>
      <c r="V30" s="54">
        <v>90.357899085885407</v>
      </c>
      <c r="W30" s="13"/>
      <c r="X30" s="13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</row>
    <row r="31" spans="1:89">
      <c r="A31" s="12" t="s">
        <v>379</v>
      </c>
      <c r="B31" s="168">
        <v>2017</v>
      </c>
      <c r="C31" s="168" t="s">
        <v>409</v>
      </c>
      <c r="D31" s="168" t="s">
        <v>396</v>
      </c>
      <c r="E31" s="168" t="s">
        <v>416</v>
      </c>
      <c r="F31" s="168" t="s">
        <v>415</v>
      </c>
      <c r="G31" s="55">
        <v>8.2454458293384505</v>
      </c>
      <c r="H31" s="169">
        <v>32</v>
      </c>
      <c r="I31" s="169"/>
      <c r="J31" s="169">
        <v>37</v>
      </c>
      <c r="K31" s="169">
        <v>14</v>
      </c>
      <c r="L31" s="169">
        <v>7</v>
      </c>
      <c r="M31" s="169"/>
      <c r="N31" s="54"/>
      <c r="O31" s="169">
        <f>100-'SI2 - dew'!$G31</f>
        <v>91.75455417066155</v>
      </c>
      <c r="P31" s="169">
        <v>91.75455417066155</v>
      </c>
      <c r="Q31" s="169"/>
      <c r="R31" s="169">
        <v>63</v>
      </c>
      <c r="S31" s="169">
        <v>86</v>
      </c>
      <c r="T31" s="169">
        <v>93</v>
      </c>
      <c r="U31" s="169"/>
      <c r="V31" s="54"/>
      <c r="W31" s="13"/>
      <c r="X31" s="13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</row>
    <row r="32" spans="1:89">
      <c r="A32" s="12" t="s">
        <v>380</v>
      </c>
      <c r="B32" s="168">
        <v>2016</v>
      </c>
      <c r="C32" s="168" t="s">
        <v>409</v>
      </c>
      <c r="D32" s="168" t="s">
        <v>396</v>
      </c>
      <c r="E32" s="168" t="s">
        <v>416</v>
      </c>
      <c r="F32" s="168" t="s">
        <v>415</v>
      </c>
      <c r="G32" s="55">
        <v>8.2454458293384505</v>
      </c>
      <c r="H32" s="169">
        <v>32.487816516517903</v>
      </c>
      <c r="I32" s="169"/>
      <c r="J32" s="169"/>
      <c r="K32" s="169">
        <v>12.730605923319301</v>
      </c>
      <c r="L32" s="169">
        <v>6.5069482147188999</v>
      </c>
      <c r="M32" s="169"/>
      <c r="N32" s="54"/>
      <c r="O32" s="169">
        <f>100-'SI2 - dew'!$G32</f>
        <v>91.75455417066155</v>
      </c>
      <c r="P32" s="169">
        <v>91.75455417066155</v>
      </c>
      <c r="Q32" s="169"/>
      <c r="R32" s="169"/>
      <c r="S32" s="169">
        <v>80.897772170303298</v>
      </c>
      <c r="T32" s="169">
        <v>90.549584724323907</v>
      </c>
      <c r="U32" s="169"/>
      <c r="V32" s="54"/>
      <c r="W32" s="13"/>
      <c r="X32" s="13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</row>
    <row r="33" spans="1:89">
      <c r="A33" s="12" t="s">
        <v>381</v>
      </c>
      <c r="B33" s="168">
        <v>2014</v>
      </c>
      <c r="C33" s="168" t="s">
        <v>402</v>
      </c>
      <c r="D33" s="168" t="s">
        <v>396</v>
      </c>
      <c r="E33" s="168" t="s">
        <v>414</v>
      </c>
      <c r="F33" s="168" t="s">
        <v>418</v>
      </c>
      <c r="G33" s="55">
        <v>4.9000000000000004</v>
      </c>
      <c r="H33" s="169">
        <v>48.286590038314202</v>
      </c>
      <c r="I33" s="169"/>
      <c r="J33" s="169">
        <v>37.072368421052602</v>
      </c>
      <c r="K33" s="169">
        <v>17.899999999999999</v>
      </c>
      <c r="L33" s="169"/>
      <c r="M33" s="169">
        <v>45.6</v>
      </c>
      <c r="N33" s="54">
        <v>5.5</v>
      </c>
      <c r="O33" s="169">
        <f>100-'SI2 - dew'!$G33</f>
        <v>95.1</v>
      </c>
      <c r="P33" s="169">
        <v>95.1</v>
      </c>
      <c r="Q33" s="169"/>
      <c r="R33" s="169">
        <v>65.694078947368396</v>
      </c>
      <c r="S33" s="169">
        <v>82.1</v>
      </c>
      <c r="T33" s="169"/>
      <c r="U33" s="169">
        <v>54.4</v>
      </c>
      <c r="V33" s="54">
        <v>94.5</v>
      </c>
      <c r="W33" s="13"/>
      <c r="X33" s="13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</row>
    <row r="34" spans="1:89">
      <c r="A34" s="12" t="s">
        <v>382</v>
      </c>
      <c r="B34" s="168">
        <v>2011</v>
      </c>
      <c r="C34" s="168" t="s">
        <v>400</v>
      </c>
      <c r="D34" s="168" t="s">
        <v>399</v>
      </c>
      <c r="E34" s="168" t="s">
        <v>414</v>
      </c>
      <c r="F34" s="168" t="s">
        <v>415</v>
      </c>
      <c r="G34" s="55">
        <v>18</v>
      </c>
      <c r="H34" s="169">
        <v>46.3270777479893</v>
      </c>
      <c r="I34" s="169">
        <v>51.727574750830598</v>
      </c>
      <c r="J34" s="169">
        <v>48.096463022507997</v>
      </c>
      <c r="K34" s="169">
        <v>28.106145251396601</v>
      </c>
      <c r="L34" s="169">
        <v>14.2040816326531</v>
      </c>
      <c r="M34" s="169"/>
      <c r="N34" s="54"/>
      <c r="O34" s="169">
        <f>100-'SI2 - dew'!$G34</f>
        <v>82</v>
      </c>
      <c r="P34" s="169">
        <v>82</v>
      </c>
      <c r="Q34" s="169">
        <v>51.897009966777397</v>
      </c>
      <c r="R34" s="169">
        <v>52.205787781350502</v>
      </c>
      <c r="S34" s="169">
        <v>75.357541899441301</v>
      </c>
      <c r="T34" s="169">
        <v>83.115646258503403</v>
      </c>
      <c r="U34" s="169"/>
      <c r="V34" s="54"/>
      <c r="W34" s="13"/>
      <c r="X34" s="13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</row>
    <row r="35" spans="1:89">
      <c r="A35" s="12" t="s">
        <v>383</v>
      </c>
      <c r="B35" s="168">
        <v>2011</v>
      </c>
      <c r="C35" s="168" t="s">
        <v>405</v>
      </c>
      <c r="D35" s="168" t="s">
        <v>399</v>
      </c>
      <c r="E35" s="168" t="s">
        <v>414</v>
      </c>
      <c r="F35" s="168" t="s">
        <v>418</v>
      </c>
      <c r="G35" s="55">
        <v>27</v>
      </c>
      <c r="H35" s="169">
        <v>76.178571428571402</v>
      </c>
      <c r="I35" s="169"/>
      <c r="J35" s="169">
        <v>27.5510204081633</v>
      </c>
      <c r="K35" s="169">
        <v>12.7375415282392</v>
      </c>
      <c r="L35" s="169"/>
      <c r="M35" s="169">
        <v>24.9116022099448</v>
      </c>
      <c r="N35" s="54"/>
      <c r="O35" s="169">
        <f>100-'SI2 - dew'!$G35</f>
        <v>73</v>
      </c>
      <c r="P35" s="169">
        <v>73</v>
      </c>
      <c r="Q35" s="169"/>
      <c r="R35" s="169">
        <v>72.448979591836704</v>
      </c>
      <c r="S35" s="169">
        <v>87.262458471760795</v>
      </c>
      <c r="T35" s="169"/>
      <c r="U35" s="169">
        <v>75.088397790055197</v>
      </c>
      <c r="V35" s="54"/>
      <c r="W35" s="13"/>
      <c r="X35" s="13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</row>
    <row r="36" spans="1:89">
      <c r="A36" s="12" t="s">
        <v>383</v>
      </c>
      <c r="B36" s="168">
        <v>2011</v>
      </c>
      <c r="C36" s="168" t="s">
        <v>405</v>
      </c>
      <c r="D36" s="168" t="s">
        <v>399</v>
      </c>
      <c r="E36" s="168" t="s">
        <v>414</v>
      </c>
      <c r="F36" s="168" t="s">
        <v>418</v>
      </c>
      <c r="G36" s="55">
        <v>35</v>
      </c>
      <c r="H36" s="169">
        <v>64.451219512195095</v>
      </c>
      <c r="I36" s="169"/>
      <c r="J36" s="169">
        <v>33.186528497409299</v>
      </c>
      <c r="K36" s="169">
        <v>24.7588424437299</v>
      </c>
      <c r="L36" s="169"/>
      <c r="M36" s="169">
        <v>38.450704225352098</v>
      </c>
      <c r="N36" s="54"/>
      <c r="O36" s="169">
        <f>100-'SI2 - dew'!$G36</f>
        <v>65</v>
      </c>
      <c r="P36" s="169">
        <v>65</v>
      </c>
      <c r="Q36" s="169"/>
      <c r="R36" s="169">
        <v>66.813471502590701</v>
      </c>
      <c r="S36" s="169">
        <v>75.241157556270096</v>
      </c>
      <c r="T36" s="169"/>
      <c r="U36" s="169">
        <v>61.549295774647902</v>
      </c>
      <c r="V36" s="54"/>
      <c r="W36" s="13"/>
      <c r="X36" s="13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</row>
    <row r="37" spans="1:89">
      <c r="A37" s="12" t="s">
        <v>384</v>
      </c>
      <c r="B37" s="168">
        <v>2010</v>
      </c>
      <c r="C37" s="168" t="s">
        <v>407</v>
      </c>
      <c r="D37" s="168" t="s">
        <v>396</v>
      </c>
      <c r="E37" s="168" t="s">
        <v>414</v>
      </c>
      <c r="F37" s="168" t="s">
        <v>415</v>
      </c>
      <c r="G37" s="55">
        <v>20</v>
      </c>
      <c r="H37" s="169">
        <v>81.0416666666667</v>
      </c>
      <c r="I37" s="169"/>
      <c r="J37" s="169">
        <v>86.834862385321102</v>
      </c>
      <c r="K37" s="169">
        <v>26.046511627907002</v>
      </c>
      <c r="L37" s="169">
        <v>14.7368421052632</v>
      </c>
      <c r="M37" s="169"/>
      <c r="N37" s="54"/>
      <c r="O37" s="169">
        <f>100-'SI2 - dew'!$G37</f>
        <v>80</v>
      </c>
      <c r="P37" s="169">
        <v>80</v>
      </c>
      <c r="Q37" s="169"/>
      <c r="R37" s="169">
        <v>47.339449541284402</v>
      </c>
      <c r="S37" s="169">
        <v>78.139534883720899</v>
      </c>
      <c r="T37" s="169">
        <v>80</v>
      </c>
      <c r="U37" s="169"/>
      <c r="V37" s="54"/>
      <c r="W37" s="13"/>
      <c r="X37" s="13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</row>
    <row r="38" spans="1:89">
      <c r="A38" s="12" t="s">
        <v>385</v>
      </c>
      <c r="B38" s="168">
        <v>2008</v>
      </c>
      <c r="C38" s="168" t="s">
        <v>407</v>
      </c>
      <c r="D38" s="168" t="s">
        <v>396</v>
      </c>
      <c r="E38" s="168" t="s">
        <v>414</v>
      </c>
      <c r="F38" s="168" t="s">
        <v>415</v>
      </c>
      <c r="G38" s="55">
        <v>15</v>
      </c>
      <c r="H38" s="169"/>
      <c r="I38" s="169"/>
      <c r="J38" s="169">
        <v>75.489130434782595</v>
      </c>
      <c r="K38" s="169"/>
      <c r="L38" s="169"/>
      <c r="M38" s="169"/>
      <c r="N38" s="54"/>
      <c r="O38" s="169">
        <f>100-'SI2 - dew'!$G38</f>
        <v>85</v>
      </c>
      <c r="P38" s="169">
        <v>85</v>
      </c>
      <c r="Q38" s="169"/>
      <c r="R38" s="169">
        <v>58.822463768115902</v>
      </c>
      <c r="S38" s="169"/>
      <c r="T38" s="169"/>
      <c r="U38" s="169"/>
      <c r="V38" s="54"/>
      <c r="W38" s="13"/>
      <c r="X38" s="13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</row>
    <row r="39" spans="1:89">
      <c r="A39" s="12" t="s">
        <v>386</v>
      </c>
      <c r="B39" s="168">
        <v>2008</v>
      </c>
      <c r="C39" s="168" t="s">
        <v>408</v>
      </c>
      <c r="D39" s="168" t="s">
        <v>399</v>
      </c>
      <c r="E39" s="168" t="s">
        <v>414</v>
      </c>
      <c r="F39" s="168" t="s">
        <v>415</v>
      </c>
      <c r="G39" s="55">
        <v>7.8</v>
      </c>
      <c r="H39" s="169">
        <v>27.894915254237301</v>
      </c>
      <c r="I39" s="169">
        <v>35.387173396674598</v>
      </c>
      <c r="J39" s="169"/>
      <c r="K39" s="169">
        <v>14.86875</v>
      </c>
      <c r="L39" s="169">
        <v>7.3294663573085801</v>
      </c>
      <c r="M39" s="169"/>
      <c r="N39" s="54"/>
      <c r="O39" s="169">
        <f>100-'SI2 - dew'!$G39</f>
        <v>92.2</v>
      </c>
      <c r="P39" s="169">
        <v>92.2</v>
      </c>
      <c r="Q39" s="169">
        <v>65.919714964370499</v>
      </c>
      <c r="R39" s="169"/>
      <c r="S39" s="169">
        <v>84.996875000000003</v>
      </c>
      <c r="T39" s="169">
        <v>92.627842227378196</v>
      </c>
      <c r="U39" s="169"/>
      <c r="V39" s="54"/>
      <c r="W39" s="13"/>
      <c r="X39" s="13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</row>
    <row r="40" spans="1:89">
      <c r="A40" s="12" t="s">
        <v>386</v>
      </c>
      <c r="B40" s="168">
        <v>2008</v>
      </c>
      <c r="C40" s="168" t="s">
        <v>408</v>
      </c>
      <c r="D40" s="168" t="s">
        <v>399</v>
      </c>
      <c r="E40" s="168" t="s">
        <v>414</v>
      </c>
      <c r="F40" s="168" t="s">
        <v>415</v>
      </c>
      <c r="G40" s="55">
        <v>7.8</v>
      </c>
      <c r="H40" s="169">
        <v>27.894915254237301</v>
      </c>
      <c r="I40" s="169">
        <v>35.387173396674598</v>
      </c>
      <c r="J40" s="169"/>
      <c r="K40" s="169">
        <v>14.86875</v>
      </c>
      <c r="L40" s="169">
        <v>7.3294663573085801</v>
      </c>
      <c r="M40" s="169"/>
      <c r="N40" s="54"/>
      <c r="O40" s="169">
        <f>100-'SI2 - dew'!$G40</f>
        <v>92.2</v>
      </c>
      <c r="P40" s="169">
        <v>92.2</v>
      </c>
      <c r="Q40" s="169">
        <v>65.919714964370499</v>
      </c>
      <c r="R40" s="169"/>
      <c r="S40" s="169">
        <v>84.996875000000003</v>
      </c>
      <c r="T40" s="169">
        <v>92.627842227378196</v>
      </c>
      <c r="U40" s="169"/>
      <c r="V40" s="54"/>
      <c r="W40" s="13"/>
      <c r="X40" s="13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</row>
    <row r="41" spans="1:89">
      <c r="A41" s="12" t="s">
        <v>386</v>
      </c>
      <c r="B41" s="168">
        <v>2008</v>
      </c>
      <c r="C41" s="168" t="s">
        <v>408</v>
      </c>
      <c r="D41" s="168" t="s">
        <v>399</v>
      </c>
      <c r="E41" s="168" t="s">
        <v>414</v>
      </c>
      <c r="F41" s="168" t="s">
        <v>415</v>
      </c>
      <c r="G41" s="55">
        <v>18.100000000000001</v>
      </c>
      <c r="H41" s="169">
        <v>46.584450402144803</v>
      </c>
      <c r="I41" s="169">
        <v>52.014950166113003</v>
      </c>
      <c r="J41" s="169"/>
      <c r="K41" s="169">
        <v>13.3980446927374</v>
      </c>
      <c r="L41" s="169">
        <v>14.2829931972789</v>
      </c>
      <c r="M41" s="169"/>
      <c r="N41" s="54"/>
      <c r="O41" s="169">
        <f>100-'SI2 - dew'!$G41</f>
        <v>81.900000000000006</v>
      </c>
      <c r="P41" s="169">
        <v>81.900000000000006</v>
      </c>
      <c r="Q41" s="169">
        <v>51.833720930232602</v>
      </c>
      <c r="R41" s="169"/>
      <c r="S41" s="169">
        <v>82.128770949720604</v>
      </c>
      <c r="T41" s="169">
        <v>83.014285714285705</v>
      </c>
      <c r="U41" s="169"/>
      <c r="V41" s="54"/>
      <c r="W41" s="13"/>
      <c r="X41" s="13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</row>
    <row r="42" spans="1:89">
      <c r="A42" s="12" t="s">
        <v>386</v>
      </c>
      <c r="B42" s="168">
        <v>2008</v>
      </c>
      <c r="C42" s="168" t="s">
        <v>408</v>
      </c>
      <c r="D42" s="168" t="s">
        <v>399</v>
      </c>
      <c r="E42" s="168" t="s">
        <v>414</v>
      </c>
      <c r="F42" s="168" t="s">
        <v>415</v>
      </c>
      <c r="G42" s="55">
        <v>18.100000000000001</v>
      </c>
      <c r="H42" s="169">
        <v>46.584450402144803</v>
      </c>
      <c r="I42" s="169">
        <v>52.014950166113003</v>
      </c>
      <c r="J42" s="169"/>
      <c r="K42" s="169">
        <v>13.3980446927374</v>
      </c>
      <c r="L42" s="169">
        <v>14.2829931972789</v>
      </c>
      <c r="M42" s="169"/>
      <c r="N42" s="54"/>
      <c r="O42" s="169">
        <f>100-'SI2 - dew'!$G42</f>
        <v>81.900000000000006</v>
      </c>
      <c r="P42" s="169">
        <v>81.900000000000006</v>
      </c>
      <c r="Q42" s="169">
        <v>51.833720930232602</v>
      </c>
      <c r="R42" s="169"/>
      <c r="S42" s="169">
        <v>82.128770949720604</v>
      </c>
      <c r="T42" s="169">
        <v>83.014285714285705</v>
      </c>
      <c r="U42" s="169"/>
      <c r="V42" s="54"/>
      <c r="W42" s="13"/>
      <c r="X42" s="13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</row>
    <row r="43" spans="1:89">
      <c r="A43" s="12" t="s">
        <v>387</v>
      </c>
      <c r="B43" s="168">
        <v>2008</v>
      </c>
      <c r="C43" s="168" t="s">
        <v>400</v>
      </c>
      <c r="D43" s="168" t="s">
        <v>396</v>
      </c>
      <c r="E43" s="168" t="s">
        <v>414</v>
      </c>
      <c r="F43" s="168" t="s">
        <v>415</v>
      </c>
      <c r="G43" s="55">
        <v>8</v>
      </c>
      <c r="H43" s="169">
        <v>32</v>
      </c>
      <c r="I43" s="169"/>
      <c r="J43" s="169"/>
      <c r="K43" s="169">
        <v>11.657142857142899</v>
      </c>
      <c r="L43" s="169">
        <v>6.8571428571428603</v>
      </c>
      <c r="M43" s="169"/>
      <c r="N43" s="54"/>
      <c r="O43" s="169">
        <f>100-'SI2 - dew'!$G43</f>
        <v>92</v>
      </c>
      <c r="P43" s="169">
        <v>92</v>
      </c>
      <c r="Q43" s="169"/>
      <c r="R43" s="169"/>
      <c r="S43" s="169">
        <v>86.742857142857105</v>
      </c>
      <c r="T43" s="169">
        <v>92</v>
      </c>
      <c r="U43" s="169"/>
      <c r="V43" s="54"/>
      <c r="W43" s="13"/>
      <c r="X43" s="13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</row>
    <row r="44" spans="1:89">
      <c r="A44" s="12" t="s">
        <v>387</v>
      </c>
      <c r="B44" s="168">
        <v>2008</v>
      </c>
      <c r="C44" s="168" t="s">
        <v>400</v>
      </c>
      <c r="D44" s="168" t="s">
        <v>396</v>
      </c>
      <c r="E44" s="168" t="s">
        <v>414</v>
      </c>
      <c r="F44" s="168" t="s">
        <v>415</v>
      </c>
      <c r="G44" s="55">
        <v>14</v>
      </c>
      <c r="H44" s="169">
        <v>41.2112676056338</v>
      </c>
      <c r="I44" s="169"/>
      <c r="J44" s="169"/>
      <c r="K44" s="169">
        <v>19.352941176470601</v>
      </c>
      <c r="L44" s="169">
        <v>13.0666666666667</v>
      </c>
      <c r="M44" s="169"/>
      <c r="N44" s="54"/>
      <c r="O44" s="169">
        <f>100-'SI2 - dew'!$G44</f>
        <v>86</v>
      </c>
      <c r="P44" s="169">
        <v>86</v>
      </c>
      <c r="Q44" s="169"/>
      <c r="R44" s="169"/>
      <c r="S44" s="169">
        <v>80.941176470588204</v>
      </c>
      <c r="T44" s="169">
        <v>97.466666666666697</v>
      </c>
      <c r="U44" s="169"/>
      <c r="V44" s="54"/>
      <c r="W44" s="13"/>
      <c r="X44" s="13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</row>
    <row r="45" spans="1:89">
      <c r="A45" s="12" t="s">
        <v>373</v>
      </c>
      <c r="B45" s="168">
        <v>2007</v>
      </c>
      <c r="C45" s="168" t="s">
        <v>405</v>
      </c>
      <c r="D45" s="168" t="s">
        <v>396</v>
      </c>
      <c r="E45" s="168" t="s">
        <v>414</v>
      </c>
      <c r="F45" s="168" t="s">
        <v>418</v>
      </c>
      <c r="G45" s="55">
        <v>9.1999999999999993</v>
      </c>
      <c r="H45" s="169">
        <v>51.1</v>
      </c>
      <c r="I45" s="169"/>
      <c r="J45" s="169"/>
      <c r="K45" s="169">
        <v>16.600000000000001</v>
      </c>
      <c r="L45" s="169">
        <v>9.8000000000000007</v>
      </c>
      <c r="M45" s="169">
        <v>70.5</v>
      </c>
      <c r="N45" s="54">
        <v>8.4</v>
      </c>
      <c r="O45" s="169">
        <f>100-'SI2 - dew'!$G45</f>
        <v>90.8</v>
      </c>
      <c r="P45" s="169">
        <v>90.8</v>
      </c>
      <c r="Q45" s="169"/>
      <c r="R45" s="169"/>
      <c r="S45" s="169">
        <v>82.392592592592607</v>
      </c>
      <c r="T45" s="169">
        <v>88.471794871794899</v>
      </c>
      <c r="U45" s="169">
        <v>24.763636363636401</v>
      </c>
      <c r="V45" s="54">
        <v>93.551515151515204</v>
      </c>
      <c r="W45" s="13"/>
      <c r="X45" s="13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</row>
    <row r="46" spans="1:89">
      <c r="A46" s="12" t="s">
        <v>373</v>
      </c>
      <c r="B46" s="168">
        <v>2007</v>
      </c>
      <c r="C46" s="168" t="s">
        <v>405</v>
      </c>
      <c r="D46" s="168" t="s">
        <v>396</v>
      </c>
      <c r="E46" s="168" t="s">
        <v>414</v>
      </c>
      <c r="F46" s="168" t="s">
        <v>418</v>
      </c>
      <c r="G46" s="55">
        <v>6.6</v>
      </c>
      <c r="H46" s="169">
        <v>51.8</v>
      </c>
      <c r="I46" s="169"/>
      <c r="J46" s="169"/>
      <c r="K46" s="169">
        <v>17.100000000000001</v>
      </c>
      <c r="L46" s="169">
        <v>7.4</v>
      </c>
      <c r="M46" s="169">
        <v>70</v>
      </c>
      <c r="N46" s="54">
        <v>7.7</v>
      </c>
      <c r="O46" s="169">
        <f>100-'SI2 - dew'!$G46</f>
        <v>93.4</v>
      </c>
      <c r="P46" s="169">
        <v>93.4</v>
      </c>
      <c r="Q46" s="169"/>
      <c r="R46" s="169"/>
      <c r="S46" s="169">
        <v>77.055000000000007</v>
      </c>
      <c r="T46" s="169">
        <v>89.940740740740694</v>
      </c>
      <c r="U46" s="169">
        <v>28.02</v>
      </c>
      <c r="V46" s="54">
        <v>84.06</v>
      </c>
      <c r="W46" s="13"/>
      <c r="X46" s="13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</row>
    <row r="47" spans="1:89">
      <c r="A47" s="12" t="s">
        <v>380</v>
      </c>
      <c r="B47" s="168">
        <v>2016</v>
      </c>
      <c r="C47" s="168" t="s">
        <v>409</v>
      </c>
      <c r="D47" s="168" t="s">
        <v>396</v>
      </c>
      <c r="E47" s="168" t="s">
        <v>416</v>
      </c>
      <c r="F47" s="168" t="s">
        <v>415</v>
      </c>
      <c r="G47" s="55">
        <v>3.1726411207251699</v>
      </c>
      <c r="H47" s="169">
        <v>15.335294683048399</v>
      </c>
      <c r="I47" s="169"/>
      <c r="J47" s="169"/>
      <c r="K47" s="169">
        <v>5.2285099327196098</v>
      </c>
      <c r="L47" s="169">
        <v>4.1823530953768397</v>
      </c>
      <c r="M47" s="169"/>
      <c r="N47" s="54"/>
      <c r="O47" s="169">
        <f>100-'SI2 - dew'!$G47</f>
        <v>96.827358879274826</v>
      </c>
      <c r="P47" s="169">
        <v>96.827358879274826</v>
      </c>
      <c r="Q47" s="169"/>
      <c r="R47" s="169"/>
      <c r="S47" s="169">
        <v>90.051203697638499</v>
      </c>
      <c r="T47" s="169">
        <v>97.394014158311407</v>
      </c>
      <c r="U47" s="169"/>
      <c r="V47" s="54"/>
      <c r="W47" s="13"/>
      <c r="X47" s="13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</row>
    <row r="48" spans="1:89">
      <c r="A48" s="12" t="s">
        <v>373</v>
      </c>
      <c r="B48" s="168">
        <v>2007</v>
      </c>
      <c r="C48" s="168" t="s">
        <v>405</v>
      </c>
      <c r="D48" s="168" t="s">
        <v>396</v>
      </c>
      <c r="E48" s="168" t="s">
        <v>414</v>
      </c>
      <c r="F48" s="168" t="s">
        <v>418</v>
      </c>
      <c r="G48" s="55">
        <v>22.5</v>
      </c>
      <c r="H48" s="169">
        <v>62.7</v>
      </c>
      <c r="I48" s="169"/>
      <c r="J48" s="169"/>
      <c r="K48" s="169">
        <v>28.7</v>
      </c>
      <c r="L48" s="169">
        <v>16.100000000000001</v>
      </c>
      <c r="M48" s="169">
        <v>55.2</v>
      </c>
      <c r="N48" s="54">
        <v>20.7</v>
      </c>
      <c r="O48" s="169">
        <f>100-'SI2 - dew'!$G48</f>
        <v>77.5</v>
      </c>
      <c r="P48" s="169">
        <v>77.5</v>
      </c>
      <c r="Q48" s="169"/>
      <c r="R48" s="169"/>
      <c r="S48" s="169">
        <v>71.964285714285694</v>
      </c>
      <c r="T48" s="169">
        <v>81.022727272727295</v>
      </c>
      <c r="U48" s="169">
        <v>48.4375</v>
      </c>
      <c r="V48" s="54">
        <v>82.6666666666667</v>
      </c>
      <c r="W48" s="13"/>
      <c r="X48" s="13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</row>
    <row r="49" spans="1:89">
      <c r="A49" s="12" t="s">
        <v>380</v>
      </c>
      <c r="B49" s="168">
        <v>2016</v>
      </c>
      <c r="C49" s="168" t="s">
        <v>409</v>
      </c>
      <c r="D49" s="168" t="s">
        <v>396</v>
      </c>
      <c r="E49" s="168" t="s">
        <v>416</v>
      </c>
      <c r="F49" s="168" t="s">
        <v>415</v>
      </c>
      <c r="G49" s="55">
        <v>7.2278911564625803</v>
      </c>
      <c r="H49" s="169">
        <v>34.513805522208898</v>
      </c>
      <c r="I49" s="169"/>
      <c r="J49" s="169"/>
      <c r="K49" s="169">
        <v>12.310999166021499</v>
      </c>
      <c r="L49" s="169">
        <v>6.68704981992797</v>
      </c>
      <c r="M49" s="169"/>
      <c r="N49" s="54"/>
      <c r="O49" s="169">
        <f>100-'SI2 - dew'!$G49</f>
        <v>92.772108843537424</v>
      </c>
      <c r="P49" s="169">
        <v>92.772108843537424</v>
      </c>
      <c r="Q49" s="169"/>
      <c r="R49" s="169"/>
      <c r="S49" s="169">
        <v>68.342290187102904</v>
      </c>
      <c r="T49" s="169">
        <v>70.193014705882305</v>
      </c>
      <c r="U49" s="169"/>
      <c r="V49" s="54"/>
      <c r="W49" s="13"/>
      <c r="X49" s="13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</row>
    <row r="50" spans="1:89">
      <c r="A50" s="12" t="s">
        <v>388</v>
      </c>
      <c r="B50" s="168">
        <v>2013</v>
      </c>
      <c r="C50" s="168" t="s">
        <v>409</v>
      </c>
      <c r="D50" s="168" t="s">
        <v>396</v>
      </c>
      <c r="E50" s="168" t="s">
        <v>416</v>
      </c>
      <c r="F50" s="168" t="s">
        <v>415</v>
      </c>
      <c r="G50" s="55">
        <v>5.3533190578158498</v>
      </c>
      <c r="H50" s="169">
        <v>21.709312308193301</v>
      </c>
      <c r="I50" s="169"/>
      <c r="J50" s="169"/>
      <c r="K50" s="169">
        <v>5.9789581438958601</v>
      </c>
      <c r="L50" s="169">
        <v>3.89514637399202</v>
      </c>
      <c r="M50" s="169">
        <v>16.699471006302598</v>
      </c>
      <c r="N50" s="54"/>
      <c r="O50" s="169">
        <f>100-'SI2 - dew'!$G50</f>
        <v>94.646680942184148</v>
      </c>
      <c r="P50" s="169">
        <v>94.646680942184148</v>
      </c>
      <c r="Q50" s="169"/>
      <c r="R50" s="169"/>
      <c r="S50" s="169">
        <v>76.365506846926195</v>
      </c>
      <c r="T50" s="169">
        <v>81.434103006910604</v>
      </c>
      <c r="U50" s="169">
        <v>60.455235170300497</v>
      </c>
      <c r="V50" s="54"/>
      <c r="W50" s="13"/>
      <c r="X50" s="13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</row>
    <row r="51" spans="1:89">
      <c r="A51" s="12" t="s">
        <v>389</v>
      </c>
      <c r="B51" s="168">
        <v>2008</v>
      </c>
      <c r="C51" s="168" t="s">
        <v>407</v>
      </c>
      <c r="D51" s="168" t="s">
        <v>396</v>
      </c>
      <c r="E51" s="168" t="s">
        <v>414</v>
      </c>
      <c r="F51" s="168" t="s">
        <v>415</v>
      </c>
      <c r="G51" s="55">
        <v>20</v>
      </c>
      <c r="H51" s="169">
        <v>57.697674418604699</v>
      </c>
      <c r="I51" s="169"/>
      <c r="J51" s="169">
        <v>61.058122205663203</v>
      </c>
      <c r="K51" s="169">
        <v>24.3</v>
      </c>
      <c r="L51" s="169">
        <v>16.5573770491803</v>
      </c>
      <c r="M51" s="169">
        <v>29</v>
      </c>
      <c r="N51" s="54">
        <v>19.4979079497908</v>
      </c>
      <c r="O51" s="169">
        <f>100-'SI2 - dew'!$G51</f>
        <v>80</v>
      </c>
      <c r="P51" s="169">
        <v>80</v>
      </c>
      <c r="Q51" s="169"/>
      <c r="R51" s="169">
        <v>36.870342771982102</v>
      </c>
      <c r="S51" s="169">
        <v>75</v>
      </c>
      <c r="T51" s="169">
        <v>83.278688524590194</v>
      </c>
      <c r="U51" s="169">
        <v>68</v>
      </c>
      <c r="V51" s="54">
        <v>83.682008368200798</v>
      </c>
      <c r="W51" s="13"/>
      <c r="X51" s="13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</row>
    <row r="52" spans="1:89">
      <c r="A52" s="12" t="s">
        <v>390</v>
      </c>
      <c r="B52" s="168">
        <v>2011</v>
      </c>
      <c r="C52" s="168" t="s">
        <v>410</v>
      </c>
      <c r="D52" s="168" t="s">
        <v>399</v>
      </c>
      <c r="E52" s="168" t="s">
        <v>414</v>
      </c>
      <c r="F52" s="168" t="s">
        <v>415</v>
      </c>
      <c r="G52" s="55">
        <v>18</v>
      </c>
      <c r="H52" s="169">
        <v>49.5</v>
      </c>
      <c r="I52" s="169">
        <v>55.972602739726</v>
      </c>
      <c r="J52" s="169"/>
      <c r="K52" s="169"/>
      <c r="L52" s="169"/>
      <c r="M52" s="169"/>
      <c r="N52" s="54"/>
      <c r="O52" s="169">
        <f>100-'SI2 - dew'!$G52</f>
        <v>82</v>
      </c>
      <c r="P52" s="169">
        <v>82</v>
      </c>
      <c r="Q52" s="169">
        <v>47.178082191780803</v>
      </c>
      <c r="R52" s="169"/>
      <c r="S52" s="169"/>
      <c r="T52" s="169"/>
      <c r="U52" s="169"/>
      <c r="V52" s="54"/>
      <c r="W52" s="13"/>
      <c r="X52" s="13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</row>
    <row r="53" spans="1:89">
      <c r="A53" s="12" t="s">
        <v>391</v>
      </c>
      <c r="B53" s="168">
        <v>2016</v>
      </c>
      <c r="C53" s="168" t="s">
        <v>411</v>
      </c>
      <c r="D53" s="168" t="s">
        <v>399</v>
      </c>
      <c r="E53" s="168" t="s">
        <v>414</v>
      </c>
      <c r="F53" s="168" t="s">
        <v>415</v>
      </c>
      <c r="G53" s="55">
        <v>10</v>
      </c>
      <c r="H53" s="169">
        <v>30.153121319199101</v>
      </c>
      <c r="I53" s="169"/>
      <c r="J53" s="169"/>
      <c r="K53" s="169">
        <v>13.6380952380952</v>
      </c>
      <c r="L53" s="169">
        <v>7.8423236514522801</v>
      </c>
      <c r="M53" s="169">
        <v>11.641791044776101</v>
      </c>
      <c r="N53" s="54"/>
      <c r="O53" s="169">
        <f>100-'SI2 - dew'!$G53</f>
        <v>90</v>
      </c>
      <c r="P53" s="169">
        <v>90</v>
      </c>
      <c r="Q53" s="169"/>
      <c r="R53" s="169"/>
      <c r="S53" s="169">
        <v>86.228571428571399</v>
      </c>
      <c r="T53" s="169">
        <v>92.240663900414901</v>
      </c>
      <c r="U53" s="169">
        <v>87.985074626865696</v>
      </c>
      <c r="V53" s="54"/>
      <c r="W53" s="13"/>
      <c r="X53" s="13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</row>
    <row r="54" spans="1:89">
      <c r="A54" s="12" t="s">
        <v>391</v>
      </c>
      <c r="B54" s="168">
        <v>2016</v>
      </c>
      <c r="C54" s="168" t="s">
        <v>411</v>
      </c>
      <c r="D54" s="168" t="s">
        <v>399</v>
      </c>
      <c r="E54" s="168" t="s">
        <v>414</v>
      </c>
      <c r="F54" s="168" t="s">
        <v>418</v>
      </c>
      <c r="G54" s="55">
        <v>33</v>
      </c>
      <c r="H54" s="169">
        <v>85.512367491166103</v>
      </c>
      <c r="I54" s="169"/>
      <c r="J54" s="169"/>
      <c r="K54" s="169">
        <v>53.177142857142897</v>
      </c>
      <c r="L54" s="169">
        <v>32.726141078838197</v>
      </c>
      <c r="M54" s="169">
        <v>93.089552238805993</v>
      </c>
      <c r="N54" s="54"/>
      <c r="O54" s="169">
        <f>100-'SI2 - dew'!$G54</f>
        <v>67</v>
      </c>
      <c r="P54" s="169">
        <v>67</v>
      </c>
      <c r="Q54" s="169"/>
      <c r="R54" s="169"/>
      <c r="S54" s="169">
        <v>50.026666666666699</v>
      </c>
      <c r="T54" s="169">
        <v>82.846473029045598</v>
      </c>
      <c r="U54" s="169">
        <v>12.5</v>
      </c>
      <c r="V54" s="54"/>
      <c r="W54" s="13"/>
      <c r="X54" s="13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</row>
    <row r="55" spans="1:89">
      <c r="A55" s="12" t="s">
        <v>388</v>
      </c>
      <c r="B55" s="168">
        <v>2013</v>
      </c>
      <c r="C55" s="168" t="s">
        <v>409</v>
      </c>
      <c r="D55" s="168" t="s">
        <v>396</v>
      </c>
      <c r="E55" s="168" t="s">
        <v>416</v>
      </c>
      <c r="F55" s="168" t="s">
        <v>415</v>
      </c>
      <c r="G55" s="55">
        <v>9.3406593406593394</v>
      </c>
      <c r="H55" s="169">
        <v>27.782473936320098</v>
      </c>
      <c r="I55" s="169"/>
      <c r="J55" s="169"/>
      <c r="K55" s="169">
        <v>10.627470612534101</v>
      </c>
      <c r="L55" s="169">
        <v>6.4338360694635996</v>
      </c>
      <c r="M55" s="169">
        <v>34.910871854191598</v>
      </c>
      <c r="N55" s="54"/>
      <c r="O55" s="169">
        <f>100-'SI2 - dew'!$G55</f>
        <v>90.659340659340657</v>
      </c>
      <c r="P55" s="169">
        <v>90.659340659340657</v>
      </c>
      <c r="Q55" s="169"/>
      <c r="R55" s="169"/>
      <c r="S55" s="169">
        <v>86.9414876883137</v>
      </c>
      <c r="T55" s="169">
        <v>91.330735969255301</v>
      </c>
      <c r="U55" s="169">
        <v>68.654161290801099</v>
      </c>
      <c r="V55" s="54"/>
      <c r="W55" s="13"/>
      <c r="X55" s="13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</row>
    <row r="56" spans="1:89">
      <c r="A56" s="12" t="s">
        <v>388</v>
      </c>
      <c r="B56" s="168">
        <v>2013</v>
      </c>
      <c r="C56" s="168" t="s">
        <v>409</v>
      </c>
      <c r="D56" s="168" t="s">
        <v>396</v>
      </c>
      <c r="E56" s="168" t="s">
        <v>416</v>
      </c>
      <c r="F56" s="168" t="s">
        <v>415</v>
      </c>
      <c r="G56" s="55">
        <v>6.8282828282828296</v>
      </c>
      <c r="H56" s="169">
        <v>36.315212045549103</v>
      </c>
      <c r="I56" s="169"/>
      <c r="J56" s="169"/>
      <c r="K56" s="169">
        <v>8.7496300367053994</v>
      </c>
      <c r="L56" s="169">
        <v>5.8375854876957503</v>
      </c>
      <c r="M56" s="169">
        <v>16.309708064704601</v>
      </c>
      <c r="N56" s="54"/>
      <c r="O56" s="169">
        <f>100-'SI2 - dew'!$G56</f>
        <v>93.171717171717177</v>
      </c>
      <c r="P56" s="169">
        <v>93.171717171717177</v>
      </c>
      <c r="Q56" s="169"/>
      <c r="R56" s="169"/>
      <c r="S56" s="169">
        <v>83.423347963725107</v>
      </c>
      <c r="T56" s="169">
        <v>92.848849727984501</v>
      </c>
      <c r="U56" s="169">
        <v>80.028671588779005</v>
      </c>
      <c r="V56" s="54"/>
      <c r="W56" s="13"/>
      <c r="X56" s="13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</row>
    <row r="57" spans="1:89">
      <c r="A57" s="12" t="s">
        <v>388</v>
      </c>
      <c r="B57" s="168">
        <v>2013</v>
      </c>
      <c r="C57" s="168" t="s">
        <v>409</v>
      </c>
      <c r="D57" s="168" t="s">
        <v>396</v>
      </c>
      <c r="E57" s="168" t="s">
        <v>416</v>
      </c>
      <c r="F57" s="168" t="s">
        <v>415</v>
      </c>
      <c r="G57" s="55">
        <v>8.5665334094803001</v>
      </c>
      <c r="H57" s="169">
        <v>34.492847187510499</v>
      </c>
      <c r="I57" s="169"/>
      <c r="J57" s="169"/>
      <c r="K57" s="169">
        <v>8.7814358665451007</v>
      </c>
      <c r="L57" s="169">
        <v>5.8903169812517904</v>
      </c>
      <c r="M57" s="169">
        <v>17.875371863009299</v>
      </c>
      <c r="N57" s="54"/>
      <c r="O57" s="169">
        <f>100-'SI2 - dew'!$G57</f>
        <v>91.4334665905197</v>
      </c>
      <c r="P57" s="169">
        <v>91.4334665905197</v>
      </c>
      <c r="Q57" s="169"/>
      <c r="R57" s="169"/>
      <c r="S57" s="169">
        <v>78.879025748983906</v>
      </c>
      <c r="T57" s="169">
        <v>91.332088055874806</v>
      </c>
      <c r="U57" s="169">
        <v>72.799695735952895</v>
      </c>
      <c r="V57" s="54"/>
      <c r="W57" s="13"/>
      <c r="X57" s="13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</row>
    <row r="58" spans="1:89">
      <c r="A58" s="12" t="s">
        <v>388</v>
      </c>
      <c r="B58" s="168">
        <v>2013</v>
      </c>
      <c r="C58" s="168" t="s">
        <v>409</v>
      </c>
      <c r="D58" s="168" t="s">
        <v>396</v>
      </c>
      <c r="E58" s="168" t="s">
        <v>416</v>
      </c>
      <c r="F58" s="168" t="s">
        <v>415</v>
      </c>
      <c r="G58" s="55">
        <v>9.375</v>
      </c>
      <c r="H58" s="169">
        <v>37.614562118126301</v>
      </c>
      <c r="I58" s="169"/>
      <c r="J58" s="169"/>
      <c r="K58" s="169">
        <v>12.5381873727088</v>
      </c>
      <c r="L58" s="169">
        <v>7.7888739739554396</v>
      </c>
      <c r="M58" s="169">
        <v>34.562939794609903</v>
      </c>
      <c r="N58" s="54"/>
      <c r="O58" s="169">
        <f>100-'SI2 - dew'!$G58</f>
        <v>90.625</v>
      </c>
      <c r="P58" s="169">
        <v>90.625</v>
      </c>
      <c r="Q58" s="169"/>
      <c r="R58" s="169"/>
      <c r="S58" s="169">
        <v>78.878139850644899</v>
      </c>
      <c r="T58" s="169">
        <v>92.002766977308696</v>
      </c>
      <c r="U58" s="169">
        <v>54.463477515921497</v>
      </c>
      <c r="V58" s="54"/>
      <c r="W58" s="13"/>
      <c r="X58" s="13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</row>
    <row r="59" spans="1:89">
      <c r="A59" s="12" t="s">
        <v>388</v>
      </c>
      <c r="B59" s="168">
        <v>2013</v>
      </c>
      <c r="C59" s="168" t="s">
        <v>409</v>
      </c>
      <c r="D59" s="168" t="s">
        <v>396</v>
      </c>
      <c r="E59" s="168" t="s">
        <v>416</v>
      </c>
      <c r="F59" s="168" t="s">
        <v>415</v>
      </c>
      <c r="G59" s="55">
        <v>7.7795786061588297</v>
      </c>
      <c r="H59" s="169">
        <v>30.955391312464499</v>
      </c>
      <c r="I59" s="169"/>
      <c r="J59" s="169"/>
      <c r="K59" s="169">
        <v>10.2878451839644</v>
      </c>
      <c r="L59" s="169">
        <v>7.1020271076553296</v>
      </c>
      <c r="M59" s="169">
        <v>36.222428043242097</v>
      </c>
      <c r="N59" s="54"/>
      <c r="O59" s="169">
        <f>100-'SI2 - dew'!$G59</f>
        <v>92.220421393841164</v>
      </c>
      <c r="P59" s="169">
        <v>92.220421393841164</v>
      </c>
      <c r="Q59" s="169"/>
      <c r="R59" s="169"/>
      <c r="S59" s="169">
        <v>87.176501473431401</v>
      </c>
      <c r="T59" s="169">
        <v>93.501827023719798</v>
      </c>
      <c r="U59" s="169">
        <v>71.723951711230995</v>
      </c>
      <c r="V59" s="54"/>
      <c r="W59" s="13"/>
      <c r="X59" s="13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</row>
    <row r="60" spans="1:89">
      <c r="A60" s="12" t="s">
        <v>388</v>
      </c>
      <c r="B60" s="168">
        <v>2013</v>
      </c>
      <c r="C60" s="168" t="s">
        <v>409</v>
      </c>
      <c r="D60" s="168" t="s">
        <v>396</v>
      </c>
      <c r="E60" s="168" t="s">
        <v>416</v>
      </c>
      <c r="F60" s="168" t="s">
        <v>415</v>
      </c>
      <c r="G60" s="55">
        <v>30.830670926517602</v>
      </c>
      <c r="H60" s="169">
        <v>66.716908859802899</v>
      </c>
      <c r="I60" s="169"/>
      <c r="J60" s="169"/>
      <c r="K60" s="169">
        <v>29.318503201366699</v>
      </c>
      <c r="L60" s="169">
        <v>25.4229630677222</v>
      </c>
      <c r="M60" s="169">
        <v>28.277365344552202</v>
      </c>
      <c r="N60" s="54"/>
      <c r="O60" s="169">
        <f>100-'SI2 - dew'!$G60</f>
        <v>69.169329073482402</v>
      </c>
      <c r="P60" s="169">
        <v>69.169329073482402</v>
      </c>
      <c r="Q60" s="169"/>
      <c r="R60" s="169"/>
      <c r="S60" s="169">
        <v>45.087647686460897</v>
      </c>
      <c r="T60" s="169">
        <v>56.742538639895599</v>
      </c>
      <c r="U60" s="169">
        <v>34.385180250799699</v>
      </c>
      <c r="V60" s="54"/>
      <c r="W60" s="13"/>
      <c r="X60" s="13"/>
    </row>
    <row r="61" spans="1:89">
      <c r="A61" s="12" t="s">
        <v>388</v>
      </c>
      <c r="B61" s="168">
        <v>2013</v>
      </c>
      <c r="C61" s="168" t="s">
        <v>409</v>
      </c>
      <c r="D61" s="168" t="s">
        <v>396</v>
      </c>
      <c r="E61" s="168" t="s">
        <v>416</v>
      </c>
      <c r="F61" s="168" t="s">
        <v>415</v>
      </c>
      <c r="G61" s="55">
        <v>16.995544239337999</v>
      </c>
      <c r="H61" s="169">
        <v>47.948323133327897</v>
      </c>
      <c r="I61" s="169"/>
      <c r="J61" s="169"/>
      <c r="K61" s="169">
        <v>15.6218730208584</v>
      </c>
      <c r="L61" s="169">
        <v>11.892990667293301</v>
      </c>
      <c r="M61" s="169">
        <v>23.723909358243599</v>
      </c>
      <c r="N61" s="54"/>
      <c r="O61" s="169">
        <f>100-'SI2 - dew'!$G61</f>
        <v>83.004455760661997</v>
      </c>
      <c r="P61" s="169">
        <v>83.004455760661997</v>
      </c>
      <c r="Q61" s="169"/>
      <c r="R61" s="169"/>
      <c r="S61" s="169">
        <v>66.603758571333103</v>
      </c>
      <c r="T61" s="169">
        <v>70.273849458929405</v>
      </c>
      <c r="U61" s="169">
        <v>60.8537349589486</v>
      </c>
      <c r="V61" s="54"/>
      <c r="W61" s="13"/>
      <c r="X61" s="13"/>
    </row>
    <row r="62" spans="1:89">
      <c r="A62" s="12" t="s">
        <v>388</v>
      </c>
      <c r="B62" s="168">
        <v>2013</v>
      </c>
      <c r="C62" s="168" t="s">
        <v>409</v>
      </c>
      <c r="D62" s="168" t="s">
        <v>396</v>
      </c>
      <c r="E62" s="168" t="s">
        <v>416</v>
      </c>
      <c r="F62" s="168" t="s">
        <v>415</v>
      </c>
      <c r="G62" s="55">
        <v>13.8888888888889</v>
      </c>
      <c r="H62" s="169">
        <v>38.546255506607999</v>
      </c>
      <c r="I62" s="169"/>
      <c r="J62" s="169"/>
      <c r="K62" s="169">
        <v>20.594027474714199</v>
      </c>
      <c r="L62" s="169">
        <v>12.4459696463342</v>
      </c>
      <c r="M62" s="169">
        <v>42.474536322567999</v>
      </c>
      <c r="N62" s="54"/>
      <c r="O62" s="169">
        <f>100-'SI2 - dew'!$G62</f>
        <v>86.1111111111111</v>
      </c>
      <c r="P62" s="169">
        <v>86.1111111111111</v>
      </c>
      <c r="Q62" s="169"/>
      <c r="R62" s="169"/>
      <c r="S62" s="169">
        <v>77.917987566388106</v>
      </c>
      <c r="T62" s="169">
        <v>89.387264717661196</v>
      </c>
      <c r="U62" s="169">
        <v>57.7352058138557</v>
      </c>
      <c r="V62" s="54"/>
      <c r="W62" s="13"/>
      <c r="X62" s="13"/>
    </row>
    <row r="63" spans="1:89">
      <c r="A63" s="12" t="s">
        <v>388</v>
      </c>
      <c r="B63" s="168">
        <v>2013</v>
      </c>
      <c r="C63" s="168" t="s">
        <v>409</v>
      </c>
      <c r="D63" s="168" t="s">
        <v>396</v>
      </c>
      <c r="E63" s="168" t="s">
        <v>416</v>
      </c>
      <c r="F63" s="168" t="s">
        <v>415</v>
      </c>
      <c r="G63" s="55">
        <v>6.9301570113697899</v>
      </c>
      <c r="H63" s="169">
        <v>28.550737596750299</v>
      </c>
      <c r="I63" s="169"/>
      <c r="J63" s="169"/>
      <c r="K63" s="169">
        <v>10.9559891776403</v>
      </c>
      <c r="L63" s="169">
        <v>5.2900549225586397</v>
      </c>
      <c r="M63" s="169">
        <v>27.467778584459701</v>
      </c>
      <c r="N63" s="54"/>
      <c r="O63" s="169">
        <f>100-'SI2 - dew'!$G63</f>
        <v>93.069842988630214</v>
      </c>
      <c r="P63" s="169">
        <v>93.069842988630214</v>
      </c>
      <c r="Q63" s="169"/>
      <c r="R63" s="169"/>
      <c r="S63" s="169">
        <v>84.801407017836993</v>
      </c>
      <c r="T63" s="169">
        <v>88.776195247634504</v>
      </c>
      <c r="U63" s="169">
        <v>60.855061426216103</v>
      </c>
      <c r="V63" s="54"/>
      <c r="W63" s="13"/>
      <c r="X63" s="13"/>
    </row>
    <row r="64" spans="1:89">
      <c r="A64" s="14"/>
      <c r="B64" s="28"/>
      <c r="C64" s="28"/>
      <c r="D64" s="28"/>
      <c r="E64" s="28"/>
      <c r="F64" s="85" t="s">
        <v>7</v>
      </c>
      <c r="G64" s="171">
        <f t="shared" ref="G64:V64" si="0">AVERAGE(G8:G63)</f>
        <v>14.120782211840266</v>
      </c>
      <c r="H64" s="172">
        <f t="shared" si="0"/>
        <v>44.819527337937686</v>
      </c>
      <c r="I64" s="172">
        <f t="shared" si="0"/>
        <v>53.105935865861419</v>
      </c>
      <c r="J64" s="172">
        <f t="shared" si="0"/>
        <v>49.046699440909343</v>
      </c>
      <c r="K64" s="172">
        <f t="shared" si="0"/>
        <v>18.438774098568057</v>
      </c>
      <c r="L64" s="172">
        <f t="shared" si="0"/>
        <v>10.999511068744285</v>
      </c>
      <c r="M64" s="172">
        <f t="shared" si="0"/>
        <v>39.077809155545154</v>
      </c>
      <c r="N64" s="173">
        <f t="shared" si="0"/>
        <v>10.181254934480361</v>
      </c>
      <c r="O64" s="172">
        <f t="shared" si="0"/>
        <v>85.879217788159735</v>
      </c>
      <c r="P64" s="172">
        <f t="shared" si="0"/>
        <v>85.879217788159735</v>
      </c>
      <c r="Q64" s="172">
        <f t="shared" si="0"/>
        <v>49.158847957355292</v>
      </c>
      <c r="R64" s="172">
        <f t="shared" si="0"/>
        <v>54.212076355664529</v>
      </c>
      <c r="S64" s="172">
        <f t="shared" si="0"/>
        <v>79.423130152737826</v>
      </c>
      <c r="T64" s="172">
        <f t="shared" si="0"/>
        <v>86.67925024499867</v>
      </c>
      <c r="U64" s="172">
        <f t="shared" si="0"/>
        <v>55.497661270173481</v>
      </c>
      <c r="V64" s="173">
        <f t="shared" si="0"/>
        <v>90.168654111576117</v>
      </c>
      <c r="W64" s="13"/>
      <c r="X64" s="13"/>
    </row>
    <row r="65" spans="1:24">
      <c r="A65" s="15"/>
      <c r="B65" s="29"/>
      <c r="C65" s="29"/>
      <c r="D65" s="29"/>
      <c r="E65" s="29"/>
      <c r="F65" s="149" t="s">
        <v>421</v>
      </c>
      <c r="G65" s="170">
        <f>_xlfn.STDEV.S(G8:G63)</f>
        <v>10.386186481376274</v>
      </c>
      <c r="H65" s="150">
        <f t="shared" ref="H65:U65" si="1">_xlfn.STDEV.S(H8:H63)</f>
        <v>17.211860054017201</v>
      </c>
      <c r="I65" s="150">
        <f t="shared" si="1"/>
        <v>14.802246268525993</v>
      </c>
      <c r="J65" s="150">
        <f t="shared" si="1"/>
        <v>23.24703732083433</v>
      </c>
      <c r="K65" s="150">
        <f t="shared" si="1"/>
        <v>12.638030448200974</v>
      </c>
      <c r="L65" s="150">
        <f t="shared" si="1"/>
        <v>9.1705089661225916</v>
      </c>
      <c r="M65" s="150">
        <f t="shared" si="1"/>
        <v>22.912651429279844</v>
      </c>
      <c r="N65" s="151">
        <f t="shared" si="1"/>
        <v>4.6029981239950963</v>
      </c>
      <c r="O65" s="150">
        <f t="shared" si="1"/>
        <v>10.386186481376187</v>
      </c>
      <c r="P65" s="150">
        <f t="shared" si="1"/>
        <v>10.386186481376187</v>
      </c>
      <c r="Q65" s="150">
        <f t="shared" si="1"/>
        <v>15.160287188032596</v>
      </c>
      <c r="R65" s="150">
        <f t="shared" si="1"/>
        <v>20.170702544056464</v>
      </c>
      <c r="S65" s="150">
        <f t="shared" si="1"/>
        <v>12.127143672288804</v>
      </c>
      <c r="T65" s="150">
        <f t="shared" si="1"/>
        <v>9.6385682692479637</v>
      </c>
      <c r="U65" s="150">
        <f t="shared" si="1"/>
        <v>25.040298508501316</v>
      </c>
      <c r="V65" s="151">
        <f t="shared" ref="V65" si="2">_xlfn.STDEV.S(V8:V63)</f>
        <v>4.4775871737564392</v>
      </c>
      <c r="W65" s="13"/>
      <c r="X65" s="13"/>
    </row>
    <row r="66" spans="1:24"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</sheetData>
  <phoneticPr fontId="18" type="noConversion"/>
  <conditionalFormatting sqref="G8:X63">
    <cfRule type="cellIs" dxfId="0" priority="2" operator="greaterThanOrEqual">
      <formula>100</formula>
    </cfRule>
  </conditionalFormatting>
  <hyperlinks>
    <hyperlink ref="A2" r:id="rId1" xr:uid="{6254CCF8-D105-4E3B-ADB5-25579C636F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67B3-F046-41CC-8A6B-3E7C118D19BD}">
  <dimension ref="A1:X140"/>
  <sheetViews>
    <sheetView workbookViewId="0">
      <selection activeCell="L39" sqref="L39"/>
    </sheetView>
  </sheetViews>
  <sheetFormatPr defaultRowHeight="14.4"/>
  <cols>
    <col min="1" max="1" width="21.44140625" customWidth="1"/>
    <col min="3" max="3" width="20" customWidth="1"/>
    <col min="5" max="5" width="16" customWidth="1"/>
    <col min="9" max="9" width="13.77734375" bestFit="1" customWidth="1"/>
    <col min="10" max="10" width="9.21875" customWidth="1"/>
    <col min="13" max="13" width="13.21875" customWidth="1"/>
    <col min="15" max="15" width="13.77734375" customWidth="1"/>
    <col min="17" max="17" width="20.5546875" customWidth="1"/>
    <col min="18" max="18" width="18.21875" customWidth="1"/>
    <col min="19" max="19" width="12.77734375" customWidth="1"/>
  </cols>
  <sheetData>
    <row r="1" spans="1:21" ht="31.2">
      <c r="A1" s="59" t="s">
        <v>255</v>
      </c>
    </row>
    <row r="4" spans="1:21">
      <c r="A4" s="1" t="s">
        <v>0</v>
      </c>
      <c r="B4" s="1"/>
      <c r="C4" s="1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1">
      <c r="A5" s="30"/>
      <c r="B5" s="27"/>
      <c r="C5" s="24"/>
      <c r="D5" s="30" t="s">
        <v>49</v>
      </c>
      <c r="E5" s="27"/>
      <c r="F5" s="27"/>
      <c r="G5" s="24"/>
      <c r="H5" s="30" t="s">
        <v>50</v>
      </c>
      <c r="I5" s="27"/>
      <c r="J5" s="27"/>
      <c r="K5" s="27"/>
      <c r="L5" s="30" t="s">
        <v>51</v>
      </c>
      <c r="M5" s="27"/>
      <c r="N5" s="27"/>
      <c r="O5" s="24"/>
      <c r="Q5" s="84" t="s">
        <v>219</v>
      </c>
      <c r="R5" s="28"/>
      <c r="S5" s="14"/>
      <c r="T5" s="28"/>
      <c r="U5" s="93"/>
    </row>
    <row r="6" spans="1:21">
      <c r="A6" s="31" t="s">
        <v>12</v>
      </c>
      <c r="B6" s="32" t="s">
        <v>11</v>
      </c>
      <c r="C6" s="26" t="s">
        <v>13</v>
      </c>
      <c r="D6" s="31" t="s">
        <v>52</v>
      </c>
      <c r="E6" s="32" t="s">
        <v>53</v>
      </c>
      <c r="F6" s="32" t="s">
        <v>54</v>
      </c>
      <c r="G6" s="26" t="s">
        <v>55</v>
      </c>
      <c r="H6" s="31" t="s">
        <v>52</v>
      </c>
      <c r="I6" s="32" t="s">
        <v>53</v>
      </c>
      <c r="J6" s="32" t="s">
        <v>54</v>
      </c>
      <c r="K6" s="32" t="s">
        <v>55</v>
      </c>
      <c r="L6" s="31" t="s">
        <v>52</v>
      </c>
      <c r="M6" s="32" t="s">
        <v>53</v>
      </c>
      <c r="N6" s="32" t="s">
        <v>54</v>
      </c>
      <c r="O6" s="26" t="s">
        <v>55</v>
      </c>
      <c r="Q6" s="22" t="s">
        <v>12</v>
      </c>
      <c r="R6" t="s">
        <v>48</v>
      </c>
      <c r="S6" s="12"/>
      <c r="U6" s="66"/>
    </row>
    <row r="7" spans="1:21">
      <c r="A7" s="19" t="s">
        <v>57</v>
      </c>
      <c r="B7" s="18" t="s">
        <v>56</v>
      </c>
      <c r="C7" s="20" t="s">
        <v>58</v>
      </c>
      <c r="D7" s="33">
        <v>36.21</v>
      </c>
      <c r="E7" s="4">
        <v>40.479999999999997</v>
      </c>
      <c r="F7" s="4">
        <v>23.31</v>
      </c>
      <c r="G7" s="6">
        <v>63.789999999999992</v>
      </c>
      <c r="H7" s="33">
        <v>56.31468148487626</v>
      </c>
      <c r="I7" s="4"/>
      <c r="J7" s="4"/>
      <c r="K7" s="4">
        <v>43.68531851512374</v>
      </c>
      <c r="L7" s="33">
        <v>27.807423076923076</v>
      </c>
      <c r="M7" s="4">
        <v>26.782974963181147</v>
      </c>
      <c r="N7" s="4">
        <v>45.409601959895781</v>
      </c>
      <c r="O7" s="6">
        <v>72.192576923076928</v>
      </c>
      <c r="Q7" s="22" t="s">
        <v>11</v>
      </c>
      <c r="R7" s="101" t="s">
        <v>47</v>
      </c>
      <c r="S7" s="22" t="s">
        <v>3</v>
      </c>
      <c r="T7" s="1" t="s">
        <v>5</v>
      </c>
      <c r="U7" s="102" t="s">
        <v>4</v>
      </c>
    </row>
    <row r="8" spans="1:21">
      <c r="A8" s="19"/>
      <c r="B8" s="16"/>
      <c r="C8" s="20" t="s">
        <v>59</v>
      </c>
      <c r="D8" s="33">
        <v>32.65</v>
      </c>
      <c r="E8" s="4">
        <v>40.04</v>
      </c>
      <c r="F8" s="4">
        <v>27.31</v>
      </c>
      <c r="G8" s="6">
        <v>67.349999999999994</v>
      </c>
      <c r="H8" s="33">
        <v>50.129750346740636</v>
      </c>
      <c r="I8" s="4"/>
      <c r="J8" s="4"/>
      <c r="K8" s="4">
        <v>49.870249653259364</v>
      </c>
      <c r="L8" s="33">
        <v>23.830825343893292</v>
      </c>
      <c r="M8" s="4">
        <v>25.889970457902514</v>
      </c>
      <c r="N8" s="4">
        <v>50.279204198204198</v>
      </c>
      <c r="O8" s="6">
        <v>76.169174656106719</v>
      </c>
      <c r="Q8" s="14" t="s">
        <v>0</v>
      </c>
      <c r="R8" s="28" t="s">
        <v>221</v>
      </c>
      <c r="S8" s="105">
        <v>24</v>
      </c>
      <c r="T8" s="103">
        <v>56</v>
      </c>
      <c r="U8" s="104">
        <v>94</v>
      </c>
    </row>
    <row r="9" spans="1:21">
      <c r="A9" s="19"/>
      <c r="B9" s="16"/>
      <c r="C9" s="20" t="s">
        <v>60</v>
      </c>
      <c r="D9" s="33">
        <v>32.14</v>
      </c>
      <c r="E9" s="4">
        <v>40.18</v>
      </c>
      <c r="F9" s="4">
        <v>27.68</v>
      </c>
      <c r="G9" s="6">
        <v>67.86</v>
      </c>
      <c r="H9" s="33">
        <v>49.302869974337042</v>
      </c>
      <c r="I9" s="4"/>
      <c r="J9" s="4"/>
      <c r="K9" s="4">
        <v>50.697130025662958</v>
      </c>
      <c r="L9" s="33">
        <v>21.628001445608962</v>
      </c>
      <c r="M9" s="4">
        <v>27.31477181453085</v>
      </c>
      <c r="N9" s="4">
        <v>51.057226739860184</v>
      </c>
      <c r="O9" s="6">
        <v>78.371998554391041</v>
      </c>
      <c r="Q9" s="12"/>
      <c r="R9" t="s">
        <v>8</v>
      </c>
      <c r="S9" s="55">
        <v>5</v>
      </c>
      <c r="T9" s="13">
        <v>5</v>
      </c>
      <c r="U9" s="54">
        <v>1</v>
      </c>
    </row>
    <row r="10" spans="1:21">
      <c r="A10" s="19"/>
      <c r="B10" s="16"/>
      <c r="C10" s="20" t="s">
        <v>61</v>
      </c>
      <c r="D10" s="33">
        <v>33.51</v>
      </c>
      <c r="E10" s="4">
        <v>35.83</v>
      </c>
      <c r="F10" s="4">
        <v>30.66</v>
      </c>
      <c r="G10" s="6">
        <v>66.489999999999995</v>
      </c>
      <c r="H10" s="33">
        <v>54.275286638411778</v>
      </c>
      <c r="I10" s="4"/>
      <c r="J10" s="4"/>
      <c r="K10" s="4">
        <v>45.724713361588222</v>
      </c>
      <c r="L10" s="33">
        <v>21.714963898916963</v>
      </c>
      <c r="M10" s="4">
        <v>23.412759373862393</v>
      </c>
      <c r="N10" s="4">
        <v>54.872276727220644</v>
      </c>
      <c r="O10" s="6">
        <v>78.285036101083037</v>
      </c>
      <c r="Q10" s="12" t="s">
        <v>10</v>
      </c>
      <c r="R10" t="s">
        <v>221</v>
      </c>
      <c r="S10" s="55">
        <v>24</v>
      </c>
      <c r="T10" t="s">
        <v>218</v>
      </c>
      <c r="U10" s="66" t="s">
        <v>218</v>
      </c>
    </row>
    <row r="11" spans="1:21">
      <c r="A11" s="19" t="s">
        <v>63</v>
      </c>
      <c r="B11" s="16" t="s">
        <v>62</v>
      </c>
      <c r="C11" s="20" t="s">
        <v>58</v>
      </c>
      <c r="D11" s="33">
        <v>30.8</v>
      </c>
      <c r="E11" s="4">
        <v>43.9</v>
      </c>
      <c r="F11" s="4">
        <v>24.2</v>
      </c>
      <c r="G11" s="6">
        <v>68.099999999999994</v>
      </c>
      <c r="H11" s="33">
        <v>54.291525423728807</v>
      </c>
      <c r="I11" s="4"/>
      <c r="J11" s="4"/>
      <c r="K11" s="4">
        <v>45.708474576271193</v>
      </c>
      <c r="L11" s="33">
        <v>18.866420664206643</v>
      </c>
      <c r="M11" s="4"/>
      <c r="N11" s="4"/>
      <c r="O11" s="6">
        <v>81.133579335793357</v>
      </c>
      <c r="Q11" s="15"/>
      <c r="R11" s="29" t="s">
        <v>8</v>
      </c>
      <c r="S11" s="81">
        <v>8</v>
      </c>
      <c r="T11" s="29"/>
      <c r="U11" s="67"/>
    </row>
    <row r="12" spans="1:21">
      <c r="A12" s="19" t="s">
        <v>65</v>
      </c>
      <c r="B12" s="18" t="s">
        <v>64</v>
      </c>
      <c r="C12" s="20" t="s">
        <v>66</v>
      </c>
      <c r="D12" s="33">
        <v>42</v>
      </c>
      <c r="E12" s="4">
        <v>37</v>
      </c>
      <c r="F12" s="4">
        <v>21</v>
      </c>
      <c r="G12" s="6">
        <v>58</v>
      </c>
      <c r="H12" s="33">
        <v>45</v>
      </c>
      <c r="I12" s="4">
        <v>33</v>
      </c>
      <c r="J12" s="4">
        <v>22</v>
      </c>
      <c r="K12" s="4">
        <v>55</v>
      </c>
      <c r="L12" s="33">
        <v>41</v>
      </c>
      <c r="M12" s="4">
        <v>41</v>
      </c>
      <c r="N12" s="4">
        <v>18</v>
      </c>
      <c r="O12" s="6">
        <v>59</v>
      </c>
    </row>
    <row r="13" spans="1:21">
      <c r="A13" s="19" t="s">
        <v>68</v>
      </c>
      <c r="B13" s="16" t="s">
        <v>67</v>
      </c>
      <c r="C13" s="20" t="s">
        <v>0</v>
      </c>
      <c r="D13" s="33">
        <v>30</v>
      </c>
      <c r="E13" s="4">
        <v>14</v>
      </c>
      <c r="F13" s="4">
        <v>56</v>
      </c>
      <c r="G13" s="6">
        <v>70</v>
      </c>
      <c r="H13" s="33">
        <v>42</v>
      </c>
      <c r="I13" s="4">
        <v>23</v>
      </c>
      <c r="J13" s="4">
        <v>34</v>
      </c>
      <c r="K13" s="4">
        <v>57</v>
      </c>
      <c r="L13" s="33">
        <v>41</v>
      </c>
      <c r="M13" s="4">
        <v>28</v>
      </c>
      <c r="N13" s="4">
        <v>21</v>
      </c>
      <c r="O13" s="6">
        <v>49</v>
      </c>
    </row>
    <row r="14" spans="1:21">
      <c r="A14" s="19" t="s">
        <v>70</v>
      </c>
      <c r="B14" s="18" t="s">
        <v>69</v>
      </c>
      <c r="C14" s="20" t="s">
        <v>58</v>
      </c>
      <c r="D14" s="33">
        <v>29.9</v>
      </c>
      <c r="E14" s="4">
        <v>49</v>
      </c>
      <c r="F14" s="4">
        <v>18.399999999999999</v>
      </c>
      <c r="G14" s="6">
        <v>67.400000000000006</v>
      </c>
      <c r="H14" s="33">
        <v>46.1628895184136</v>
      </c>
      <c r="I14" s="4"/>
      <c r="J14" s="4"/>
      <c r="K14" s="4">
        <v>53.8371104815864</v>
      </c>
      <c r="L14" s="33">
        <v>48.108333333333334</v>
      </c>
      <c r="M14" s="4">
        <v>23.958333333333332</v>
      </c>
      <c r="N14" s="4">
        <v>27.933333333333337</v>
      </c>
      <c r="O14" s="6">
        <v>51.891666666666666</v>
      </c>
    </row>
    <row r="15" spans="1:21">
      <c r="A15" s="19"/>
      <c r="B15" s="16"/>
      <c r="C15" s="20" t="s">
        <v>61</v>
      </c>
      <c r="D15" s="34">
        <v>27.9</v>
      </c>
      <c r="E15" s="9">
        <v>52.6</v>
      </c>
      <c r="F15" s="9">
        <v>19</v>
      </c>
      <c r="G15" s="10">
        <v>71.599999999999994</v>
      </c>
      <c r="H15" s="34">
        <v>42.533694627709707</v>
      </c>
      <c r="I15" s="9"/>
      <c r="J15" s="9"/>
      <c r="K15" s="9">
        <v>57.466305372290293</v>
      </c>
      <c r="L15" s="33">
        <v>45.605769230769226</v>
      </c>
      <c r="M15" s="4">
        <v>22.892307692307693</v>
      </c>
      <c r="N15" s="4">
        <v>31.501923076923077</v>
      </c>
      <c r="O15" s="6">
        <v>54.394230769230774</v>
      </c>
    </row>
    <row r="16" spans="1:21">
      <c r="A16" s="14"/>
      <c r="B16" s="36"/>
      <c r="C16" s="72" t="s">
        <v>220</v>
      </c>
      <c r="D16" s="152">
        <f t="shared" ref="D16:N16" si="0">AVERAGE(D7:D15)</f>
        <v>32.789999999999992</v>
      </c>
      <c r="E16" s="152">
        <f t="shared" si="0"/>
        <v>39.225555555555552</v>
      </c>
      <c r="F16" s="152">
        <f t="shared" si="0"/>
        <v>27.506666666666668</v>
      </c>
      <c r="G16" s="153">
        <f t="shared" si="0"/>
        <v>66.732222222222219</v>
      </c>
      <c r="H16" s="152">
        <f t="shared" si="0"/>
        <v>48.890077557135314</v>
      </c>
      <c r="I16" s="152">
        <f t="shared" si="0"/>
        <v>28</v>
      </c>
      <c r="J16" s="152">
        <f t="shared" si="0"/>
        <v>28</v>
      </c>
      <c r="K16" s="153">
        <f t="shared" si="0"/>
        <v>50.998811331753572</v>
      </c>
      <c r="L16" s="152">
        <f t="shared" si="0"/>
        <v>32.173526332627944</v>
      </c>
      <c r="M16" s="152">
        <f t="shared" si="0"/>
        <v>27.406389704389742</v>
      </c>
      <c r="N16" s="152">
        <f t="shared" si="0"/>
        <v>37.506695754429657</v>
      </c>
      <c r="O16" s="153">
        <f>AVERAGE(O7:O15)</f>
        <v>66.715362556260942</v>
      </c>
    </row>
    <row r="17" spans="1:21">
      <c r="A17" s="12"/>
      <c r="B17" s="16"/>
      <c r="C17" s="154" t="s">
        <v>8</v>
      </c>
      <c r="D17" s="155">
        <f t="shared" ref="D17:O17" si="1">_xlfn.STDEV.S(D7:D15)</f>
        <v>4.2054934312159498</v>
      </c>
      <c r="E17" s="155">
        <f t="shared" si="1"/>
        <v>10.910003564517197</v>
      </c>
      <c r="F17" s="155">
        <f t="shared" si="1"/>
        <v>11.445849684492623</v>
      </c>
      <c r="G17" s="156">
        <f t="shared" si="1"/>
        <v>3.9260501072253833</v>
      </c>
      <c r="H17" s="155">
        <f t="shared" si="1"/>
        <v>5.3086612752335682</v>
      </c>
      <c r="I17" s="155">
        <f t="shared" si="1"/>
        <v>7.0710678118654755</v>
      </c>
      <c r="J17" s="155">
        <f t="shared" si="1"/>
        <v>8.4852813742385695</v>
      </c>
      <c r="K17" s="156">
        <f t="shared" si="1"/>
        <v>5.1546557845302479</v>
      </c>
      <c r="L17" s="155">
        <f t="shared" si="1"/>
        <v>11.600046876230893</v>
      </c>
      <c r="M17" s="155">
        <f t="shared" si="1"/>
        <v>5.8070190721117125</v>
      </c>
      <c r="N17" s="155">
        <f t="shared" si="1"/>
        <v>14.596780162995517</v>
      </c>
      <c r="O17" s="156">
        <f t="shared" si="1"/>
        <v>12.951385362589427</v>
      </c>
    </row>
    <row r="18" spans="1:21">
      <c r="A18" s="15"/>
      <c r="B18" s="37"/>
      <c r="C18" s="157" t="s">
        <v>9</v>
      </c>
      <c r="D18" s="158">
        <f t="shared" ref="D18:O18" si="2">D17/D16</f>
        <v>0.12825536539237423</v>
      </c>
      <c r="E18" s="158">
        <f t="shared" si="2"/>
        <v>0.27813509356330846</v>
      </c>
      <c r="F18" s="158">
        <f t="shared" si="2"/>
        <v>0.41611184020210701</v>
      </c>
      <c r="G18" s="159">
        <f t="shared" si="2"/>
        <v>5.8832899257444261E-2</v>
      </c>
      <c r="H18" s="158">
        <f t="shared" si="2"/>
        <v>0.10858361329105297</v>
      </c>
      <c r="I18" s="158">
        <f t="shared" si="2"/>
        <v>0.2525381361380527</v>
      </c>
      <c r="J18" s="158">
        <f t="shared" si="2"/>
        <v>0.30304576336566319</v>
      </c>
      <c r="K18" s="159">
        <f t="shared" si="2"/>
        <v>0.10107403780450047</v>
      </c>
      <c r="L18" s="158">
        <f t="shared" si="2"/>
        <v>0.36054633105190609</v>
      </c>
      <c r="M18" s="158">
        <f t="shared" si="2"/>
        <v>0.21188559072345051</v>
      </c>
      <c r="N18" s="158">
        <f t="shared" si="2"/>
        <v>0.38917798194130687</v>
      </c>
      <c r="O18" s="159">
        <f t="shared" si="2"/>
        <v>0.1941289811873172</v>
      </c>
    </row>
    <row r="19" spans="1:21">
      <c r="H19" s="13">
        <f>H16-H17</f>
        <v>43.581416281901745</v>
      </c>
      <c r="L19" s="13">
        <f>L16+L17</f>
        <v>43.773573208858835</v>
      </c>
    </row>
    <row r="21" spans="1:21">
      <c r="A21" s="1" t="s">
        <v>10</v>
      </c>
      <c r="B21" s="1"/>
      <c r="C21" s="1" t="s">
        <v>10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21">
      <c r="A22" s="30"/>
      <c r="B22" s="27"/>
      <c r="C22" s="24"/>
      <c r="D22" s="27" t="s">
        <v>49</v>
      </c>
      <c r="E22" s="27"/>
      <c r="F22" s="27"/>
      <c r="G22" s="24"/>
      <c r="H22" s="30" t="s">
        <v>50</v>
      </c>
      <c r="I22" s="27"/>
      <c r="J22" s="27"/>
      <c r="K22" s="24"/>
      <c r="L22" s="30" t="s">
        <v>51</v>
      </c>
      <c r="M22" s="27"/>
      <c r="N22" s="27"/>
      <c r="O22" s="24"/>
    </row>
    <row r="23" spans="1:21">
      <c r="A23" s="31" t="s">
        <v>12</v>
      </c>
      <c r="B23" s="32" t="s">
        <v>11</v>
      </c>
      <c r="C23" s="26" t="s">
        <v>13</v>
      </c>
      <c r="D23" s="32" t="s">
        <v>52</v>
      </c>
      <c r="E23" s="32" t="s">
        <v>53</v>
      </c>
      <c r="F23" s="32" t="s">
        <v>54</v>
      </c>
      <c r="G23" s="26" t="s">
        <v>55</v>
      </c>
      <c r="H23" s="31" t="s">
        <v>52</v>
      </c>
      <c r="I23" s="32" t="s">
        <v>53</v>
      </c>
      <c r="J23" s="32" t="s">
        <v>54</v>
      </c>
      <c r="K23" s="26" t="s">
        <v>55</v>
      </c>
      <c r="L23" s="31" t="s">
        <v>52</v>
      </c>
      <c r="M23" s="32" t="s">
        <v>53</v>
      </c>
      <c r="N23" s="32" t="s">
        <v>54</v>
      </c>
      <c r="O23" s="26" t="s">
        <v>55</v>
      </c>
      <c r="Q23" s="245"/>
      <c r="S23" s="71"/>
    </row>
    <row r="24" spans="1:21">
      <c r="A24" s="19" t="s">
        <v>72</v>
      </c>
      <c r="B24" s="16" t="s">
        <v>71</v>
      </c>
      <c r="C24" s="20" t="s">
        <v>73</v>
      </c>
      <c r="D24" s="4">
        <v>34.200000000000003</v>
      </c>
      <c r="E24" s="4">
        <v>55.7</v>
      </c>
      <c r="F24" s="4">
        <v>10.1</v>
      </c>
      <c r="G24" s="6">
        <v>65.8</v>
      </c>
      <c r="H24" s="33"/>
      <c r="I24" s="4"/>
      <c r="J24" s="4"/>
      <c r="K24" s="6"/>
      <c r="L24" s="33"/>
      <c r="M24" s="4"/>
      <c r="N24" s="4"/>
      <c r="O24" s="6"/>
      <c r="S24" s="246"/>
    </row>
    <row r="25" spans="1:21">
      <c r="A25" s="19" t="s">
        <v>35</v>
      </c>
      <c r="B25" s="16" t="s">
        <v>34</v>
      </c>
      <c r="C25" s="20" t="s">
        <v>36</v>
      </c>
      <c r="D25" s="4">
        <v>43.3</v>
      </c>
      <c r="E25" s="4"/>
      <c r="F25" s="4"/>
      <c r="G25" s="6">
        <v>56.7</v>
      </c>
      <c r="H25" s="33">
        <v>39.207888104838702</v>
      </c>
      <c r="I25" s="4"/>
      <c r="J25" s="4"/>
      <c r="K25" s="6">
        <v>60.792111895161298</v>
      </c>
      <c r="L25" s="33">
        <v>36.109015421115068</v>
      </c>
      <c r="M25" s="4"/>
      <c r="N25" s="4">
        <v>63.890984578884932</v>
      </c>
      <c r="O25" s="6">
        <v>63.890984578884932</v>
      </c>
      <c r="S25" s="71"/>
    </row>
    <row r="26" spans="1:21">
      <c r="A26" s="19" t="s">
        <v>41</v>
      </c>
      <c r="B26" s="16" t="s">
        <v>40</v>
      </c>
      <c r="C26" s="20" t="s">
        <v>42</v>
      </c>
      <c r="D26" s="4">
        <v>43</v>
      </c>
      <c r="E26" s="4">
        <v>46</v>
      </c>
      <c r="F26" s="4">
        <v>11</v>
      </c>
      <c r="G26" s="6">
        <v>57</v>
      </c>
      <c r="H26" s="33"/>
      <c r="I26" s="4"/>
      <c r="J26" s="4"/>
      <c r="K26" s="6"/>
      <c r="L26" s="33"/>
      <c r="M26" s="4"/>
      <c r="N26" s="4"/>
      <c r="O26" s="6"/>
      <c r="S26" s="71"/>
    </row>
    <row r="27" spans="1:21">
      <c r="A27" s="19" t="s">
        <v>75</v>
      </c>
      <c r="B27" s="16" t="s">
        <v>74</v>
      </c>
      <c r="C27" s="20" t="s">
        <v>76</v>
      </c>
      <c r="D27" s="4">
        <v>41</v>
      </c>
      <c r="E27" s="4"/>
      <c r="F27" s="4"/>
      <c r="G27" s="6">
        <v>59</v>
      </c>
      <c r="H27" s="33"/>
      <c r="I27" s="4"/>
      <c r="J27" s="4"/>
      <c r="K27" s="6"/>
      <c r="L27" s="33"/>
      <c r="M27" s="4"/>
      <c r="N27" s="4"/>
      <c r="O27" s="6"/>
      <c r="S27" s="71"/>
    </row>
    <row r="28" spans="1:21">
      <c r="A28" s="19" t="s">
        <v>38</v>
      </c>
      <c r="B28" s="16" t="s">
        <v>37</v>
      </c>
      <c r="C28" s="20" t="s">
        <v>77</v>
      </c>
      <c r="D28" s="4">
        <v>33</v>
      </c>
      <c r="E28" s="4">
        <v>33</v>
      </c>
      <c r="F28" s="4">
        <v>34</v>
      </c>
      <c r="G28" s="6">
        <v>67</v>
      </c>
      <c r="H28" s="33"/>
      <c r="I28" s="4"/>
      <c r="J28" s="4"/>
      <c r="K28" s="6"/>
      <c r="L28" s="33"/>
      <c r="M28" s="4"/>
      <c r="N28" s="4"/>
      <c r="O28" s="6"/>
      <c r="S28" s="71"/>
      <c r="U28" s="71"/>
    </row>
    <row r="29" spans="1:21">
      <c r="A29" s="19"/>
      <c r="B29" s="16"/>
      <c r="C29" s="20" t="s">
        <v>78</v>
      </c>
      <c r="D29" s="4">
        <v>43</v>
      </c>
      <c r="E29" s="4">
        <v>12</v>
      </c>
      <c r="F29" s="4">
        <v>45</v>
      </c>
      <c r="G29" s="6">
        <v>57</v>
      </c>
      <c r="H29" s="33">
        <v>44.72</v>
      </c>
      <c r="I29" s="4"/>
      <c r="J29" s="4"/>
      <c r="K29" s="6">
        <v>55.28</v>
      </c>
      <c r="L29" s="33"/>
      <c r="M29" s="4"/>
      <c r="N29" s="4"/>
      <c r="O29" s="6"/>
      <c r="S29" s="71"/>
      <c r="U29" s="71"/>
    </row>
    <row r="30" spans="1:21">
      <c r="A30" s="19"/>
      <c r="B30" s="16"/>
      <c r="C30" s="20" t="s">
        <v>79</v>
      </c>
      <c r="D30" s="4">
        <v>33</v>
      </c>
      <c r="E30" s="4">
        <v>58</v>
      </c>
      <c r="F30" s="4">
        <v>9</v>
      </c>
      <c r="G30" s="6">
        <v>67</v>
      </c>
      <c r="H30" s="33">
        <v>66.913846153846166</v>
      </c>
      <c r="I30" s="4"/>
      <c r="J30" s="4"/>
      <c r="K30" s="6">
        <v>33.086153846153834</v>
      </c>
      <c r="L30" s="33"/>
      <c r="M30" s="4"/>
      <c r="N30" s="4"/>
      <c r="O30" s="6"/>
      <c r="S30" s="246"/>
      <c r="T30" s="11"/>
      <c r="U30" s="246"/>
    </row>
    <row r="31" spans="1:21">
      <c r="A31" s="19" t="s">
        <v>80</v>
      </c>
      <c r="B31" s="16" t="s">
        <v>15</v>
      </c>
      <c r="C31" s="20" t="s">
        <v>36</v>
      </c>
      <c r="D31" s="4">
        <v>42.857142857142854</v>
      </c>
      <c r="E31" s="4">
        <v>38.571428571428577</v>
      </c>
      <c r="F31" s="4">
        <v>18.571428571428573</v>
      </c>
      <c r="G31" s="6">
        <v>57.142857142857153</v>
      </c>
      <c r="H31" s="33">
        <v>60</v>
      </c>
      <c r="I31" s="4">
        <v>31</v>
      </c>
      <c r="J31" s="4">
        <v>9</v>
      </c>
      <c r="K31" s="6">
        <v>40</v>
      </c>
      <c r="L31" s="33"/>
      <c r="M31" s="4"/>
      <c r="N31" s="4"/>
      <c r="O31" s="6"/>
    </row>
    <row r="32" spans="1:21">
      <c r="A32" s="19" t="s">
        <v>45</v>
      </c>
      <c r="B32" s="16" t="s">
        <v>44</v>
      </c>
      <c r="C32" s="20" t="s">
        <v>46</v>
      </c>
      <c r="D32" s="4">
        <v>55</v>
      </c>
      <c r="E32" s="4">
        <v>37.1</v>
      </c>
      <c r="F32" s="4">
        <v>9.8000000000000007</v>
      </c>
      <c r="G32" s="6">
        <v>46.900000000000006</v>
      </c>
      <c r="H32" s="33">
        <v>58.009950248756212</v>
      </c>
      <c r="I32" s="4"/>
      <c r="J32" s="4"/>
      <c r="K32" s="6">
        <v>41.990049751243788</v>
      </c>
      <c r="L32" s="33"/>
      <c r="M32" s="4"/>
      <c r="N32" s="4"/>
      <c r="O32" s="6"/>
    </row>
    <row r="33" spans="1:15">
      <c r="A33" s="19" t="s">
        <v>48</v>
      </c>
      <c r="B33" s="16" t="s">
        <v>47</v>
      </c>
      <c r="C33" s="20" t="s">
        <v>36</v>
      </c>
      <c r="D33" s="4">
        <v>48</v>
      </c>
      <c r="E33" s="4"/>
      <c r="F33" s="4"/>
      <c r="G33" s="6">
        <v>52</v>
      </c>
      <c r="H33" s="33">
        <v>40.401055408970976</v>
      </c>
      <c r="I33" s="4"/>
      <c r="J33" s="4"/>
      <c r="K33" s="6">
        <v>59.598944591029024</v>
      </c>
      <c r="L33" s="33"/>
      <c r="M33" s="4"/>
      <c r="N33" s="4"/>
      <c r="O33" s="6"/>
    </row>
    <row r="34" spans="1:15">
      <c r="A34" s="14"/>
      <c r="B34" s="36"/>
      <c r="C34" s="72" t="s">
        <v>220</v>
      </c>
      <c r="D34" s="152">
        <f t="shared" ref="D34:L34" si="3">AVERAGE(D24:D33)</f>
        <v>41.635714285714286</v>
      </c>
      <c r="E34" s="152">
        <f t="shared" si="3"/>
        <v>40.053061224489795</v>
      </c>
      <c r="F34" s="152">
        <f t="shared" si="3"/>
        <v>19.638775510204081</v>
      </c>
      <c r="G34" s="153">
        <f t="shared" si="3"/>
        <v>58.554285714285719</v>
      </c>
      <c r="H34" s="160">
        <f t="shared" si="3"/>
        <v>51.542123319402009</v>
      </c>
      <c r="I34" s="152">
        <f t="shared" si="3"/>
        <v>31</v>
      </c>
      <c r="J34" s="152">
        <f t="shared" si="3"/>
        <v>9</v>
      </c>
      <c r="K34" s="153">
        <f t="shared" si="3"/>
        <v>48.457876680597991</v>
      </c>
      <c r="L34" s="160">
        <f t="shared" si="3"/>
        <v>36.109015421115068</v>
      </c>
      <c r="M34" s="152"/>
      <c r="N34" s="152">
        <f>AVERAGE(N24:N33)</f>
        <v>63.890984578884932</v>
      </c>
      <c r="O34" s="153">
        <f>AVERAGE(O24:O33)</f>
        <v>63.890984578884932</v>
      </c>
    </row>
    <row r="35" spans="1:15">
      <c r="A35" s="12"/>
      <c r="B35" s="16"/>
      <c r="C35" s="154" t="s">
        <v>8</v>
      </c>
      <c r="D35" s="155">
        <f>_xlfn.STDEV.S(D24:D33)</f>
        <v>6.9277032674875922</v>
      </c>
      <c r="E35" s="155">
        <f>_xlfn.STDEV.S(E24:E33)</f>
        <v>15.545208843197315</v>
      </c>
      <c r="F35" s="155">
        <f>_xlfn.STDEV.S(F24:F33)</f>
        <v>14.295555453836769</v>
      </c>
      <c r="G35" s="156">
        <f>_xlfn.STDEV.S(G24:G33)</f>
        <v>6.535393955199595</v>
      </c>
      <c r="H35" s="161">
        <f>_xlfn.STDEV.S(H24:H33)</f>
        <v>11.597037941900455</v>
      </c>
      <c r="I35" s="155"/>
      <c r="J35" s="155"/>
      <c r="K35" s="156">
        <f>_xlfn.STDEV.S(K24:K33)</f>
        <v>11.597037941900455</v>
      </c>
      <c r="L35" s="161"/>
      <c r="M35" s="155"/>
      <c r="N35" s="155"/>
      <c r="O35" s="156"/>
    </row>
    <row r="36" spans="1:15">
      <c r="A36" s="15"/>
      <c r="B36" s="37"/>
      <c r="C36" s="157" t="s">
        <v>9</v>
      </c>
      <c r="D36" s="158">
        <f>D35/D34</f>
        <v>0.16638848129151876</v>
      </c>
      <c r="E36" s="158">
        <f>E35/E34</f>
        <v>0.38811537415503333</v>
      </c>
      <c r="F36" s="158">
        <f>F35/F34</f>
        <v>0.72792498933596772</v>
      </c>
      <c r="G36" s="159">
        <f>G35/G34</f>
        <v>0.11161256388796029</v>
      </c>
      <c r="H36" s="162">
        <f>H35/H34</f>
        <v>0.22500116788038843</v>
      </c>
      <c r="I36" s="158"/>
      <c r="J36" s="158"/>
      <c r="K36" s="159">
        <f>K35/K34</f>
        <v>0.23932204083848732</v>
      </c>
      <c r="L36" s="162"/>
      <c r="M36" s="158"/>
      <c r="N36" s="158"/>
      <c r="O36" s="159"/>
    </row>
    <row r="37" spans="1:15">
      <c r="H37" s="13">
        <f>H34-H35</f>
        <v>39.945085377501556</v>
      </c>
    </row>
    <row r="69" spans="3:24" ht="31.2">
      <c r="C69" s="59" t="s">
        <v>209</v>
      </c>
    </row>
    <row r="70" spans="3:24">
      <c r="C70" s="60" t="s">
        <v>47</v>
      </c>
    </row>
    <row r="71" spans="3:24"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3:24">
      <c r="M72" s="11"/>
      <c r="N72" s="11"/>
      <c r="Q72" s="11"/>
      <c r="R72" s="11"/>
      <c r="S72" s="11"/>
      <c r="T72" s="11"/>
      <c r="U72" s="11"/>
      <c r="V72" s="11"/>
      <c r="W72" s="11"/>
    </row>
    <row r="73" spans="3:24">
      <c r="C73" s="94" t="s">
        <v>198</v>
      </c>
      <c r="D73" s="94" t="s">
        <v>201</v>
      </c>
      <c r="E73" s="94" t="s">
        <v>202</v>
      </c>
      <c r="F73" s="94" t="s">
        <v>205</v>
      </c>
      <c r="G73" s="94" t="s">
        <v>206</v>
      </c>
      <c r="H73" s="94" t="s">
        <v>203</v>
      </c>
      <c r="I73" s="94" t="s">
        <v>204</v>
      </c>
      <c r="J73" s="95" t="s">
        <v>207</v>
      </c>
      <c r="K73" s="95" t="s">
        <v>208</v>
      </c>
      <c r="L73" s="94" t="s">
        <v>211</v>
      </c>
      <c r="M73" s="94" t="s">
        <v>210</v>
      </c>
      <c r="N73" s="94" t="s">
        <v>212</v>
      </c>
      <c r="O73" s="94" t="s">
        <v>213</v>
      </c>
      <c r="P73" s="94" t="s">
        <v>215</v>
      </c>
      <c r="Q73" s="94" t="s">
        <v>216</v>
      </c>
      <c r="R73" s="94" t="s">
        <v>214</v>
      </c>
      <c r="S73" s="94" t="s">
        <v>217</v>
      </c>
    </row>
    <row r="74" spans="3:24">
      <c r="C74" s="94" t="s">
        <v>200</v>
      </c>
      <c r="D74" s="94">
        <v>37.9</v>
      </c>
      <c r="E74" s="94">
        <v>11.5</v>
      </c>
      <c r="F74" s="94">
        <v>5.5</v>
      </c>
      <c r="G74" s="94">
        <v>1.02</v>
      </c>
      <c r="H74" s="94">
        <v>22.45</v>
      </c>
      <c r="I74" s="94">
        <v>1.63</v>
      </c>
      <c r="J74" s="94">
        <v>11.5</v>
      </c>
      <c r="K74" s="94">
        <v>0.42</v>
      </c>
      <c r="L74" s="97">
        <v>46.310380267214796</v>
      </c>
      <c r="M74" s="97">
        <v>0.67831449126413157</v>
      </c>
      <c r="N74" s="94" t="s">
        <v>125</v>
      </c>
      <c r="O74" s="94" t="s">
        <v>125</v>
      </c>
      <c r="P74" s="94" t="s">
        <v>125</v>
      </c>
      <c r="Q74" s="94" t="s">
        <v>125</v>
      </c>
      <c r="R74" s="94" t="s">
        <v>125</v>
      </c>
      <c r="S74" s="94" t="s">
        <v>125</v>
      </c>
    </row>
    <row r="75" spans="3:24">
      <c r="C75" s="94" t="s">
        <v>199</v>
      </c>
      <c r="D75" s="94">
        <v>31.9</v>
      </c>
      <c r="E75" s="94">
        <v>2.6</v>
      </c>
      <c r="F75" s="94">
        <v>2.8</v>
      </c>
      <c r="G75" s="94">
        <v>0.68</v>
      </c>
      <c r="H75" s="94">
        <v>67.95</v>
      </c>
      <c r="I75" s="94">
        <v>1.78</v>
      </c>
      <c r="J75" s="94">
        <v>26.82</v>
      </c>
      <c r="K75" s="94">
        <v>0.81</v>
      </c>
      <c r="L75" s="94" t="s">
        <v>125</v>
      </c>
      <c r="M75" s="94" t="s">
        <v>125</v>
      </c>
      <c r="N75" s="94">
        <v>24</v>
      </c>
      <c r="O75" s="94">
        <v>8</v>
      </c>
      <c r="P75" s="94" t="s">
        <v>218</v>
      </c>
      <c r="Q75" s="94" t="s">
        <v>125</v>
      </c>
      <c r="R75" s="94" t="s">
        <v>218</v>
      </c>
      <c r="S75" s="94" t="s">
        <v>125</v>
      </c>
    </row>
    <row r="76" spans="3:24">
      <c r="C76" s="94" t="s">
        <v>58</v>
      </c>
      <c r="D76" s="94">
        <v>48.1</v>
      </c>
      <c r="E76" s="94">
        <v>5.0999999999999996</v>
      </c>
      <c r="F76" s="94">
        <v>2.2000000000000002</v>
      </c>
      <c r="G76" s="94">
        <v>0.37</v>
      </c>
      <c r="H76" s="94">
        <v>2</v>
      </c>
      <c r="I76" s="94">
        <v>0.18</v>
      </c>
      <c r="J76" s="94">
        <v>10.199999999999999</v>
      </c>
      <c r="K76" s="94">
        <v>0.09</v>
      </c>
      <c r="L76" s="97">
        <v>26.577595066803699</v>
      </c>
      <c r="M76" s="97">
        <v>6.1664953751284689E-2</v>
      </c>
      <c r="N76" s="94" t="s">
        <v>125</v>
      </c>
      <c r="O76" s="94" t="s">
        <v>125</v>
      </c>
      <c r="P76" s="94" t="s">
        <v>125</v>
      </c>
      <c r="Q76" s="94" t="s">
        <v>125</v>
      </c>
      <c r="R76" s="94" t="s">
        <v>125</v>
      </c>
      <c r="S76" s="94" t="s">
        <v>125</v>
      </c>
    </row>
    <row r="77" spans="3:24">
      <c r="C77" s="94" t="s">
        <v>199</v>
      </c>
      <c r="D77" s="94">
        <v>73</v>
      </c>
      <c r="E77" s="94">
        <v>4.1500000000000004</v>
      </c>
      <c r="F77" s="94">
        <v>1.9</v>
      </c>
      <c r="G77" s="94">
        <v>0.28000000000000003</v>
      </c>
      <c r="H77" s="94">
        <v>4.2</v>
      </c>
      <c r="I77" s="94">
        <v>0.06</v>
      </c>
      <c r="J77" s="94">
        <v>36</v>
      </c>
      <c r="K77" s="94">
        <v>0.4</v>
      </c>
      <c r="L77" s="94" t="s">
        <v>125</v>
      </c>
      <c r="M77" s="94" t="s">
        <v>125</v>
      </c>
      <c r="N77" s="94">
        <v>24</v>
      </c>
      <c r="O77" s="94">
        <v>5</v>
      </c>
      <c r="P77" s="94">
        <v>56</v>
      </c>
      <c r="Q77" s="94">
        <v>5</v>
      </c>
      <c r="R77" s="94">
        <v>94</v>
      </c>
      <c r="S77" s="94">
        <v>1</v>
      </c>
      <c r="T77" s="73"/>
      <c r="U77" s="73"/>
      <c r="V77" s="73"/>
      <c r="W77" s="13"/>
      <c r="X77" s="13"/>
    </row>
    <row r="78" spans="3:24">
      <c r="O78" s="11"/>
      <c r="P78" s="11"/>
      <c r="Q78" s="11"/>
      <c r="T78" s="73"/>
      <c r="U78" s="73"/>
      <c r="V78" s="73"/>
      <c r="W78" s="13"/>
      <c r="X78" s="13"/>
    </row>
    <row r="79" spans="3:24">
      <c r="W79" s="13"/>
      <c r="X79" s="13"/>
    </row>
    <row r="80" spans="3:24">
      <c r="C80" t="str" cm="1">
        <f t="array" ref="C80:G96">TRANSPOSE(Table1[#All])</f>
        <v>Sample</v>
      </c>
      <c r="D80" t="str">
        <v>Biogas fiber</v>
      </c>
      <c r="E80" t="str">
        <v>Biochar</v>
      </c>
      <c r="F80" t="str">
        <v>Wheat straw</v>
      </c>
      <c r="G80" t="str">
        <v>Biochar</v>
      </c>
      <c r="W80" s="13"/>
      <c r="X80" s="13"/>
    </row>
    <row r="81" spans="3:24">
      <c r="C81" t="str">
        <v>C mean</v>
      </c>
      <c r="D81" s="13">
        <v>37.9</v>
      </c>
      <c r="E81" s="13">
        <v>31.9</v>
      </c>
      <c r="F81" s="13">
        <v>48.1</v>
      </c>
      <c r="G81" s="13">
        <v>73</v>
      </c>
      <c r="W81" s="13"/>
      <c r="X81" s="13"/>
    </row>
    <row r="82" spans="3:24">
      <c r="C82" t="str">
        <v>C std</v>
      </c>
      <c r="D82" s="13">
        <v>11.5</v>
      </c>
      <c r="E82" s="13">
        <v>2.6</v>
      </c>
      <c r="F82" s="13">
        <v>5.0999999999999996</v>
      </c>
      <c r="G82" s="13">
        <v>4.1500000000000004</v>
      </c>
      <c r="W82" s="13"/>
      <c r="X82" s="13"/>
    </row>
    <row r="83" spans="3:24">
      <c r="C83" t="str">
        <v>N mean</v>
      </c>
      <c r="D83" s="13">
        <v>5.5</v>
      </c>
      <c r="E83" s="13">
        <v>2.8</v>
      </c>
      <c r="F83" s="13">
        <v>2.2000000000000002</v>
      </c>
      <c r="G83" s="13">
        <v>1.9</v>
      </c>
      <c r="N83" s="96"/>
    </row>
    <row r="84" spans="3:24">
      <c r="C84" t="str">
        <v>N std</v>
      </c>
      <c r="D84" s="13">
        <v>1.02</v>
      </c>
      <c r="E84" s="13">
        <v>0.68</v>
      </c>
      <c r="F84" s="13">
        <v>0.37</v>
      </c>
      <c r="G84" s="13">
        <v>0.28000000000000003</v>
      </c>
      <c r="N84" s="96"/>
      <c r="P84" s="13"/>
      <c r="Q84" s="13"/>
    </row>
    <row r="85" spans="3:24">
      <c r="C85" t="str">
        <v>P mean</v>
      </c>
      <c r="D85" s="13">
        <v>22.45</v>
      </c>
      <c r="E85" s="13">
        <v>67.95</v>
      </c>
      <c r="F85" s="13">
        <v>2</v>
      </c>
      <c r="G85" s="13">
        <v>4.2</v>
      </c>
      <c r="N85" s="96"/>
      <c r="P85" s="13"/>
      <c r="Q85" s="13"/>
    </row>
    <row r="86" spans="3:24">
      <c r="C86" t="str">
        <v>P std</v>
      </c>
      <c r="D86" s="13">
        <v>1.63</v>
      </c>
      <c r="E86" s="13">
        <v>1.78</v>
      </c>
      <c r="F86" s="13">
        <v>0.18</v>
      </c>
      <c r="G86" s="13">
        <v>0.06</v>
      </c>
      <c r="N86" s="96"/>
    </row>
    <row r="87" spans="3:24">
      <c r="C87" t="str">
        <v>K mean</v>
      </c>
      <c r="D87" s="13">
        <v>11.5</v>
      </c>
      <c r="E87" s="13">
        <v>26.82</v>
      </c>
      <c r="F87" s="13">
        <v>10.199999999999999</v>
      </c>
      <c r="G87" s="13">
        <v>36</v>
      </c>
      <c r="N87" s="96"/>
    </row>
    <row r="88" spans="3:24">
      <c r="C88" t="str">
        <v>K std</v>
      </c>
      <c r="D88" s="13">
        <v>0.42</v>
      </c>
      <c r="E88" s="13">
        <v>0.81</v>
      </c>
      <c r="F88" s="13">
        <v>0.09</v>
      </c>
      <c r="G88" s="13">
        <v>0.4</v>
      </c>
      <c r="J88" t="str">
        <f>D80</f>
        <v>Biogas fiber</v>
      </c>
      <c r="K88" t="str">
        <f>F80</f>
        <v>Wheat straw</v>
      </c>
      <c r="N88" s="96"/>
    </row>
    <row r="89" spans="3:24">
      <c r="C89" s="70" t="str">
        <v>BC yield</v>
      </c>
      <c r="D89" s="13">
        <v>46.310380267214796</v>
      </c>
      <c r="E89" s="13" t="str">
        <v>-</v>
      </c>
      <c r="F89" s="13">
        <v>26.577595066803699</v>
      </c>
      <c r="G89" s="13" t="str">
        <v>-</v>
      </c>
      <c r="H89" s="11"/>
      <c r="I89" s="11"/>
      <c r="J89" s="73">
        <f>D89</f>
        <v>46.310380267214796</v>
      </c>
      <c r="K89" s="73">
        <f>F89</f>
        <v>26.577595066803699</v>
      </c>
    </row>
    <row r="90" spans="3:24">
      <c r="C90" t="str">
        <v>BC yield std</v>
      </c>
      <c r="D90" s="13">
        <v>0.67831449126413157</v>
      </c>
      <c r="E90" s="13" t="str">
        <v>-</v>
      </c>
      <c r="F90" s="13">
        <v>6.1664953751284689E-2</v>
      </c>
      <c r="G90" s="13" t="str">
        <v>-</v>
      </c>
      <c r="J90" s="73">
        <f>D90</f>
        <v>0.67831449126413157</v>
      </c>
      <c r="K90" s="73">
        <f>F90</f>
        <v>6.1664953751284689E-2</v>
      </c>
    </row>
    <row r="91" spans="3:24">
      <c r="C91" t="str">
        <v>N to BC</v>
      </c>
      <c r="D91" s="13" t="str">
        <v>-</v>
      </c>
      <c r="E91" s="13">
        <v>24</v>
      </c>
      <c r="F91" s="13" t="str">
        <v>-</v>
      </c>
      <c r="G91" s="13">
        <v>24</v>
      </c>
    </row>
    <row r="92" spans="3:24">
      <c r="C92" t="str">
        <v>N to BC std</v>
      </c>
      <c r="D92" s="13" t="str">
        <v>-</v>
      </c>
      <c r="E92" s="13">
        <v>8</v>
      </c>
      <c r="F92" s="13" t="str">
        <v>-</v>
      </c>
      <c r="G92" s="13">
        <v>5</v>
      </c>
    </row>
    <row r="93" spans="3:24">
      <c r="C93" t="str">
        <v>P to BC</v>
      </c>
      <c r="D93" s="13" t="str">
        <v>-</v>
      </c>
      <c r="E93" s="13" t="str">
        <v>&gt;100</v>
      </c>
      <c r="F93" s="13" t="str">
        <v>-</v>
      </c>
      <c r="G93" s="13">
        <v>56</v>
      </c>
    </row>
    <row r="94" spans="3:24">
      <c r="C94" t="str">
        <v>P to BC std</v>
      </c>
      <c r="D94" s="13" t="str">
        <v>-</v>
      </c>
      <c r="E94" s="13" t="str">
        <v>-</v>
      </c>
      <c r="F94" s="13" t="str">
        <v>-</v>
      </c>
      <c r="G94" s="13">
        <v>5</v>
      </c>
    </row>
    <row r="95" spans="3:24">
      <c r="C95" t="str">
        <v>K to BC</v>
      </c>
      <c r="D95" s="13" t="str">
        <v>-</v>
      </c>
      <c r="E95" s="13" t="str">
        <v>&gt;100</v>
      </c>
      <c r="F95" s="13" t="str">
        <v>-</v>
      </c>
      <c r="G95" s="13">
        <v>94</v>
      </c>
    </row>
    <row r="96" spans="3:24">
      <c r="C96" t="str">
        <v>K to BC std</v>
      </c>
      <c r="D96" s="13" t="str">
        <v>-</v>
      </c>
      <c r="E96" s="13" t="str">
        <v>-</v>
      </c>
      <c r="F96" s="13" t="str">
        <v>-</v>
      </c>
      <c r="G96" s="13">
        <v>1</v>
      </c>
    </row>
    <row r="109" spans="12:13">
      <c r="L109" s="11"/>
      <c r="M109" s="11"/>
    </row>
    <row r="114" spans="3:11">
      <c r="E114" s="11"/>
      <c r="F114" s="11"/>
      <c r="G114" s="11"/>
      <c r="H114" s="11"/>
      <c r="I114" s="11"/>
      <c r="J114" s="11"/>
      <c r="K114" s="11"/>
    </row>
    <row r="117" spans="3:11">
      <c r="C117" s="70"/>
    </row>
    <row r="118" spans="3:11">
      <c r="C118" s="70"/>
    </row>
    <row r="119" spans="3:11">
      <c r="C119" s="70"/>
    </row>
    <row r="120" spans="3:11">
      <c r="C120" s="70"/>
    </row>
    <row r="121" spans="3:11">
      <c r="C121" s="70"/>
    </row>
    <row r="122" spans="3:11">
      <c r="C122" s="70"/>
    </row>
    <row r="123" spans="3:11">
      <c r="C123" s="70"/>
    </row>
    <row r="124" spans="3:11">
      <c r="C124" s="70"/>
    </row>
    <row r="125" spans="3:11">
      <c r="C125" s="70"/>
    </row>
    <row r="126" spans="3:11">
      <c r="C126" s="70"/>
    </row>
    <row r="127" spans="3:11">
      <c r="C127" s="70"/>
    </row>
    <row r="128" spans="3:11">
      <c r="C128" s="70"/>
    </row>
    <row r="129" spans="3:15">
      <c r="C129" s="70"/>
    </row>
    <row r="130" spans="3:15">
      <c r="C130" s="70"/>
      <c r="O130" s="11"/>
    </row>
    <row r="131" spans="3:15">
      <c r="C131" s="70"/>
    </row>
    <row r="132" spans="3:15">
      <c r="C132" s="70"/>
    </row>
    <row r="133" spans="3:15">
      <c r="C133" s="70"/>
    </row>
    <row r="134" spans="3:15">
      <c r="C134" s="70"/>
      <c r="L134" s="11"/>
      <c r="M134" s="11"/>
      <c r="N134" s="11"/>
    </row>
    <row r="135" spans="3:15">
      <c r="C135" s="70"/>
    </row>
    <row r="136" spans="3:15">
      <c r="C136" s="70"/>
    </row>
    <row r="137" spans="3:15">
      <c r="C137" s="70"/>
    </row>
    <row r="138" spans="3:15">
      <c r="C138" s="70"/>
    </row>
    <row r="139" spans="3:15">
      <c r="C139" s="70"/>
    </row>
    <row r="140" spans="3:15">
      <c r="C140" s="70"/>
    </row>
  </sheetData>
  <phoneticPr fontId="18" type="noConversion"/>
  <hyperlinks>
    <hyperlink ref="B7" r:id="rId1" xr:uid="{13B88012-6C8F-4590-B058-85C0561967CE}"/>
    <hyperlink ref="B12" r:id="rId2" xr:uid="{E22FFE1F-0FD0-40EB-9DF9-DFFA64B03C0F}"/>
    <hyperlink ref="B14" r:id="rId3" xr:uid="{CA01A055-811B-4E0A-AD76-54868E7FD06A}"/>
    <hyperlink ref="C70" r:id="rId4" xr:uid="{782BD415-C52D-4798-AD1F-BCA060ABDFC0}"/>
    <hyperlink ref="R7" r:id="rId5" xr:uid="{915A7A0F-BFB0-429D-971C-27C41653F79A}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556E-A605-493C-9B59-99AD4D45C451}">
  <dimension ref="A1:AA46"/>
  <sheetViews>
    <sheetView topLeftCell="A8" workbookViewId="0">
      <selection activeCell="N27" sqref="N27"/>
    </sheetView>
  </sheetViews>
  <sheetFormatPr defaultRowHeight="14.4"/>
  <cols>
    <col min="1" max="1" width="23.44140625" customWidth="1"/>
    <col min="14" max="14" width="31.77734375" customWidth="1"/>
    <col min="15" max="15" width="19.5546875" customWidth="1"/>
    <col min="16" max="16" width="9.21875" customWidth="1"/>
  </cols>
  <sheetData>
    <row r="1" spans="1:27" ht="31.2">
      <c r="A1" s="38" t="s">
        <v>263</v>
      </c>
    </row>
    <row r="3" spans="1:27">
      <c r="A3" t="s">
        <v>96</v>
      </c>
      <c r="O3" t="s">
        <v>259</v>
      </c>
      <c r="P3" s="71">
        <f>1/12</f>
        <v>8.3333333333333329E-2</v>
      </c>
    </row>
    <row r="4" spans="1:27"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</row>
    <row r="5" spans="1:27">
      <c r="A5" s="50"/>
      <c r="B5" s="51" t="s">
        <v>84</v>
      </c>
      <c r="C5" s="51" t="s">
        <v>85</v>
      </c>
      <c r="D5" s="51" t="s">
        <v>86</v>
      </c>
      <c r="E5" s="51" t="s">
        <v>87</v>
      </c>
      <c r="F5" s="51" t="s">
        <v>88</v>
      </c>
      <c r="G5" s="51" t="s">
        <v>89</v>
      </c>
      <c r="H5" s="51" t="s">
        <v>90</v>
      </c>
      <c r="I5" s="51" t="s">
        <v>91</v>
      </c>
      <c r="J5" s="51" t="s">
        <v>92</v>
      </c>
      <c r="K5" s="51" t="s">
        <v>93</v>
      </c>
      <c r="L5" s="52" t="s">
        <v>82</v>
      </c>
      <c r="N5" s="53"/>
      <c r="O5" s="52"/>
      <c r="P5" s="51" t="s">
        <v>94</v>
      </c>
      <c r="Q5" s="51" t="s">
        <v>84</v>
      </c>
      <c r="R5" s="51" t="s">
        <v>85</v>
      </c>
      <c r="S5" s="51" t="s">
        <v>86</v>
      </c>
      <c r="T5" s="51" t="s">
        <v>87</v>
      </c>
      <c r="U5" s="51" t="s">
        <v>88</v>
      </c>
      <c r="V5" s="51" t="s">
        <v>89</v>
      </c>
      <c r="W5" s="51" t="s">
        <v>90</v>
      </c>
      <c r="X5" s="51" t="s">
        <v>91</v>
      </c>
      <c r="Y5" s="51" t="s">
        <v>92</v>
      </c>
      <c r="Z5" s="51" t="s">
        <v>93</v>
      </c>
      <c r="AA5" s="52" t="s">
        <v>95</v>
      </c>
    </row>
    <row r="6" spans="1:27">
      <c r="A6" s="40" t="s">
        <v>97</v>
      </c>
      <c r="B6" s="41">
        <f>B7+B11</f>
        <v>1</v>
      </c>
      <c r="C6" s="41">
        <f t="shared" ref="C6:K6" si="0">C7+C11</f>
        <v>19</v>
      </c>
      <c r="D6" s="41">
        <f t="shared" si="0"/>
        <v>45</v>
      </c>
      <c r="E6" s="41">
        <f t="shared" si="0"/>
        <v>10</v>
      </c>
      <c r="F6" s="41">
        <f t="shared" si="0"/>
        <v>9</v>
      </c>
      <c r="G6" s="41">
        <f t="shared" si="0"/>
        <v>8</v>
      </c>
      <c r="H6" s="41">
        <f t="shared" si="0"/>
        <v>6</v>
      </c>
      <c r="I6" s="41">
        <f t="shared" si="0"/>
        <v>2</v>
      </c>
      <c r="J6" s="41">
        <f t="shared" si="0"/>
        <v>0</v>
      </c>
      <c r="K6" s="41">
        <f t="shared" si="0"/>
        <v>0</v>
      </c>
      <c r="L6" s="42">
        <f>SUM(B6:K6)</f>
        <v>100</v>
      </c>
      <c r="N6" s="12" t="s">
        <v>260</v>
      </c>
      <c r="O6" s="47" t="str">
        <f>A6</f>
        <v>Cattle manure</v>
      </c>
      <c r="P6" s="129">
        <f>_xlfn.IFNA(INDEX($A$5:$L$46,MATCH($O6,$A$5:$A$46,0),MATCH(P$5,$A$5:$L$5,0)),0)/100</f>
        <v>0</v>
      </c>
      <c r="Q6" s="130">
        <f>_xlfn.IFNA(INDEX($A$5:$L$46,MATCH($O6,$A$5:$A$46,0),MATCH(Q$5,$A$5:$L$5,0)),0)/100</f>
        <v>0.01</v>
      </c>
      <c r="R6" s="130">
        <f t="shared" ref="R6:AA10" si="1">_xlfn.IFNA(INDEX($A$5:$L$46,MATCH($O6,$A$5:$A$46,0),MATCH(R$5,$A$5:$L$5,0)),0)/100</f>
        <v>0.19</v>
      </c>
      <c r="S6" s="130">
        <f t="shared" si="1"/>
        <v>0.45</v>
      </c>
      <c r="T6" s="130">
        <f t="shared" si="1"/>
        <v>0.1</v>
      </c>
      <c r="U6" s="130">
        <f t="shared" si="1"/>
        <v>0.09</v>
      </c>
      <c r="V6" s="130">
        <f t="shared" si="1"/>
        <v>0.08</v>
      </c>
      <c r="W6" s="130">
        <f t="shared" si="1"/>
        <v>0.06</v>
      </c>
      <c r="X6" s="130">
        <f t="shared" si="1"/>
        <v>0.02</v>
      </c>
      <c r="Y6" s="130">
        <f t="shared" si="1"/>
        <v>0</v>
      </c>
      <c r="Z6" s="130">
        <f t="shared" si="1"/>
        <v>0</v>
      </c>
      <c r="AA6" s="131">
        <f t="shared" si="1"/>
        <v>0</v>
      </c>
    </row>
    <row r="7" spans="1:27">
      <c r="A7" s="43" t="s">
        <v>98</v>
      </c>
      <c r="B7" s="44">
        <f t="shared" ref="B7:K7" si="2">SUM(B8:B10)</f>
        <v>1</v>
      </c>
      <c r="C7" s="44">
        <f t="shared" si="2"/>
        <v>12</v>
      </c>
      <c r="D7" s="44">
        <f t="shared" si="2"/>
        <v>12</v>
      </c>
      <c r="E7" s="44">
        <f t="shared" si="2"/>
        <v>6</v>
      </c>
      <c r="F7" s="44">
        <f t="shared" si="2"/>
        <v>9</v>
      </c>
      <c r="G7" s="44">
        <f t="shared" si="2"/>
        <v>8</v>
      </c>
      <c r="H7" s="44">
        <f t="shared" si="2"/>
        <v>5</v>
      </c>
      <c r="I7" s="44">
        <f t="shared" si="2"/>
        <v>2</v>
      </c>
      <c r="J7" s="44">
        <f t="shared" si="2"/>
        <v>0</v>
      </c>
      <c r="K7" s="44">
        <f t="shared" si="2"/>
        <v>0</v>
      </c>
      <c r="L7" s="45">
        <f t="shared" ref="L7:L46" si="3">SUM(B7:K7)</f>
        <v>55</v>
      </c>
      <c r="N7" s="12"/>
      <c r="O7" s="47" t="str">
        <f>A14</f>
        <v>Pig manure</v>
      </c>
      <c r="P7" s="132">
        <f t="shared" ref="P7:Q10" si="4">_xlfn.IFNA(INDEX($A$5:$L$46,MATCH($O7,$A$5:$A$46,0),MATCH(P$5,$A$5:$L$5,0)),0)/100</f>
        <v>0</v>
      </c>
      <c r="Q7" s="125">
        <f t="shared" si="4"/>
        <v>0.02</v>
      </c>
      <c r="R7" s="125">
        <f t="shared" si="1"/>
        <v>0.21</v>
      </c>
      <c r="S7" s="125">
        <f t="shared" si="1"/>
        <v>0.56000000000000005</v>
      </c>
      <c r="T7" s="125">
        <f t="shared" si="1"/>
        <v>0.1</v>
      </c>
      <c r="U7" s="125">
        <f t="shared" si="1"/>
        <v>0.01</v>
      </c>
      <c r="V7" s="125">
        <f t="shared" si="1"/>
        <v>0.01</v>
      </c>
      <c r="W7" s="125">
        <f t="shared" si="1"/>
        <v>0.03</v>
      </c>
      <c r="X7" s="125">
        <f t="shared" si="1"/>
        <v>0.03</v>
      </c>
      <c r="Y7" s="125">
        <f t="shared" si="1"/>
        <v>0.01</v>
      </c>
      <c r="Z7" s="125">
        <f t="shared" si="1"/>
        <v>0</v>
      </c>
      <c r="AA7" s="133">
        <f t="shared" si="1"/>
        <v>0</v>
      </c>
    </row>
    <row r="8" spans="1:27">
      <c r="A8" s="46" t="s">
        <v>99</v>
      </c>
      <c r="B8" s="39">
        <v>1</v>
      </c>
      <c r="C8" s="39">
        <v>9</v>
      </c>
      <c r="D8" s="39">
        <v>6</v>
      </c>
      <c r="E8" s="39">
        <v>4</v>
      </c>
      <c r="F8" s="39">
        <v>9</v>
      </c>
      <c r="G8" s="39">
        <v>8</v>
      </c>
      <c r="H8" s="39">
        <v>5</v>
      </c>
      <c r="I8" s="39">
        <v>2</v>
      </c>
      <c r="J8" s="39">
        <v>0</v>
      </c>
      <c r="K8" s="39">
        <v>0</v>
      </c>
      <c r="L8" s="47">
        <f t="shared" si="3"/>
        <v>44</v>
      </c>
      <c r="N8" s="12"/>
      <c r="O8" s="47" t="str">
        <f>A22</f>
        <v>Digestate</v>
      </c>
      <c r="P8" s="132">
        <f t="shared" si="4"/>
        <v>0</v>
      </c>
      <c r="Q8" s="125">
        <f t="shared" si="4"/>
        <v>0.02</v>
      </c>
      <c r="R8" s="125">
        <f t="shared" si="1"/>
        <v>0.17</v>
      </c>
      <c r="S8" s="125">
        <f t="shared" si="1"/>
        <v>0.51</v>
      </c>
      <c r="T8" s="125">
        <f t="shared" si="1"/>
        <v>0.11</v>
      </c>
      <c r="U8" s="125">
        <f t="shared" si="1"/>
        <v>7.0000000000000007E-2</v>
      </c>
      <c r="V8" s="125">
        <f t="shared" si="1"/>
        <v>0.05</v>
      </c>
      <c r="W8" s="125">
        <f t="shared" si="1"/>
        <v>0.05</v>
      </c>
      <c r="X8" s="125">
        <f t="shared" si="1"/>
        <v>0.02</v>
      </c>
      <c r="Y8" s="125">
        <f t="shared" si="1"/>
        <v>0</v>
      </c>
      <c r="Z8" s="125">
        <f t="shared" si="1"/>
        <v>0</v>
      </c>
      <c r="AA8" s="133">
        <f t="shared" si="1"/>
        <v>0</v>
      </c>
    </row>
    <row r="9" spans="1:27">
      <c r="A9" s="46" t="s">
        <v>100</v>
      </c>
      <c r="B9" s="39">
        <v>0</v>
      </c>
      <c r="C9" s="39">
        <v>3</v>
      </c>
      <c r="D9" s="39">
        <v>6</v>
      </c>
      <c r="E9" s="39">
        <v>1</v>
      </c>
      <c r="F9" s="39">
        <v>0</v>
      </c>
      <c r="G9" s="39">
        <v>0</v>
      </c>
      <c r="H9" s="39"/>
      <c r="I9" s="39"/>
      <c r="J9" s="39">
        <v>0</v>
      </c>
      <c r="K9" s="39">
        <v>0</v>
      </c>
      <c r="L9" s="47">
        <f t="shared" si="3"/>
        <v>10</v>
      </c>
      <c r="N9" s="12"/>
      <c r="O9" s="47" t="str">
        <f>A30</f>
        <v>Mink manure</v>
      </c>
      <c r="P9" s="132">
        <f t="shared" si="4"/>
        <v>0</v>
      </c>
      <c r="Q9" s="125">
        <f t="shared" si="4"/>
        <v>0.01</v>
      </c>
      <c r="R9" s="125">
        <f t="shared" si="1"/>
        <v>0.23</v>
      </c>
      <c r="S9" s="125">
        <f t="shared" si="1"/>
        <v>0.62</v>
      </c>
      <c r="T9" s="125">
        <f t="shared" si="1"/>
        <v>7.0000000000000007E-2</v>
      </c>
      <c r="U9" s="125">
        <f t="shared" si="1"/>
        <v>0.02</v>
      </c>
      <c r="V9" s="125">
        <f t="shared" si="1"/>
        <v>0.01</v>
      </c>
      <c r="W9" s="125">
        <f t="shared" si="1"/>
        <v>0.02</v>
      </c>
      <c r="X9" s="125">
        <f t="shared" si="1"/>
        <v>0.03</v>
      </c>
      <c r="Y9" s="125">
        <f t="shared" si="1"/>
        <v>0</v>
      </c>
      <c r="Z9" s="125">
        <f t="shared" si="1"/>
        <v>0</v>
      </c>
      <c r="AA9" s="133">
        <f t="shared" si="1"/>
        <v>0</v>
      </c>
    </row>
    <row r="10" spans="1:27">
      <c r="A10" s="46" t="s">
        <v>101</v>
      </c>
      <c r="B10" s="39"/>
      <c r="C10" s="39"/>
      <c r="D10" s="39">
        <v>0</v>
      </c>
      <c r="E10" s="39">
        <v>1</v>
      </c>
      <c r="F10" s="39">
        <v>0</v>
      </c>
      <c r="G10" s="39">
        <v>0</v>
      </c>
      <c r="H10" s="39">
        <v>0</v>
      </c>
      <c r="I10" s="39">
        <v>0</v>
      </c>
      <c r="J10" s="39"/>
      <c r="K10" s="39"/>
      <c r="L10" s="47">
        <f t="shared" si="3"/>
        <v>1</v>
      </c>
      <c r="N10" s="12"/>
      <c r="O10" s="47" t="str">
        <f>A38</f>
        <v>Bedding</v>
      </c>
      <c r="P10" s="132">
        <f t="shared" si="4"/>
        <v>0</v>
      </c>
      <c r="Q10" s="125">
        <f t="shared" si="4"/>
        <v>0.03</v>
      </c>
      <c r="R10" s="125">
        <f t="shared" si="1"/>
        <v>0.2</v>
      </c>
      <c r="S10" s="125">
        <f t="shared" si="1"/>
        <v>0.5</v>
      </c>
      <c r="T10" s="125">
        <f t="shared" si="1"/>
        <v>0.09</v>
      </c>
      <c r="U10" s="125">
        <f t="shared" si="1"/>
        <v>0.01</v>
      </c>
      <c r="V10" s="125">
        <f t="shared" si="1"/>
        <v>0.02</v>
      </c>
      <c r="W10" s="125">
        <f t="shared" si="1"/>
        <v>0.02</v>
      </c>
      <c r="X10" s="125">
        <f t="shared" si="1"/>
        <v>0.08</v>
      </c>
      <c r="Y10" s="125">
        <f t="shared" si="1"/>
        <v>0.01</v>
      </c>
      <c r="Z10" s="125">
        <f t="shared" si="1"/>
        <v>0.03</v>
      </c>
      <c r="AA10" s="133">
        <f t="shared" si="1"/>
        <v>0</v>
      </c>
    </row>
    <row r="11" spans="1:27">
      <c r="A11" s="43" t="s">
        <v>102</v>
      </c>
      <c r="B11" s="44">
        <f t="shared" ref="B11:K11" si="5">SUM(B12:B13)</f>
        <v>0</v>
      </c>
      <c r="C11" s="44">
        <f t="shared" si="5"/>
        <v>7</v>
      </c>
      <c r="D11" s="44">
        <f t="shared" si="5"/>
        <v>33</v>
      </c>
      <c r="E11" s="44">
        <f t="shared" si="5"/>
        <v>4</v>
      </c>
      <c r="F11" s="44">
        <f t="shared" si="5"/>
        <v>0</v>
      </c>
      <c r="G11" s="44">
        <f t="shared" si="5"/>
        <v>0</v>
      </c>
      <c r="H11" s="44">
        <f t="shared" si="5"/>
        <v>1</v>
      </c>
      <c r="I11" s="44">
        <f t="shared" si="5"/>
        <v>0</v>
      </c>
      <c r="J11" s="44">
        <f t="shared" si="5"/>
        <v>0</v>
      </c>
      <c r="K11" s="44">
        <f t="shared" si="5"/>
        <v>0</v>
      </c>
      <c r="L11" s="45">
        <f t="shared" si="3"/>
        <v>45</v>
      </c>
      <c r="N11" s="14" t="s">
        <v>261</v>
      </c>
      <c r="O11" s="28" t="str">
        <f t="shared" ref="O11:O20" si="6">O6</f>
        <v>Cattle manure</v>
      </c>
      <c r="P11" s="126">
        <f>AA11+$P$3-P6</f>
        <v>0.48333333333333328</v>
      </c>
      <c r="Q11" s="119">
        <f>P11+$P$3-Q6</f>
        <v>0.55666666666666664</v>
      </c>
      <c r="R11" s="119">
        <f>Q11+$P$3-R6</f>
        <v>0.45</v>
      </c>
      <c r="S11" s="119">
        <f>$P$3</f>
        <v>8.3333333333333329E-2</v>
      </c>
      <c r="T11" s="119">
        <f>S11+$P$3-T6</f>
        <v>6.6666666666666652E-2</v>
      </c>
      <c r="U11" s="119">
        <f t="shared" ref="U11:AA11" si="7">T11+$P$3-U6</f>
        <v>5.999999999999997E-2</v>
      </c>
      <c r="V11" s="119">
        <f t="shared" si="7"/>
        <v>6.3333333333333311E-2</v>
      </c>
      <c r="W11" s="119">
        <f t="shared" si="7"/>
        <v>8.6666666666666642E-2</v>
      </c>
      <c r="X11" s="119">
        <f t="shared" si="7"/>
        <v>0.15</v>
      </c>
      <c r="Y11" s="119">
        <f t="shared" si="7"/>
        <v>0.23333333333333334</v>
      </c>
      <c r="Z11" s="119">
        <f t="shared" si="7"/>
        <v>0.31666666666666665</v>
      </c>
      <c r="AA11" s="120">
        <f t="shared" si="7"/>
        <v>0.39999999999999997</v>
      </c>
    </row>
    <row r="12" spans="1:27">
      <c r="A12" s="46" t="str">
        <f>A9</f>
        <v>Vinter cerials and rape</v>
      </c>
      <c r="B12" s="39"/>
      <c r="C12" s="39"/>
      <c r="D12" s="39"/>
      <c r="E12" s="39"/>
      <c r="F12" s="39"/>
      <c r="G12" s="39">
        <v>0</v>
      </c>
      <c r="H12" s="39">
        <v>1</v>
      </c>
      <c r="I12" s="39">
        <v>0</v>
      </c>
      <c r="J12" s="39">
        <v>0</v>
      </c>
      <c r="K12" s="39"/>
      <c r="L12" s="47">
        <f t="shared" si="3"/>
        <v>1</v>
      </c>
      <c r="N12" s="12"/>
      <c r="O12" t="str">
        <f t="shared" si="6"/>
        <v>Pig manure</v>
      </c>
      <c r="P12" s="127">
        <f t="shared" ref="P12:P15" si="8">AA12+$P$3-P7</f>
        <v>0.64333333333333331</v>
      </c>
      <c r="Q12" s="121">
        <f t="shared" ref="Q12:Q14" si="9">P12+$P$3-Q7</f>
        <v>0.70666666666666667</v>
      </c>
      <c r="R12" s="121">
        <f t="shared" ref="R12" si="10">Q12+$P$3-R7</f>
        <v>0.58000000000000007</v>
      </c>
      <c r="S12" s="121">
        <f>$P$3</f>
        <v>8.3333333333333329E-2</v>
      </c>
      <c r="T12" s="121">
        <f t="shared" ref="T12:AA15" si="11">S12+$P$3-T7</f>
        <v>6.6666666666666652E-2</v>
      </c>
      <c r="U12" s="121">
        <f t="shared" si="11"/>
        <v>0.13999999999999996</v>
      </c>
      <c r="V12" s="121">
        <f t="shared" si="11"/>
        <v>0.21333333333333326</v>
      </c>
      <c r="W12" s="121">
        <f t="shared" si="11"/>
        <v>0.26666666666666661</v>
      </c>
      <c r="X12" s="121">
        <f t="shared" si="11"/>
        <v>0.31999999999999995</v>
      </c>
      <c r="Y12" s="121">
        <f t="shared" si="11"/>
        <v>0.39333333333333326</v>
      </c>
      <c r="Z12" s="121">
        <f t="shared" si="11"/>
        <v>0.47666666666666657</v>
      </c>
      <c r="AA12" s="122">
        <f t="shared" si="11"/>
        <v>0.55999999999999994</v>
      </c>
    </row>
    <row r="13" spans="1:27">
      <c r="A13" s="46" t="str">
        <f>A10</f>
        <v>Spring crops</v>
      </c>
      <c r="B13" s="48">
        <v>0</v>
      </c>
      <c r="C13" s="48">
        <v>7</v>
      </c>
      <c r="D13" s="48">
        <v>33</v>
      </c>
      <c r="E13" s="48">
        <v>4</v>
      </c>
      <c r="F13" s="48">
        <v>0</v>
      </c>
      <c r="G13" s="48"/>
      <c r="H13" s="48">
        <v>0</v>
      </c>
      <c r="I13" s="48">
        <v>0</v>
      </c>
      <c r="J13" s="48">
        <v>0</v>
      </c>
      <c r="K13" s="48">
        <v>0</v>
      </c>
      <c r="L13" s="49">
        <f t="shared" si="3"/>
        <v>44</v>
      </c>
      <c r="N13" s="12"/>
      <c r="O13" t="str">
        <f t="shared" si="6"/>
        <v>Digestate</v>
      </c>
      <c r="P13" s="127">
        <f t="shared" si="8"/>
        <v>0.53333333333333333</v>
      </c>
      <c r="Q13" s="121">
        <f t="shared" si="9"/>
        <v>0.59666666666666668</v>
      </c>
      <c r="R13" s="121">
        <f t="shared" ref="R13" si="12">Q13+$P$3-R8</f>
        <v>0.51</v>
      </c>
      <c r="S13" s="121">
        <f>$P$3</f>
        <v>8.3333333333333329E-2</v>
      </c>
      <c r="T13" s="121">
        <f t="shared" si="11"/>
        <v>5.6666666666666657E-2</v>
      </c>
      <c r="U13" s="121">
        <f t="shared" si="11"/>
        <v>6.9999999999999979E-2</v>
      </c>
      <c r="V13" s="121">
        <f t="shared" si="11"/>
        <v>0.10333333333333332</v>
      </c>
      <c r="W13" s="121">
        <f t="shared" si="11"/>
        <v>0.13666666666666666</v>
      </c>
      <c r="X13" s="121">
        <f t="shared" si="11"/>
        <v>0.19999999999999998</v>
      </c>
      <c r="Y13" s="121">
        <f t="shared" si="11"/>
        <v>0.28333333333333333</v>
      </c>
      <c r="Z13" s="121">
        <f t="shared" si="11"/>
        <v>0.36666666666666664</v>
      </c>
      <c r="AA13" s="122">
        <f t="shared" si="11"/>
        <v>0.44999999999999996</v>
      </c>
    </row>
    <row r="14" spans="1:27">
      <c r="A14" s="40" t="s">
        <v>78</v>
      </c>
      <c r="B14" s="41">
        <f t="shared" ref="B14:K14" si="13">B15+B19</f>
        <v>2</v>
      </c>
      <c r="C14" s="41">
        <f t="shared" si="13"/>
        <v>21</v>
      </c>
      <c r="D14" s="41">
        <f t="shared" si="13"/>
        <v>56</v>
      </c>
      <c r="E14" s="41">
        <f t="shared" si="13"/>
        <v>10</v>
      </c>
      <c r="F14" s="41">
        <f t="shared" si="13"/>
        <v>1</v>
      </c>
      <c r="G14" s="41">
        <f t="shared" si="13"/>
        <v>1</v>
      </c>
      <c r="H14" s="41">
        <f t="shared" si="13"/>
        <v>3</v>
      </c>
      <c r="I14" s="41">
        <f t="shared" si="13"/>
        <v>3</v>
      </c>
      <c r="J14" s="41">
        <f t="shared" si="13"/>
        <v>1</v>
      </c>
      <c r="K14" s="41">
        <f t="shared" si="13"/>
        <v>0</v>
      </c>
      <c r="L14" s="42">
        <f t="shared" si="3"/>
        <v>98</v>
      </c>
      <c r="N14" s="12"/>
      <c r="O14" t="str">
        <f t="shared" si="6"/>
        <v>Mink manure</v>
      </c>
      <c r="P14" s="127">
        <f t="shared" si="8"/>
        <v>0.68333333333333335</v>
      </c>
      <c r="Q14" s="121">
        <f t="shared" si="9"/>
        <v>0.75666666666666671</v>
      </c>
      <c r="R14" s="121">
        <f t="shared" ref="R14" si="14">Q14+$P$3-R9</f>
        <v>0.6100000000000001</v>
      </c>
      <c r="S14" s="121">
        <f>$P$3</f>
        <v>8.3333333333333329E-2</v>
      </c>
      <c r="T14" s="121">
        <f t="shared" si="11"/>
        <v>9.6666666666666651E-2</v>
      </c>
      <c r="U14" s="121">
        <f t="shared" si="11"/>
        <v>0.16</v>
      </c>
      <c r="V14" s="121">
        <f t="shared" si="11"/>
        <v>0.23333333333333334</v>
      </c>
      <c r="W14" s="121">
        <f t="shared" si="11"/>
        <v>0.29666666666666663</v>
      </c>
      <c r="X14" s="121">
        <f t="shared" si="11"/>
        <v>0.35</v>
      </c>
      <c r="Y14" s="121">
        <f t="shared" si="11"/>
        <v>0.43333333333333329</v>
      </c>
      <c r="Z14" s="121">
        <f t="shared" si="11"/>
        <v>0.51666666666666661</v>
      </c>
      <c r="AA14" s="122">
        <f t="shared" si="11"/>
        <v>0.6</v>
      </c>
    </row>
    <row r="15" spans="1:27">
      <c r="A15" s="43" t="s">
        <v>98</v>
      </c>
      <c r="B15" s="44">
        <f t="shared" ref="B15:K15" si="15">SUM(B16:B18)</f>
        <v>2</v>
      </c>
      <c r="C15" s="44">
        <f t="shared" si="15"/>
        <v>14</v>
      </c>
      <c r="D15" s="44">
        <f t="shared" si="15"/>
        <v>33</v>
      </c>
      <c r="E15" s="44">
        <f t="shared" si="15"/>
        <v>9</v>
      </c>
      <c r="F15" s="44">
        <f t="shared" si="15"/>
        <v>1</v>
      </c>
      <c r="G15" s="44">
        <f t="shared" si="15"/>
        <v>1</v>
      </c>
      <c r="H15" s="44">
        <f t="shared" si="15"/>
        <v>0</v>
      </c>
      <c r="I15" s="44">
        <f t="shared" si="15"/>
        <v>1</v>
      </c>
      <c r="J15" s="44">
        <f t="shared" si="15"/>
        <v>1</v>
      </c>
      <c r="K15" s="44">
        <f t="shared" si="15"/>
        <v>0</v>
      </c>
      <c r="L15" s="45">
        <f t="shared" si="3"/>
        <v>62</v>
      </c>
      <c r="N15" s="15"/>
      <c r="O15" s="29" t="str">
        <f t="shared" si="6"/>
        <v>Bedding</v>
      </c>
      <c r="P15" s="128">
        <f t="shared" si="8"/>
        <v>0.57333333333333314</v>
      </c>
      <c r="Q15" s="123">
        <f>P15+$P$3-Q10</f>
        <v>0.62666666666666648</v>
      </c>
      <c r="R15" s="123">
        <f t="shared" ref="R15" si="16">Q15+$P$3-R10</f>
        <v>0.50999999999999979</v>
      </c>
      <c r="S15" s="123">
        <f>$P$3</f>
        <v>8.3333333333333329E-2</v>
      </c>
      <c r="T15" s="123">
        <f t="shared" si="11"/>
        <v>7.6666666666666661E-2</v>
      </c>
      <c r="U15" s="123">
        <f t="shared" si="11"/>
        <v>0.14999999999999997</v>
      </c>
      <c r="V15" s="123">
        <f t="shared" si="11"/>
        <v>0.21333333333333329</v>
      </c>
      <c r="W15" s="123">
        <f t="shared" si="11"/>
        <v>0.27666666666666662</v>
      </c>
      <c r="X15" s="123">
        <f t="shared" si="11"/>
        <v>0.27999999999999992</v>
      </c>
      <c r="Y15" s="123">
        <f t="shared" si="11"/>
        <v>0.35333333333333322</v>
      </c>
      <c r="Z15" s="123">
        <f t="shared" si="11"/>
        <v>0.40666666666666651</v>
      </c>
      <c r="AA15" s="124">
        <f t="shared" si="11"/>
        <v>0.48999999999999982</v>
      </c>
    </row>
    <row r="16" spans="1:27">
      <c r="A16" s="46" t="s">
        <v>99</v>
      </c>
      <c r="B16" s="39">
        <v>0</v>
      </c>
      <c r="C16" s="39">
        <v>2</v>
      </c>
      <c r="D16" s="39">
        <v>3</v>
      </c>
      <c r="E16" s="39">
        <v>0</v>
      </c>
      <c r="F16" s="39">
        <v>1</v>
      </c>
      <c r="G16" s="39">
        <v>1</v>
      </c>
      <c r="H16" s="39">
        <v>0</v>
      </c>
      <c r="I16" s="39">
        <v>1</v>
      </c>
      <c r="J16" s="39">
        <v>1</v>
      </c>
      <c r="K16" s="39">
        <v>0</v>
      </c>
      <c r="L16" s="47">
        <f t="shared" si="3"/>
        <v>9</v>
      </c>
      <c r="N16" s="14" t="s">
        <v>262</v>
      </c>
      <c r="O16" s="28" t="str">
        <f t="shared" si="6"/>
        <v>Cattle manure</v>
      </c>
      <c r="P16" s="126">
        <f>P6/(AA11+$P$3)</f>
        <v>0</v>
      </c>
      <c r="Q16" s="119">
        <f>Q6/(P11+$P$3)</f>
        <v>1.7647058823529412E-2</v>
      </c>
      <c r="R16" s="119">
        <f>R6/(Q11+$P$3)</f>
        <v>0.296875</v>
      </c>
      <c r="S16" s="119">
        <f>S6/(R11+$P$3)</f>
        <v>0.84375</v>
      </c>
      <c r="T16" s="119">
        <f t="shared" ref="T16:AA16" si="17">T6/(S11+$P$3)</f>
        <v>0.60000000000000009</v>
      </c>
      <c r="U16" s="119">
        <f t="shared" si="17"/>
        <v>0.60000000000000009</v>
      </c>
      <c r="V16" s="119">
        <f t="shared" si="17"/>
        <v>0.55813953488372103</v>
      </c>
      <c r="W16" s="119">
        <f t="shared" si="17"/>
        <v>0.40909090909090917</v>
      </c>
      <c r="X16" s="119">
        <f t="shared" si="17"/>
        <v>0.11764705882352942</v>
      </c>
      <c r="Y16" s="119">
        <f t="shared" si="17"/>
        <v>0</v>
      </c>
      <c r="Z16" s="119">
        <f t="shared" si="17"/>
        <v>0</v>
      </c>
      <c r="AA16" s="120">
        <f t="shared" si="17"/>
        <v>0</v>
      </c>
    </row>
    <row r="17" spans="1:27">
      <c r="A17" s="46" t="s">
        <v>100</v>
      </c>
      <c r="B17" s="39">
        <v>2</v>
      </c>
      <c r="C17" s="39">
        <v>12</v>
      </c>
      <c r="D17" s="39">
        <v>30</v>
      </c>
      <c r="E17" s="39">
        <v>6</v>
      </c>
      <c r="F17" s="39">
        <v>0</v>
      </c>
      <c r="G17" s="39">
        <v>0</v>
      </c>
      <c r="H17" s="39"/>
      <c r="I17" s="39"/>
      <c r="J17" s="39">
        <v>0</v>
      </c>
      <c r="K17" s="39">
        <v>0</v>
      </c>
      <c r="L17" s="47">
        <f t="shared" si="3"/>
        <v>50</v>
      </c>
      <c r="N17" s="12"/>
      <c r="O17" t="str">
        <f t="shared" si="6"/>
        <v>Pig manure</v>
      </c>
      <c r="P17" s="127">
        <f>P7/(AA12+$P$3)</f>
        <v>0</v>
      </c>
      <c r="Q17" s="121">
        <f t="shared" ref="Q17:AA20" si="18">Q7/(P12+$P$3)</f>
        <v>2.7522935779816515E-2</v>
      </c>
      <c r="R17" s="121">
        <f t="shared" si="18"/>
        <v>0.26582278481012656</v>
      </c>
      <c r="S17" s="121">
        <f t="shared" si="18"/>
        <v>0.84422110552763818</v>
      </c>
      <c r="T17" s="121">
        <f t="shared" si="18"/>
        <v>0.60000000000000009</v>
      </c>
      <c r="U17" s="121">
        <f t="shared" si="18"/>
        <v>6.666666666666668E-2</v>
      </c>
      <c r="V17" s="121">
        <f t="shared" si="18"/>
        <v>4.4776119402985086E-2</v>
      </c>
      <c r="W17" s="121">
        <f t="shared" si="18"/>
        <v>0.101123595505618</v>
      </c>
      <c r="X17" s="121">
        <f t="shared" si="18"/>
        <v>8.5714285714285729E-2</v>
      </c>
      <c r="Y17" s="121">
        <f t="shared" si="18"/>
        <v>2.479338842975207E-2</v>
      </c>
      <c r="Z17" s="121">
        <f t="shared" si="18"/>
        <v>0</v>
      </c>
      <c r="AA17" s="122">
        <f t="shared" si="18"/>
        <v>0</v>
      </c>
    </row>
    <row r="18" spans="1:27">
      <c r="A18" s="46" t="s">
        <v>101</v>
      </c>
      <c r="B18" s="39"/>
      <c r="C18" s="39">
        <v>0</v>
      </c>
      <c r="D18" s="39"/>
      <c r="E18" s="39">
        <v>3</v>
      </c>
      <c r="F18" s="39">
        <v>0</v>
      </c>
      <c r="G18" s="39">
        <v>0</v>
      </c>
      <c r="H18" s="39">
        <v>0</v>
      </c>
      <c r="I18" s="39">
        <v>0</v>
      </c>
      <c r="J18" s="39"/>
      <c r="K18" s="39"/>
      <c r="L18" s="47">
        <f t="shared" si="3"/>
        <v>3</v>
      </c>
      <c r="N18" s="12"/>
      <c r="O18" t="str">
        <f t="shared" si="6"/>
        <v>Digestate</v>
      </c>
      <c r="P18" s="127">
        <f>P8/(AA13+$P$3)</f>
        <v>0</v>
      </c>
      <c r="Q18" s="121">
        <f t="shared" si="18"/>
        <v>3.2432432432432434E-2</v>
      </c>
      <c r="R18" s="121">
        <f t="shared" si="18"/>
        <v>0.25</v>
      </c>
      <c r="S18" s="121">
        <f t="shared" si="18"/>
        <v>0.8595505617977528</v>
      </c>
      <c r="T18" s="121">
        <f t="shared" si="18"/>
        <v>0.66</v>
      </c>
      <c r="U18" s="121">
        <f t="shared" si="18"/>
        <v>0.50000000000000011</v>
      </c>
      <c r="V18" s="121">
        <f t="shared" si="18"/>
        <v>0.32608695652173919</v>
      </c>
      <c r="W18" s="121">
        <f t="shared" si="18"/>
        <v>0.2678571428571429</v>
      </c>
      <c r="X18" s="121">
        <f t="shared" si="18"/>
        <v>9.0909090909090925E-2</v>
      </c>
      <c r="Y18" s="121">
        <f t="shared" si="18"/>
        <v>0</v>
      </c>
      <c r="Z18" s="121">
        <f t="shared" si="18"/>
        <v>0</v>
      </c>
      <c r="AA18" s="122">
        <f t="shared" si="18"/>
        <v>0</v>
      </c>
    </row>
    <row r="19" spans="1:27">
      <c r="A19" s="43" t="s">
        <v>102</v>
      </c>
      <c r="B19" s="44">
        <f t="shared" ref="B19:K19" si="19">SUM(B20:B21)</f>
        <v>0</v>
      </c>
      <c r="C19" s="44">
        <f t="shared" si="19"/>
        <v>7</v>
      </c>
      <c r="D19" s="44">
        <f t="shared" si="19"/>
        <v>23</v>
      </c>
      <c r="E19" s="44">
        <f t="shared" si="19"/>
        <v>1</v>
      </c>
      <c r="F19" s="44">
        <f t="shared" si="19"/>
        <v>0</v>
      </c>
      <c r="G19" s="44">
        <f t="shared" si="19"/>
        <v>0</v>
      </c>
      <c r="H19" s="44">
        <f t="shared" si="19"/>
        <v>3</v>
      </c>
      <c r="I19" s="44">
        <f t="shared" si="19"/>
        <v>2</v>
      </c>
      <c r="J19" s="44">
        <f t="shared" si="19"/>
        <v>0</v>
      </c>
      <c r="K19" s="44">
        <f t="shared" si="19"/>
        <v>0</v>
      </c>
      <c r="L19" s="45">
        <f t="shared" si="3"/>
        <v>36</v>
      </c>
      <c r="N19" s="12"/>
      <c r="O19" t="str">
        <f t="shared" si="6"/>
        <v>Mink manure</v>
      </c>
      <c r="P19" s="127">
        <f>P9/(AA14+$P$3)</f>
        <v>0</v>
      </c>
      <c r="Q19" s="121">
        <f t="shared" si="18"/>
        <v>1.3043478260869565E-2</v>
      </c>
      <c r="R19" s="121">
        <f t="shared" si="18"/>
        <v>0.27380952380952378</v>
      </c>
      <c r="S19" s="121">
        <f t="shared" si="18"/>
        <v>0.89423076923076905</v>
      </c>
      <c r="T19" s="121">
        <f t="shared" si="18"/>
        <v>0.42000000000000004</v>
      </c>
      <c r="U19" s="121">
        <f t="shared" si="18"/>
        <v>0.11111111111111112</v>
      </c>
      <c r="V19" s="121">
        <f t="shared" si="18"/>
        <v>4.1095890410958902E-2</v>
      </c>
      <c r="W19" s="121">
        <f t="shared" si="18"/>
        <v>6.3157894736842107E-2</v>
      </c>
      <c r="X19" s="121">
        <f t="shared" si="18"/>
        <v>7.8947368421052641E-2</v>
      </c>
      <c r="Y19" s="121">
        <f t="shared" si="18"/>
        <v>0</v>
      </c>
      <c r="Z19" s="121">
        <f t="shared" si="18"/>
        <v>0</v>
      </c>
      <c r="AA19" s="122">
        <f t="shared" si="18"/>
        <v>0</v>
      </c>
    </row>
    <row r="20" spans="1:27">
      <c r="A20" s="46" t="str">
        <f>A17</f>
        <v>Vinter cerials and rape</v>
      </c>
      <c r="B20" s="39"/>
      <c r="C20" s="39"/>
      <c r="D20" s="39"/>
      <c r="E20" s="39"/>
      <c r="F20" s="39"/>
      <c r="G20" s="39">
        <v>0</v>
      </c>
      <c r="H20" s="39">
        <v>3</v>
      </c>
      <c r="I20" s="39">
        <v>2</v>
      </c>
      <c r="J20" s="39">
        <v>0</v>
      </c>
      <c r="K20" s="39"/>
      <c r="L20" s="47">
        <f t="shared" si="3"/>
        <v>5</v>
      </c>
      <c r="N20" s="15"/>
      <c r="O20" s="29" t="str">
        <f t="shared" si="6"/>
        <v>Bedding</v>
      </c>
      <c r="P20" s="128">
        <f>P10/(AA15+$P$3)</f>
        <v>0</v>
      </c>
      <c r="Q20" s="123">
        <f t="shared" si="18"/>
        <v>4.5685279187817271E-2</v>
      </c>
      <c r="R20" s="123">
        <f t="shared" si="18"/>
        <v>0.28169014084507049</v>
      </c>
      <c r="S20" s="123">
        <f t="shared" si="18"/>
        <v>0.84269662921348343</v>
      </c>
      <c r="T20" s="123">
        <f t="shared" si="18"/>
        <v>0.54</v>
      </c>
      <c r="U20" s="123">
        <f t="shared" si="18"/>
        <v>6.2500000000000014E-2</v>
      </c>
      <c r="V20" s="123">
        <f t="shared" si="18"/>
        <v>8.5714285714285729E-2</v>
      </c>
      <c r="W20" s="123">
        <f t="shared" si="18"/>
        <v>6.7415730337078664E-2</v>
      </c>
      <c r="X20" s="123">
        <f t="shared" si="18"/>
        <v>0.22222222222222227</v>
      </c>
      <c r="Y20" s="123">
        <f t="shared" si="18"/>
        <v>2.7522935779816522E-2</v>
      </c>
      <c r="Z20" s="123">
        <f t="shared" si="18"/>
        <v>6.8702290076335895E-2</v>
      </c>
      <c r="AA20" s="124">
        <f t="shared" si="18"/>
        <v>0</v>
      </c>
    </row>
    <row r="21" spans="1:27">
      <c r="A21" s="46" t="str">
        <f>A18</f>
        <v>Spring crops</v>
      </c>
      <c r="B21" s="48">
        <v>0</v>
      </c>
      <c r="C21" s="48">
        <v>7</v>
      </c>
      <c r="D21" s="48">
        <v>23</v>
      </c>
      <c r="E21" s="48">
        <v>1</v>
      </c>
      <c r="F21" s="48"/>
      <c r="G21" s="48"/>
      <c r="H21" s="48">
        <v>0</v>
      </c>
      <c r="I21" s="48">
        <v>0</v>
      </c>
      <c r="J21" s="48">
        <v>0</v>
      </c>
      <c r="K21" s="48">
        <v>0</v>
      </c>
      <c r="L21" s="49">
        <f t="shared" si="3"/>
        <v>31</v>
      </c>
    </row>
    <row r="22" spans="1:27">
      <c r="A22" s="40" t="s">
        <v>10</v>
      </c>
      <c r="B22" s="41">
        <f t="shared" ref="B22:K22" si="20">B23+B27</f>
        <v>2</v>
      </c>
      <c r="C22" s="41">
        <f t="shared" si="20"/>
        <v>17</v>
      </c>
      <c r="D22" s="41">
        <f>D23+D27</f>
        <v>51</v>
      </c>
      <c r="E22" s="41">
        <f t="shared" si="20"/>
        <v>11</v>
      </c>
      <c r="F22" s="41">
        <f t="shared" si="20"/>
        <v>7</v>
      </c>
      <c r="G22" s="41">
        <f t="shared" si="20"/>
        <v>5</v>
      </c>
      <c r="H22" s="41">
        <f t="shared" si="20"/>
        <v>5</v>
      </c>
      <c r="I22" s="41">
        <f t="shared" si="20"/>
        <v>2</v>
      </c>
      <c r="J22" s="41">
        <f t="shared" si="20"/>
        <v>0</v>
      </c>
      <c r="K22" s="41">
        <f t="shared" si="20"/>
        <v>0</v>
      </c>
      <c r="L22" s="42">
        <f t="shared" si="3"/>
        <v>100</v>
      </c>
    </row>
    <row r="23" spans="1:27">
      <c r="A23" s="43" t="s">
        <v>98</v>
      </c>
      <c r="B23" s="44">
        <f t="shared" ref="B23:K23" si="21">SUM(B24:B26)</f>
        <v>2</v>
      </c>
      <c r="C23" s="44">
        <f t="shared" si="21"/>
        <v>11</v>
      </c>
      <c r="D23" s="44">
        <f>SUM(D24:D26)</f>
        <v>21</v>
      </c>
      <c r="E23" s="44">
        <f t="shared" si="21"/>
        <v>7</v>
      </c>
      <c r="F23" s="44">
        <f t="shared" si="21"/>
        <v>7</v>
      </c>
      <c r="G23" s="44">
        <f t="shared" si="21"/>
        <v>5</v>
      </c>
      <c r="H23" s="44">
        <f t="shared" si="21"/>
        <v>3</v>
      </c>
      <c r="I23" s="44">
        <f t="shared" si="21"/>
        <v>1</v>
      </c>
      <c r="J23" s="44">
        <f t="shared" si="21"/>
        <v>0</v>
      </c>
      <c r="K23" s="44">
        <f t="shared" si="21"/>
        <v>0</v>
      </c>
      <c r="L23" s="45">
        <f t="shared" si="3"/>
        <v>57</v>
      </c>
    </row>
    <row r="24" spans="1:27">
      <c r="A24" s="46" t="s">
        <v>99</v>
      </c>
      <c r="B24" s="39">
        <v>1</v>
      </c>
      <c r="C24" s="39">
        <v>5</v>
      </c>
      <c r="D24" s="39">
        <v>4</v>
      </c>
      <c r="E24" s="39">
        <v>3</v>
      </c>
      <c r="F24" s="39">
        <v>6</v>
      </c>
      <c r="G24" s="39">
        <v>5</v>
      </c>
      <c r="H24" s="39">
        <v>3</v>
      </c>
      <c r="I24" s="39">
        <v>1</v>
      </c>
      <c r="J24" s="39">
        <v>0</v>
      </c>
      <c r="K24" s="39">
        <v>0</v>
      </c>
      <c r="L24" s="47">
        <f t="shared" si="3"/>
        <v>28</v>
      </c>
    </row>
    <row r="25" spans="1:27">
      <c r="A25" s="46" t="s">
        <v>100</v>
      </c>
      <c r="B25" s="39">
        <v>1</v>
      </c>
      <c r="C25" s="39">
        <v>6</v>
      </c>
      <c r="D25" s="39">
        <v>17</v>
      </c>
      <c r="E25" s="39">
        <v>2</v>
      </c>
      <c r="F25" s="39">
        <v>0</v>
      </c>
      <c r="G25" s="39">
        <v>0</v>
      </c>
      <c r="H25" s="39"/>
      <c r="I25" s="39"/>
      <c r="J25" s="39">
        <v>0</v>
      </c>
      <c r="K25" s="39">
        <v>0</v>
      </c>
      <c r="L25" s="47">
        <f t="shared" si="3"/>
        <v>26</v>
      </c>
    </row>
    <row r="26" spans="1:27">
      <c r="A26" s="46" t="s">
        <v>101</v>
      </c>
      <c r="B26" s="39"/>
      <c r="C26" s="39"/>
      <c r="D26" s="39"/>
      <c r="E26" s="39">
        <v>2</v>
      </c>
      <c r="F26" s="39">
        <v>1</v>
      </c>
      <c r="G26" s="39">
        <v>0</v>
      </c>
      <c r="H26" s="39">
        <v>0</v>
      </c>
      <c r="I26" s="39">
        <v>0</v>
      </c>
      <c r="J26" s="39"/>
      <c r="K26" s="39"/>
      <c r="L26" s="47">
        <f t="shared" si="3"/>
        <v>3</v>
      </c>
    </row>
    <row r="27" spans="1:27">
      <c r="A27" s="43" t="s">
        <v>102</v>
      </c>
      <c r="B27" s="44">
        <f t="shared" ref="B27:K27" si="22">SUM(B28:B29)</f>
        <v>0</v>
      </c>
      <c r="C27" s="44">
        <f t="shared" si="22"/>
        <v>6</v>
      </c>
      <c r="D27" s="44">
        <f t="shared" si="22"/>
        <v>30</v>
      </c>
      <c r="E27" s="44">
        <f t="shared" si="22"/>
        <v>4</v>
      </c>
      <c r="F27" s="44">
        <f t="shared" si="22"/>
        <v>0</v>
      </c>
      <c r="G27" s="44">
        <f t="shared" si="22"/>
        <v>0</v>
      </c>
      <c r="H27" s="44">
        <f t="shared" si="22"/>
        <v>2</v>
      </c>
      <c r="I27" s="44">
        <f t="shared" si="22"/>
        <v>1</v>
      </c>
      <c r="J27" s="44">
        <f t="shared" si="22"/>
        <v>0</v>
      </c>
      <c r="K27" s="44">
        <f t="shared" si="22"/>
        <v>0</v>
      </c>
      <c r="L27" s="45">
        <f t="shared" si="3"/>
        <v>43</v>
      </c>
    </row>
    <row r="28" spans="1:27">
      <c r="A28" s="46" t="str">
        <f>A25</f>
        <v>Vinter cerials and rape</v>
      </c>
      <c r="B28" s="39"/>
      <c r="C28" s="39"/>
      <c r="D28" s="39"/>
      <c r="E28" s="39"/>
      <c r="F28" s="39"/>
      <c r="G28" s="39">
        <v>0</v>
      </c>
      <c r="H28" s="39">
        <v>2</v>
      </c>
      <c r="I28" s="39">
        <v>1</v>
      </c>
      <c r="J28" s="39">
        <v>0</v>
      </c>
      <c r="K28" s="39"/>
      <c r="L28" s="47">
        <f t="shared" si="3"/>
        <v>3</v>
      </c>
    </row>
    <row r="29" spans="1:27">
      <c r="A29" s="46" t="str">
        <f>A26</f>
        <v>Spring crops</v>
      </c>
      <c r="B29" s="48">
        <v>0</v>
      </c>
      <c r="C29" s="48">
        <v>6</v>
      </c>
      <c r="D29" s="48">
        <v>30</v>
      </c>
      <c r="E29" s="48">
        <v>4</v>
      </c>
      <c r="F29" s="48"/>
      <c r="G29" s="48"/>
      <c r="H29" s="48">
        <v>0</v>
      </c>
      <c r="I29" s="48">
        <v>0</v>
      </c>
      <c r="J29" s="48">
        <v>0</v>
      </c>
      <c r="K29" s="48">
        <v>0</v>
      </c>
      <c r="L29" s="49">
        <f t="shared" si="3"/>
        <v>40</v>
      </c>
    </row>
    <row r="30" spans="1:27">
      <c r="A30" s="40" t="s">
        <v>103</v>
      </c>
      <c r="B30" s="41">
        <f t="shared" ref="B30:K30" si="23">B31+B35</f>
        <v>1</v>
      </c>
      <c r="C30" s="41">
        <f t="shared" si="23"/>
        <v>23</v>
      </c>
      <c r="D30" s="41">
        <f t="shared" si="23"/>
        <v>62</v>
      </c>
      <c r="E30" s="41">
        <f t="shared" si="23"/>
        <v>7</v>
      </c>
      <c r="F30" s="41">
        <f t="shared" si="23"/>
        <v>2</v>
      </c>
      <c r="G30" s="41">
        <f t="shared" si="23"/>
        <v>1</v>
      </c>
      <c r="H30" s="41">
        <f t="shared" si="23"/>
        <v>2</v>
      </c>
      <c r="I30" s="41">
        <f t="shared" si="23"/>
        <v>3</v>
      </c>
      <c r="J30" s="41">
        <f t="shared" si="23"/>
        <v>0</v>
      </c>
      <c r="K30" s="41">
        <f t="shared" si="23"/>
        <v>0</v>
      </c>
      <c r="L30" s="42">
        <f t="shared" si="3"/>
        <v>101</v>
      </c>
    </row>
    <row r="31" spans="1:27">
      <c r="A31" s="43" t="s">
        <v>98</v>
      </c>
      <c r="B31" s="44">
        <f t="shared" ref="B31:K31" si="24">SUM(B32:B34)</f>
        <v>1</v>
      </c>
      <c r="C31" s="44">
        <f t="shared" si="24"/>
        <v>13</v>
      </c>
      <c r="D31" s="44">
        <f t="shared" si="24"/>
        <v>33</v>
      </c>
      <c r="E31" s="44">
        <f t="shared" si="24"/>
        <v>6</v>
      </c>
      <c r="F31" s="44">
        <f t="shared" si="24"/>
        <v>2</v>
      </c>
      <c r="G31" s="44">
        <f t="shared" si="24"/>
        <v>1</v>
      </c>
      <c r="H31" s="44">
        <f t="shared" si="24"/>
        <v>1</v>
      </c>
      <c r="I31" s="44">
        <f t="shared" si="24"/>
        <v>0</v>
      </c>
      <c r="J31" s="44">
        <f t="shared" si="24"/>
        <v>0</v>
      </c>
      <c r="K31" s="44">
        <f t="shared" si="24"/>
        <v>0</v>
      </c>
      <c r="L31" s="45">
        <f t="shared" si="3"/>
        <v>57</v>
      </c>
    </row>
    <row r="32" spans="1:27">
      <c r="A32" s="46" t="s">
        <v>99</v>
      </c>
      <c r="B32" s="39">
        <v>0</v>
      </c>
      <c r="C32" s="39">
        <v>3</v>
      </c>
      <c r="D32" s="39">
        <v>6</v>
      </c>
      <c r="E32" s="39">
        <v>1</v>
      </c>
      <c r="F32" s="39">
        <v>2</v>
      </c>
      <c r="G32" s="39">
        <v>1</v>
      </c>
      <c r="H32" s="39">
        <v>1</v>
      </c>
      <c r="I32" s="39">
        <v>0</v>
      </c>
      <c r="J32" s="39">
        <v>0</v>
      </c>
      <c r="K32" s="39"/>
      <c r="L32" s="47">
        <f t="shared" si="3"/>
        <v>14</v>
      </c>
    </row>
    <row r="33" spans="1:12">
      <c r="A33" s="46" t="s">
        <v>100</v>
      </c>
      <c r="B33" s="39">
        <v>1</v>
      </c>
      <c r="C33" s="39">
        <v>10</v>
      </c>
      <c r="D33" s="39">
        <v>27</v>
      </c>
      <c r="E33" s="39">
        <v>3</v>
      </c>
      <c r="F33" s="39">
        <v>0</v>
      </c>
      <c r="G33" s="39">
        <v>0</v>
      </c>
      <c r="H33" s="39"/>
      <c r="I33" s="39"/>
      <c r="J33" s="39">
        <v>0</v>
      </c>
      <c r="K33" s="39">
        <v>0</v>
      </c>
      <c r="L33" s="47">
        <f t="shared" si="3"/>
        <v>41</v>
      </c>
    </row>
    <row r="34" spans="1:12">
      <c r="A34" s="46" t="s">
        <v>101</v>
      </c>
      <c r="B34" s="39"/>
      <c r="C34" s="39">
        <v>0</v>
      </c>
      <c r="D34" s="39">
        <v>0</v>
      </c>
      <c r="E34" s="39">
        <v>2</v>
      </c>
      <c r="F34" s="39">
        <v>0</v>
      </c>
      <c r="G34" s="39">
        <v>0</v>
      </c>
      <c r="H34" s="39"/>
      <c r="I34" s="39"/>
      <c r="J34" s="39"/>
      <c r="K34" s="39"/>
      <c r="L34" s="47">
        <f t="shared" si="3"/>
        <v>2</v>
      </c>
    </row>
    <row r="35" spans="1:12">
      <c r="A35" s="43" t="s">
        <v>102</v>
      </c>
      <c r="B35" s="44">
        <f t="shared" ref="B35:K35" si="25">SUM(B36:B37)</f>
        <v>0</v>
      </c>
      <c r="C35" s="44">
        <f t="shared" si="25"/>
        <v>10</v>
      </c>
      <c r="D35" s="44">
        <f t="shared" si="25"/>
        <v>29</v>
      </c>
      <c r="E35" s="44">
        <f t="shared" si="25"/>
        <v>1</v>
      </c>
      <c r="F35" s="44">
        <f t="shared" si="25"/>
        <v>0</v>
      </c>
      <c r="G35" s="44">
        <f t="shared" si="25"/>
        <v>0</v>
      </c>
      <c r="H35" s="44">
        <f t="shared" si="25"/>
        <v>1</v>
      </c>
      <c r="I35" s="44">
        <f t="shared" si="25"/>
        <v>3</v>
      </c>
      <c r="J35" s="44">
        <f t="shared" si="25"/>
        <v>0</v>
      </c>
      <c r="K35" s="44">
        <f t="shared" si="25"/>
        <v>0</v>
      </c>
      <c r="L35" s="45">
        <f t="shared" si="3"/>
        <v>44</v>
      </c>
    </row>
    <row r="36" spans="1:12">
      <c r="A36" s="46" t="str">
        <f>A33</f>
        <v>Vinter cerials and rape</v>
      </c>
      <c r="B36" s="39"/>
      <c r="C36" s="39"/>
      <c r="D36" s="39"/>
      <c r="E36" s="39"/>
      <c r="F36" s="39"/>
      <c r="G36" s="39">
        <v>0</v>
      </c>
      <c r="H36" s="39">
        <v>1</v>
      </c>
      <c r="I36" s="39">
        <v>3</v>
      </c>
      <c r="J36" s="39"/>
      <c r="K36" s="39"/>
      <c r="L36" s="47">
        <f t="shared" si="3"/>
        <v>4</v>
      </c>
    </row>
    <row r="37" spans="1:12">
      <c r="A37" s="46" t="str">
        <f>A34</f>
        <v>Spring crops</v>
      </c>
      <c r="B37" s="48">
        <v>0</v>
      </c>
      <c r="C37" s="48">
        <v>10</v>
      </c>
      <c r="D37" s="48">
        <v>29</v>
      </c>
      <c r="E37" s="48">
        <v>1</v>
      </c>
      <c r="F37" s="48"/>
      <c r="G37" s="48"/>
      <c r="H37" s="48">
        <v>0</v>
      </c>
      <c r="I37" s="48">
        <v>0</v>
      </c>
      <c r="J37" s="48">
        <v>0</v>
      </c>
      <c r="K37" s="48">
        <v>0</v>
      </c>
      <c r="L37" s="49">
        <f t="shared" si="3"/>
        <v>40</v>
      </c>
    </row>
    <row r="38" spans="1:12">
      <c r="A38" s="40" t="s">
        <v>104</v>
      </c>
      <c r="B38" s="41">
        <f t="shared" ref="B38:K38" si="26">B39+B43</f>
        <v>3</v>
      </c>
      <c r="C38" s="41">
        <f t="shared" si="26"/>
        <v>20</v>
      </c>
      <c r="D38" s="41">
        <f t="shared" si="26"/>
        <v>50</v>
      </c>
      <c r="E38" s="41">
        <f t="shared" si="26"/>
        <v>9</v>
      </c>
      <c r="F38" s="41">
        <f t="shared" si="26"/>
        <v>1</v>
      </c>
      <c r="G38" s="41">
        <f t="shared" si="26"/>
        <v>2</v>
      </c>
      <c r="H38" s="41">
        <f t="shared" si="26"/>
        <v>2</v>
      </c>
      <c r="I38" s="41">
        <f t="shared" si="26"/>
        <v>8</v>
      </c>
      <c r="J38" s="41">
        <f t="shared" si="26"/>
        <v>1</v>
      </c>
      <c r="K38" s="41">
        <f t="shared" si="26"/>
        <v>3</v>
      </c>
      <c r="L38" s="42">
        <f t="shared" si="3"/>
        <v>99</v>
      </c>
    </row>
    <row r="39" spans="1:12">
      <c r="A39" s="43" t="s">
        <v>98</v>
      </c>
      <c r="B39" s="44">
        <f t="shared" ref="B39:K39" si="27">SUM(B40:B42)</f>
        <v>1</v>
      </c>
      <c r="C39" s="44">
        <f t="shared" si="27"/>
        <v>3</v>
      </c>
      <c r="D39" s="44">
        <f t="shared" si="27"/>
        <v>3</v>
      </c>
      <c r="E39" s="44">
        <f t="shared" si="27"/>
        <v>3</v>
      </c>
      <c r="F39" s="44">
        <f t="shared" si="27"/>
        <v>1</v>
      </c>
      <c r="G39" s="44">
        <f t="shared" si="27"/>
        <v>2</v>
      </c>
      <c r="H39" s="44">
        <f t="shared" si="27"/>
        <v>0</v>
      </c>
      <c r="I39" s="44">
        <f t="shared" si="27"/>
        <v>0</v>
      </c>
      <c r="J39" s="44">
        <f t="shared" si="27"/>
        <v>0</v>
      </c>
      <c r="K39" s="44">
        <f t="shared" si="27"/>
        <v>0</v>
      </c>
      <c r="L39" s="45">
        <f t="shared" si="3"/>
        <v>13</v>
      </c>
    </row>
    <row r="40" spans="1:12">
      <c r="A40" s="46" t="s">
        <v>99</v>
      </c>
      <c r="B40" s="39">
        <v>1</v>
      </c>
      <c r="C40" s="39">
        <v>2</v>
      </c>
      <c r="D40" s="39">
        <v>2</v>
      </c>
      <c r="E40" s="39">
        <v>1</v>
      </c>
      <c r="F40" s="39">
        <v>0</v>
      </c>
      <c r="G40" s="39">
        <v>1</v>
      </c>
      <c r="H40" s="39">
        <v>0</v>
      </c>
      <c r="I40" s="39">
        <v>0</v>
      </c>
      <c r="J40" s="39">
        <v>0</v>
      </c>
      <c r="K40" s="39">
        <v>0</v>
      </c>
      <c r="L40" s="47">
        <f t="shared" si="3"/>
        <v>7</v>
      </c>
    </row>
    <row r="41" spans="1:12">
      <c r="A41" s="46" t="s">
        <v>100</v>
      </c>
      <c r="B41" s="39">
        <v>0</v>
      </c>
      <c r="C41" s="39">
        <v>1</v>
      </c>
      <c r="D41" s="39">
        <v>1</v>
      </c>
      <c r="E41" s="39">
        <v>0</v>
      </c>
      <c r="F41" s="39">
        <v>0</v>
      </c>
      <c r="G41" s="39">
        <v>0</v>
      </c>
      <c r="H41" s="39"/>
      <c r="I41" s="39"/>
      <c r="J41" s="39">
        <v>0</v>
      </c>
      <c r="K41" s="39">
        <v>0</v>
      </c>
      <c r="L41" s="47">
        <f t="shared" si="3"/>
        <v>2</v>
      </c>
    </row>
    <row r="42" spans="1:12">
      <c r="A42" s="46" t="s">
        <v>101</v>
      </c>
      <c r="B42" s="39"/>
      <c r="C42" s="39"/>
      <c r="D42" s="39"/>
      <c r="E42" s="39">
        <v>2</v>
      </c>
      <c r="F42" s="39">
        <v>1</v>
      </c>
      <c r="G42" s="39">
        <v>1</v>
      </c>
      <c r="H42" s="39">
        <v>0</v>
      </c>
      <c r="I42" s="39">
        <v>0</v>
      </c>
      <c r="J42" s="39"/>
      <c r="K42" s="39"/>
      <c r="L42" s="47">
        <f t="shared" si="3"/>
        <v>4</v>
      </c>
    </row>
    <row r="43" spans="1:12">
      <c r="A43" s="43" t="s">
        <v>102</v>
      </c>
      <c r="B43" s="44">
        <f t="shared" ref="B43:K43" si="28">SUM(B44:B45)</f>
        <v>2</v>
      </c>
      <c r="C43" s="44">
        <f t="shared" si="28"/>
        <v>17</v>
      </c>
      <c r="D43" s="44">
        <f t="shared" si="28"/>
        <v>47</v>
      </c>
      <c r="E43" s="44">
        <f t="shared" si="28"/>
        <v>6</v>
      </c>
      <c r="F43" s="44">
        <f t="shared" si="28"/>
        <v>0</v>
      </c>
      <c r="G43" s="44">
        <f t="shared" si="28"/>
        <v>0</v>
      </c>
      <c r="H43" s="44">
        <f t="shared" si="28"/>
        <v>2</v>
      </c>
      <c r="I43" s="44">
        <f t="shared" si="28"/>
        <v>8</v>
      </c>
      <c r="J43" s="44">
        <f t="shared" si="28"/>
        <v>1</v>
      </c>
      <c r="K43" s="44">
        <f t="shared" si="28"/>
        <v>3</v>
      </c>
      <c r="L43" s="45">
        <f t="shared" si="3"/>
        <v>86</v>
      </c>
    </row>
    <row r="44" spans="1:12">
      <c r="A44" s="46" t="str">
        <f>A41</f>
        <v>Vinter cerials and rape</v>
      </c>
      <c r="B44" s="39"/>
      <c r="C44" s="39"/>
      <c r="D44" s="39"/>
      <c r="E44" s="39"/>
      <c r="F44" s="39"/>
      <c r="G44" s="39">
        <v>0</v>
      </c>
      <c r="H44" s="39">
        <v>2</v>
      </c>
      <c r="I44" s="39">
        <v>8</v>
      </c>
      <c r="J44" s="39">
        <v>1</v>
      </c>
      <c r="K44" s="39">
        <v>0</v>
      </c>
      <c r="L44" s="47">
        <f t="shared" si="3"/>
        <v>11</v>
      </c>
    </row>
    <row r="45" spans="1:12">
      <c r="A45" s="46" t="str">
        <f>A42</f>
        <v>Spring crops</v>
      </c>
      <c r="B45" s="39">
        <v>2</v>
      </c>
      <c r="C45" s="39">
        <v>17</v>
      </c>
      <c r="D45" s="39">
        <v>47</v>
      </c>
      <c r="E45" s="39">
        <v>6</v>
      </c>
      <c r="F45" s="39"/>
      <c r="G45" s="39"/>
      <c r="H45" s="39">
        <v>0</v>
      </c>
      <c r="I45" s="39">
        <v>0</v>
      </c>
      <c r="J45" s="39">
        <v>0</v>
      </c>
      <c r="K45" s="39">
        <v>3</v>
      </c>
      <c r="L45" s="47">
        <f t="shared" si="3"/>
        <v>75</v>
      </c>
    </row>
    <row r="46" spans="1:12">
      <c r="A46" s="56" t="s">
        <v>83</v>
      </c>
      <c r="B46" s="57">
        <f t="shared" ref="B46:K46" si="29">B38+B30+B22+B14+B6</f>
        <v>9</v>
      </c>
      <c r="C46" s="57">
        <f t="shared" si="29"/>
        <v>100</v>
      </c>
      <c r="D46" s="57">
        <f t="shared" si="29"/>
        <v>264</v>
      </c>
      <c r="E46" s="57">
        <f t="shared" si="29"/>
        <v>47</v>
      </c>
      <c r="F46" s="57">
        <f t="shared" si="29"/>
        <v>20</v>
      </c>
      <c r="G46" s="57">
        <f t="shared" si="29"/>
        <v>17</v>
      </c>
      <c r="H46" s="57">
        <f t="shared" si="29"/>
        <v>18</v>
      </c>
      <c r="I46" s="57">
        <f t="shared" si="29"/>
        <v>18</v>
      </c>
      <c r="J46" s="57">
        <f t="shared" si="29"/>
        <v>2</v>
      </c>
      <c r="K46" s="57">
        <f t="shared" si="29"/>
        <v>3</v>
      </c>
      <c r="L46" s="58">
        <f t="shared" si="3"/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6E4E-97B6-4E4A-8708-1B46EA720A52}">
  <dimension ref="A1:R12"/>
  <sheetViews>
    <sheetView workbookViewId="0">
      <selection activeCell="C7" sqref="C7"/>
    </sheetView>
  </sheetViews>
  <sheetFormatPr defaultRowHeight="14.4"/>
  <cols>
    <col min="1" max="1" width="41.21875" customWidth="1"/>
    <col min="2" max="2" width="14.77734375" customWidth="1"/>
    <col min="3" max="3" width="16.21875" customWidth="1"/>
    <col min="16" max="16" width="22.21875" customWidth="1"/>
    <col min="17" max="17" width="19.21875" customWidth="1"/>
    <col min="18" max="18" width="22.21875" customWidth="1"/>
  </cols>
  <sheetData>
    <row r="1" spans="1:18" ht="31.2">
      <c r="A1" s="59" t="s">
        <v>252</v>
      </c>
    </row>
    <row r="2" spans="1:18">
      <c r="A2" s="60" t="s">
        <v>81</v>
      </c>
    </row>
    <row r="3" spans="1:18">
      <c r="A3" s="11"/>
    </row>
    <row r="5" spans="1:18" ht="15.6">
      <c r="A5" s="65" t="s">
        <v>249</v>
      </c>
      <c r="P5" s="11"/>
    </row>
    <row r="7" spans="1:18">
      <c r="A7" s="53"/>
      <c r="B7" s="68" t="s">
        <v>105</v>
      </c>
      <c r="C7" s="69" t="s">
        <v>106</v>
      </c>
      <c r="D7" s="13"/>
      <c r="E7" s="13"/>
    </row>
    <row r="8" spans="1:18">
      <c r="A8" s="14" t="s">
        <v>236</v>
      </c>
      <c r="B8" s="103" t="s">
        <v>118</v>
      </c>
      <c r="C8" s="104" t="s">
        <v>119</v>
      </c>
      <c r="D8" s="13"/>
      <c r="E8" s="13"/>
    </row>
    <row r="9" spans="1:18">
      <c r="A9" s="12" t="s">
        <v>234</v>
      </c>
      <c r="B9" s="13" t="s">
        <v>237</v>
      </c>
      <c r="C9" s="54" t="s">
        <v>238</v>
      </c>
      <c r="D9" s="13"/>
      <c r="E9" s="13"/>
    </row>
    <row r="10" spans="1:18">
      <c r="A10" s="148" t="s">
        <v>235</v>
      </c>
      <c r="B10" s="149" t="s">
        <v>250</v>
      </c>
      <c r="C10" s="163" t="s">
        <v>251</v>
      </c>
      <c r="E10" s="13"/>
      <c r="Q10" s="13"/>
      <c r="R10" s="13"/>
    </row>
    <row r="11" spans="1:18">
      <c r="A11" s="118"/>
      <c r="B11" s="118"/>
      <c r="C11" s="118"/>
      <c r="D11" s="118"/>
      <c r="E11" s="118"/>
      <c r="F11" s="118"/>
      <c r="G11" s="118"/>
      <c r="Q11" s="13"/>
      <c r="R11" s="13"/>
    </row>
    <row r="12" spans="1:18">
      <c r="A12" s="118"/>
      <c r="B12" s="118"/>
      <c r="C12" s="118"/>
      <c r="D12" s="118"/>
      <c r="E12" s="118"/>
      <c r="F12" s="118"/>
      <c r="G12" s="118"/>
      <c r="Q12" s="13"/>
      <c r="R12" s="13"/>
    </row>
  </sheetData>
  <hyperlinks>
    <hyperlink ref="A2" r:id="rId1" xr:uid="{17D44064-9B1F-47F1-8897-6A64B7E03F15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FBFC-FCC4-405A-8DD9-DE1CCEFFDED0}">
  <dimension ref="A1:AA68"/>
  <sheetViews>
    <sheetView zoomScale="55" zoomScaleNormal="55" workbookViewId="0">
      <selection activeCell="F21" sqref="F21"/>
    </sheetView>
  </sheetViews>
  <sheetFormatPr defaultColWidth="9.21875" defaultRowHeight="14.4"/>
  <cols>
    <col min="1" max="1" width="135.6640625" style="186" customWidth="1"/>
    <col min="2" max="2" width="11.21875" style="186" customWidth="1"/>
    <col min="3" max="3" width="7.21875" style="186" bestFit="1" customWidth="1"/>
    <col min="4" max="4" width="25.6640625" style="186" customWidth="1"/>
    <col min="5" max="5" width="13" style="186" customWidth="1"/>
    <col min="6" max="6" width="16.77734375" style="186" bestFit="1" customWidth="1"/>
    <col min="7" max="7" width="13.21875" style="188" customWidth="1"/>
    <col min="8" max="8" width="14.33203125" style="188" customWidth="1"/>
    <col min="9" max="9" width="12.44140625" style="186" bestFit="1" customWidth="1"/>
    <col min="10" max="10" width="16.88671875" style="186" bestFit="1" customWidth="1"/>
    <col min="11" max="11" width="10.44140625" style="186" bestFit="1" customWidth="1"/>
    <col min="12" max="12" width="9.33203125" style="186" bestFit="1" customWidth="1"/>
    <col min="13" max="13" width="12.44140625" style="186" bestFit="1" customWidth="1"/>
    <col min="14" max="14" width="18.5546875" style="186" bestFit="1" customWidth="1"/>
    <col min="15" max="15" width="9.33203125" style="186" bestFit="1" customWidth="1"/>
    <col min="16" max="16" width="9.77734375" style="186" customWidth="1"/>
    <col min="17" max="17" width="11.44140625" style="186" bestFit="1" customWidth="1"/>
    <col min="18" max="18" width="18.5546875" style="186" bestFit="1" customWidth="1"/>
    <col min="19" max="19" width="7.33203125" style="186" bestFit="1" customWidth="1"/>
    <col min="20" max="20" width="6.109375" style="186" bestFit="1" customWidth="1"/>
    <col min="21" max="21" width="11.44140625" style="186" bestFit="1" customWidth="1"/>
    <col min="22" max="24" width="9.21875" style="186" bestFit="1" customWidth="1"/>
    <col min="25" max="16384" width="9.21875" style="186"/>
  </cols>
  <sheetData>
    <row r="1" spans="1:27" s="183" customFormat="1" ht="31.2">
      <c r="A1" s="182" t="s">
        <v>256</v>
      </c>
      <c r="B1" s="182"/>
    </row>
    <row r="2" spans="1:27" s="185" customFormat="1">
      <c r="A2" s="184" t="s">
        <v>81</v>
      </c>
      <c r="B2" s="184"/>
    </row>
    <row r="3" spans="1:27" s="185" customFormat="1">
      <c r="A3" s="184"/>
      <c r="B3" s="184"/>
    </row>
    <row r="4" spans="1:27">
      <c r="K4" s="188"/>
      <c r="L4" s="188"/>
    </row>
    <row r="5" spans="1:27">
      <c r="A5" s="189"/>
      <c r="B5" s="109"/>
      <c r="C5" s="109"/>
      <c r="D5" s="109"/>
      <c r="E5" s="109"/>
      <c r="F5" s="109"/>
      <c r="G5" s="109"/>
      <c r="H5" s="190"/>
      <c r="I5" s="190"/>
      <c r="J5" s="195" t="s">
        <v>123</v>
      </c>
      <c r="K5" s="109"/>
      <c r="L5" s="109"/>
      <c r="M5" s="110"/>
      <c r="N5" s="189" t="s">
        <v>122</v>
      </c>
      <c r="O5" s="109"/>
      <c r="P5" s="109"/>
      <c r="Q5" s="110"/>
      <c r="R5" s="189" t="s">
        <v>240</v>
      </c>
      <c r="S5" s="109"/>
      <c r="T5" s="109"/>
      <c r="U5" s="110"/>
      <c r="V5" s="109" t="s">
        <v>124</v>
      </c>
      <c r="W5" s="109"/>
      <c r="X5" s="109"/>
      <c r="Y5" s="110"/>
    </row>
    <row r="6" spans="1:27">
      <c r="A6" s="191" t="s">
        <v>12</v>
      </c>
      <c r="B6" s="192" t="s">
        <v>113</v>
      </c>
      <c r="C6" s="192" t="s">
        <v>11</v>
      </c>
      <c r="D6" s="192" t="s">
        <v>424</v>
      </c>
      <c r="E6" s="192" t="s">
        <v>423</v>
      </c>
      <c r="F6" s="192" t="s">
        <v>426</v>
      </c>
      <c r="G6" s="192" t="s">
        <v>425</v>
      </c>
      <c r="H6" s="192" t="s">
        <v>443</v>
      </c>
      <c r="I6" s="193" t="s">
        <v>427</v>
      </c>
      <c r="J6" s="196" t="s">
        <v>241</v>
      </c>
      <c r="K6" s="192" t="s">
        <v>242</v>
      </c>
      <c r="L6" s="192" t="s">
        <v>121</v>
      </c>
      <c r="M6" s="197" t="s">
        <v>430</v>
      </c>
      <c r="N6" s="196" t="s">
        <v>241</v>
      </c>
      <c r="O6" s="192" t="s">
        <v>242</v>
      </c>
      <c r="P6" s="192" t="s">
        <v>121</v>
      </c>
      <c r="Q6" s="197" t="s">
        <v>430</v>
      </c>
      <c r="R6" s="196" t="str">
        <f>N6</f>
        <v>Analysis unit</v>
      </c>
      <c r="S6" s="193" t="str">
        <f t="shared" ref="S6:T6" si="0">O6</f>
        <v>Raw</v>
      </c>
      <c r="T6" s="193" t="str">
        <f t="shared" si="0"/>
        <v>Liquid</v>
      </c>
      <c r="U6" s="194" t="str">
        <f>Q6</f>
        <v>Relative difference</v>
      </c>
      <c r="V6" s="193" t="str">
        <f t="shared" ref="V6" si="1">R6</f>
        <v>Analysis unit</v>
      </c>
      <c r="W6" s="193" t="str">
        <f t="shared" ref="W6" si="2">S6</f>
        <v>Raw</v>
      </c>
      <c r="X6" s="193" t="str">
        <f t="shared" ref="X6" si="3">T6</f>
        <v>Liquid</v>
      </c>
      <c r="Y6" s="194" t="str">
        <f t="shared" ref="Y6" si="4">U6</f>
        <v>Relative difference</v>
      </c>
    </row>
    <row r="7" spans="1:27" ht="16.2">
      <c r="A7" s="181" t="s">
        <v>441</v>
      </c>
      <c r="B7" s="177">
        <v>2006</v>
      </c>
      <c r="C7" s="198" t="s">
        <v>137</v>
      </c>
      <c r="D7" s="174" t="s">
        <v>132</v>
      </c>
      <c r="E7" s="174" t="s">
        <v>242</v>
      </c>
      <c r="F7" s="174" t="s">
        <v>444</v>
      </c>
      <c r="G7" s="174">
        <v>80</v>
      </c>
      <c r="H7" s="175">
        <v>9.8000000000000007</v>
      </c>
      <c r="I7" s="175" t="s">
        <v>442</v>
      </c>
      <c r="J7" s="199" t="s">
        <v>445</v>
      </c>
      <c r="K7" s="175">
        <v>43.784632034632033</v>
      </c>
      <c r="L7" s="175">
        <v>30.7035175879397</v>
      </c>
      <c r="M7" s="176">
        <f t="shared" ref="M7" si="5">IFERROR(L7/K7,"")</f>
        <v>0.70123959392086122</v>
      </c>
      <c r="N7" s="108"/>
      <c r="O7" s="175"/>
      <c r="P7" s="175"/>
      <c r="Q7" s="176"/>
      <c r="R7" s="199" t="s">
        <v>445</v>
      </c>
      <c r="S7" s="175"/>
      <c r="T7" s="175"/>
      <c r="U7" s="176" t="str">
        <f>IFERROR(T7/S7,"")</f>
        <v/>
      </c>
      <c r="V7" s="202" t="s">
        <v>458</v>
      </c>
      <c r="W7" s="175">
        <v>5.1010101010101012</v>
      </c>
      <c r="X7" s="175">
        <v>2.25</v>
      </c>
      <c r="Y7" s="176">
        <f>IFERROR(X7/W7,"")</f>
        <v>0.44108910891089109</v>
      </c>
      <c r="Z7" s="188"/>
      <c r="AA7" s="188"/>
    </row>
    <row r="8" spans="1:27">
      <c r="A8" s="181" t="s">
        <v>432</v>
      </c>
      <c r="B8" s="177">
        <v>2003</v>
      </c>
      <c r="C8" s="198" t="s">
        <v>431</v>
      </c>
      <c r="D8" s="174" t="s">
        <v>239</v>
      </c>
      <c r="E8" s="174" t="s">
        <v>242</v>
      </c>
      <c r="F8" s="174" t="s">
        <v>435</v>
      </c>
      <c r="G8" s="174">
        <v>50</v>
      </c>
      <c r="H8" s="174" t="s">
        <v>434</v>
      </c>
      <c r="I8" s="175" t="s">
        <v>433</v>
      </c>
      <c r="J8" s="108" t="s">
        <v>459</v>
      </c>
      <c r="K8" s="175">
        <v>40.052287581699346</v>
      </c>
      <c r="L8" s="175">
        <v>46.17647058823529</v>
      </c>
      <c r="M8" s="176">
        <f t="shared" ref="M8:M17" si="6">IFERROR(L8/K8,"")</f>
        <v>1.1529046997389032</v>
      </c>
      <c r="N8" s="108"/>
      <c r="O8" s="175"/>
      <c r="P8" s="175"/>
      <c r="Q8" s="176"/>
      <c r="R8" s="108"/>
      <c r="S8" s="175"/>
      <c r="T8" s="175"/>
      <c r="U8" s="176"/>
      <c r="V8" s="175"/>
      <c r="W8" s="175"/>
      <c r="X8" s="175"/>
      <c r="Y8" s="176"/>
      <c r="Z8" s="188"/>
      <c r="AA8" s="188"/>
    </row>
    <row r="9" spans="1:27">
      <c r="A9" s="181" t="s">
        <v>432</v>
      </c>
      <c r="B9" s="177">
        <v>2003</v>
      </c>
      <c r="C9" s="198" t="s">
        <v>431</v>
      </c>
      <c r="D9" s="174" t="s">
        <v>239</v>
      </c>
      <c r="E9" s="174" t="s">
        <v>242</v>
      </c>
      <c r="F9" s="174" t="s">
        <v>436</v>
      </c>
      <c r="G9" s="174">
        <v>50</v>
      </c>
      <c r="H9" s="174" t="s">
        <v>434</v>
      </c>
      <c r="I9" s="175" t="s">
        <v>433</v>
      </c>
      <c r="J9" s="108" t="s">
        <v>459</v>
      </c>
      <c r="K9" s="175">
        <v>5.0178139193342224</v>
      </c>
      <c r="L9" s="175">
        <v>8.2283550571615809</v>
      </c>
      <c r="M9" s="176">
        <f t="shared" si="6"/>
        <v>1.6398286563510793</v>
      </c>
      <c r="N9" s="108"/>
      <c r="O9" s="175"/>
      <c r="P9" s="175"/>
      <c r="Q9" s="176"/>
      <c r="R9" s="108"/>
      <c r="S9" s="175"/>
      <c r="T9" s="175"/>
      <c r="U9" s="176"/>
      <c r="V9" s="175"/>
      <c r="W9" s="175"/>
      <c r="X9" s="175"/>
      <c r="Y9" s="176"/>
      <c r="Z9" s="188"/>
      <c r="AA9" s="188"/>
    </row>
    <row r="10" spans="1:27">
      <c r="A10" s="181" t="s">
        <v>447</v>
      </c>
      <c r="B10" s="177">
        <v>2008</v>
      </c>
      <c r="C10" s="198" t="s">
        <v>446</v>
      </c>
      <c r="D10" s="174" t="s">
        <v>132</v>
      </c>
      <c r="E10" s="174" t="s">
        <v>242</v>
      </c>
      <c r="F10" s="174" t="s">
        <v>415</v>
      </c>
      <c r="G10" s="174">
        <v>48</v>
      </c>
      <c r="H10" s="175" t="s">
        <v>448</v>
      </c>
      <c r="I10" s="175" t="s">
        <v>449</v>
      </c>
      <c r="J10" s="108" t="s">
        <v>450</v>
      </c>
      <c r="K10" s="175">
        <v>2.0099999999999998</v>
      </c>
      <c r="L10" s="175">
        <v>1.5</v>
      </c>
      <c r="M10" s="176">
        <f t="shared" si="6"/>
        <v>0.74626865671641796</v>
      </c>
      <c r="N10" s="108" t="s">
        <v>450</v>
      </c>
      <c r="O10" s="175">
        <v>2.35</v>
      </c>
      <c r="P10" s="175">
        <v>2.89</v>
      </c>
      <c r="Q10" s="176">
        <f t="shared" ref="Q10:Q17" si="7">IFERROR(P10/O10,"")</f>
        <v>1.2297872340425533</v>
      </c>
      <c r="R10" s="108" t="s">
        <v>451</v>
      </c>
      <c r="S10" s="175">
        <v>0.78</v>
      </c>
      <c r="T10" s="175">
        <v>1.29</v>
      </c>
      <c r="U10" s="176">
        <f t="shared" ref="U10:U17" si="8">IFERROR(T10/S10,"")</f>
        <v>1.6538461538461537</v>
      </c>
      <c r="V10" s="202" t="s">
        <v>451</v>
      </c>
      <c r="W10" s="175"/>
      <c r="X10" s="175"/>
      <c r="Y10" s="176"/>
      <c r="Z10" s="188"/>
      <c r="AA10" s="188"/>
    </row>
    <row r="11" spans="1:27" ht="16.2">
      <c r="A11" s="181" t="s">
        <v>428</v>
      </c>
      <c r="B11" s="177">
        <v>2017</v>
      </c>
      <c r="C11" s="198" t="s">
        <v>120</v>
      </c>
      <c r="D11" s="174" t="s">
        <v>132</v>
      </c>
      <c r="E11" s="174" t="s">
        <v>456</v>
      </c>
      <c r="F11" s="174" t="s">
        <v>415</v>
      </c>
      <c r="G11" s="174">
        <v>182</v>
      </c>
      <c r="H11" s="200" t="str">
        <f>"1-18"</f>
        <v>1-18</v>
      </c>
      <c r="I11" s="175" t="s">
        <v>429</v>
      </c>
      <c r="J11" s="108" t="s">
        <v>445</v>
      </c>
      <c r="K11" s="175">
        <v>2.7450980392156867</v>
      </c>
      <c r="L11" s="175">
        <v>2.0689655172413794</v>
      </c>
      <c r="M11" s="176">
        <f t="shared" si="6"/>
        <v>0.75369458128078815</v>
      </c>
      <c r="N11" s="108" t="s">
        <v>445</v>
      </c>
      <c r="O11" s="175">
        <v>56.86274509803922</v>
      </c>
      <c r="P11" s="175">
        <v>62.068965517241388</v>
      </c>
      <c r="Q11" s="176">
        <f t="shared" ref="Q11" si="9">IFERROR(P11/O11,"")</f>
        <v>1.0915576694411415</v>
      </c>
      <c r="R11" s="108" t="s">
        <v>460</v>
      </c>
      <c r="S11" s="175">
        <v>111.30434782608695</v>
      </c>
      <c r="T11" s="175">
        <v>76.666666666666671</v>
      </c>
      <c r="U11" s="176">
        <f t="shared" ref="U11" si="10">IFERROR(T11/S11,"")</f>
        <v>0.68880208333333337</v>
      </c>
      <c r="V11" s="175" t="s">
        <v>460</v>
      </c>
      <c r="W11" s="175">
        <v>0.92173913043478262</v>
      </c>
      <c r="X11" s="175">
        <v>0.58333333333333337</v>
      </c>
      <c r="Y11" s="176">
        <f t="shared" ref="Y11" si="11">IFERROR(X11/W11,"")</f>
        <v>0.63286163522012584</v>
      </c>
      <c r="Z11" s="188"/>
      <c r="AA11" s="188"/>
    </row>
    <row r="12" spans="1:27" ht="16.2">
      <c r="A12" s="181" t="s">
        <v>438</v>
      </c>
      <c r="B12" s="177">
        <v>2015</v>
      </c>
      <c r="C12" s="174" t="s">
        <v>162</v>
      </c>
      <c r="D12" s="174" t="s">
        <v>239</v>
      </c>
      <c r="E12" s="174" t="s">
        <v>456</v>
      </c>
      <c r="F12" s="174" t="s">
        <v>415</v>
      </c>
      <c r="G12" s="174">
        <v>32</v>
      </c>
      <c r="H12" s="201">
        <v>17</v>
      </c>
      <c r="I12" s="175" t="s">
        <v>439</v>
      </c>
      <c r="J12" s="108" t="s">
        <v>437</v>
      </c>
      <c r="K12" s="175">
        <v>32.416502946954814</v>
      </c>
      <c r="L12" s="175">
        <v>23.513513513513509</v>
      </c>
      <c r="M12" s="176">
        <f t="shared" si="6"/>
        <v>0.72535626535626518</v>
      </c>
      <c r="N12" s="108" t="s">
        <v>437</v>
      </c>
      <c r="O12" s="175">
        <v>9862.4754420432218</v>
      </c>
      <c r="P12" s="175">
        <v>6999.9999999999991</v>
      </c>
      <c r="Q12" s="176">
        <f>IFERROR(P12/O12,"")</f>
        <v>0.70976095617529877</v>
      </c>
      <c r="R12" s="108" t="s">
        <v>461</v>
      </c>
      <c r="S12" s="175">
        <v>1.932475884244373</v>
      </c>
      <c r="T12" s="175">
        <v>2.1164658634538149</v>
      </c>
      <c r="U12" s="176">
        <f>IFERROR(T12/S12,"")</f>
        <v>1.0952094567955681</v>
      </c>
      <c r="V12" s="175" t="s">
        <v>462</v>
      </c>
      <c r="W12" s="175"/>
      <c r="X12" s="175"/>
      <c r="Y12" s="176" t="str">
        <f>IFERROR(X12/W12,"")</f>
        <v/>
      </c>
      <c r="Z12" s="188"/>
      <c r="AA12" s="188"/>
    </row>
    <row r="13" spans="1:27" ht="16.2">
      <c r="A13" s="181" t="s">
        <v>438</v>
      </c>
      <c r="B13" s="177">
        <v>2015</v>
      </c>
      <c r="C13" s="198" t="s">
        <v>162</v>
      </c>
      <c r="D13" s="174" t="s">
        <v>132</v>
      </c>
      <c r="E13" s="174" t="s">
        <v>456</v>
      </c>
      <c r="F13" s="174" t="s">
        <v>417</v>
      </c>
      <c r="G13" s="174">
        <v>32</v>
      </c>
      <c r="H13" s="201">
        <v>17</v>
      </c>
      <c r="I13" s="175" t="s">
        <v>439</v>
      </c>
      <c r="J13" s="108" t="s">
        <v>437</v>
      </c>
      <c r="K13" s="175">
        <v>23.482428115015974</v>
      </c>
      <c r="L13" s="175">
        <v>20.095693779904305</v>
      </c>
      <c r="M13" s="176">
        <f t="shared" si="6"/>
        <v>0.85577580314422419</v>
      </c>
      <c r="N13" s="108" t="s">
        <v>437</v>
      </c>
      <c r="O13" s="175">
        <v>10415.335463258785</v>
      </c>
      <c r="P13" s="175">
        <v>12296.650717703351</v>
      </c>
      <c r="Q13" s="176">
        <f>IFERROR(P13/O13,"")</f>
        <v>1.1806293480494323</v>
      </c>
      <c r="R13" s="108" t="s">
        <v>440</v>
      </c>
      <c r="S13" s="175">
        <v>27.593123209169054</v>
      </c>
      <c r="T13" s="175">
        <v>2.2006472491909386</v>
      </c>
      <c r="U13" s="176">
        <f>IFERROR(T13/S13,"")</f>
        <v>7.9753467286359042E-2</v>
      </c>
      <c r="V13" s="175" t="s">
        <v>437</v>
      </c>
      <c r="W13" s="175">
        <v>1.7191977077363897E-3</v>
      </c>
      <c r="X13" s="175">
        <v>4.8543689320388347E-4</v>
      </c>
      <c r="Y13" s="176">
        <f>IFERROR(X13/W13,"")</f>
        <v>0.28236245954692557</v>
      </c>
      <c r="Z13" s="188"/>
      <c r="AA13" s="188"/>
    </row>
    <row r="14" spans="1:27">
      <c r="A14" s="181" t="s">
        <v>455</v>
      </c>
      <c r="B14" s="177">
        <v>2017</v>
      </c>
      <c r="C14" s="198" t="s">
        <v>155</v>
      </c>
      <c r="D14" s="174" t="s">
        <v>132</v>
      </c>
      <c r="E14" s="174" t="s">
        <v>457</v>
      </c>
      <c r="F14" s="174" t="s">
        <v>417</v>
      </c>
      <c r="G14" s="174">
        <v>90</v>
      </c>
      <c r="H14" s="175">
        <v>6.5</v>
      </c>
      <c r="I14" s="175" t="s">
        <v>452</v>
      </c>
      <c r="J14" s="108" t="s">
        <v>454</v>
      </c>
      <c r="K14" s="175"/>
      <c r="L14" s="175"/>
      <c r="M14" s="176" t="str">
        <f t="shared" si="6"/>
        <v/>
      </c>
      <c r="N14" s="108" t="s">
        <v>454</v>
      </c>
      <c r="O14" s="175">
        <v>125.77639751552795</v>
      </c>
      <c r="P14" s="175">
        <v>94.961240310077528</v>
      </c>
      <c r="Q14" s="176">
        <f t="shared" si="7"/>
        <v>0.75500047851469054</v>
      </c>
      <c r="R14" s="181" t="s">
        <v>463</v>
      </c>
      <c r="S14" s="175">
        <v>7.4733450692529985E-2</v>
      </c>
      <c r="T14" s="175">
        <v>7.1446433036830639E-2</v>
      </c>
      <c r="U14" s="176">
        <f t="shared" si="8"/>
        <v>0.956016781973271</v>
      </c>
      <c r="V14" s="177" t="s">
        <v>453</v>
      </c>
      <c r="W14" s="175">
        <v>2.7679055812048141E-3</v>
      </c>
      <c r="X14" s="175">
        <v>2.9769347098679436E-3</v>
      </c>
      <c r="Y14" s="176">
        <f t="shared" ref="Y14:Y15" si="12">IFERROR(X14/W14,"")</f>
        <v>1.07551887971993</v>
      </c>
      <c r="Z14" s="188"/>
      <c r="AA14" s="188"/>
    </row>
    <row r="15" spans="1:27">
      <c r="A15" s="181" t="s">
        <v>455</v>
      </c>
      <c r="B15" s="177">
        <v>2017</v>
      </c>
      <c r="C15" s="174" t="s">
        <v>155</v>
      </c>
      <c r="D15" s="174" t="s">
        <v>132</v>
      </c>
      <c r="E15" s="174" t="s">
        <v>456</v>
      </c>
      <c r="F15" s="174" t="s">
        <v>417</v>
      </c>
      <c r="G15" s="174">
        <v>90</v>
      </c>
      <c r="H15" s="175">
        <v>6.5</v>
      </c>
      <c r="I15" s="175" t="s">
        <v>452</v>
      </c>
      <c r="J15" s="108" t="s">
        <v>454</v>
      </c>
      <c r="K15" s="175">
        <v>1.2139605462822458</v>
      </c>
      <c r="L15" s="175">
        <v>1.7716535433070866</v>
      </c>
      <c r="M15" s="176">
        <f t="shared" si="6"/>
        <v>1.4593996062992125</v>
      </c>
      <c r="N15" s="108" t="s">
        <v>454</v>
      </c>
      <c r="O15" s="175">
        <v>189.6813353566009</v>
      </c>
      <c r="P15" s="175">
        <v>202.75590551181105</v>
      </c>
      <c r="Q15" s="176">
        <f>IFERROR(P15/O15,"")</f>
        <v>1.068929133858268</v>
      </c>
      <c r="R15" s="181" t="s">
        <v>463</v>
      </c>
      <c r="S15" s="175">
        <v>3.263334801833994E-2</v>
      </c>
      <c r="T15" s="175">
        <v>2.9601562962524426E-2</v>
      </c>
      <c r="U15" s="176">
        <f t="shared" si="8"/>
        <v>0.90709549464211725</v>
      </c>
      <c r="V15" s="177" t="s">
        <v>453</v>
      </c>
      <c r="W15" s="175">
        <v>2.7194456681949955E-3</v>
      </c>
      <c r="X15" s="175">
        <v>2.9601562962524425E-3</v>
      </c>
      <c r="Y15" s="176">
        <f t="shared" si="12"/>
        <v>1.0885145935705405</v>
      </c>
      <c r="Z15" s="188"/>
      <c r="AA15" s="188"/>
    </row>
    <row r="16" spans="1:27">
      <c r="A16" s="181" t="s">
        <v>455</v>
      </c>
      <c r="B16" s="177">
        <v>2017</v>
      </c>
      <c r="C16" s="174" t="s">
        <v>155</v>
      </c>
      <c r="D16" s="174" t="s">
        <v>132</v>
      </c>
      <c r="E16" s="174" t="s">
        <v>457</v>
      </c>
      <c r="F16" s="174" t="s">
        <v>417</v>
      </c>
      <c r="G16" s="174">
        <v>90</v>
      </c>
      <c r="H16" s="175">
        <v>21.4</v>
      </c>
      <c r="I16" s="175" t="s">
        <v>452</v>
      </c>
      <c r="J16" s="108"/>
      <c r="K16" s="202"/>
      <c r="L16" s="202"/>
      <c r="M16" s="176" t="str">
        <f t="shared" si="6"/>
        <v/>
      </c>
      <c r="N16" s="107"/>
      <c r="O16" s="175"/>
      <c r="P16" s="175"/>
      <c r="Q16" s="176" t="str">
        <f>IFERROR(P16/O16,"")</f>
        <v/>
      </c>
      <c r="R16" s="181"/>
      <c r="S16" s="175"/>
      <c r="T16" s="175"/>
      <c r="U16" s="176" t="str">
        <f t="shared" si="8"/>
        <v/>
      </c>
      <c r="V16" s="175"/>
      <c r="W16" s="175"/>
      <c r="X16" s="175"/>
      <c r="Y16" s="176"/>
      <c r="Z16" s="188"/>
      <c r="AA16" s="188"/>
    </row>
    <row r="17" spans="1:27">
      <c r="A17" s="181" t="s">
        <v>455</v>
      </c>
      <c r="B17" s="177">
        <v>2017</v>
      </c>
      <c r="C17" s="174" t="s">
        <v>155</v>
      </c>
      <c r="D17" s="174" t="s">
        <v>132</v>
      </c>
      <c r="E17" s="174" t="s">
        <v>456</v>
      </c>
      <c r="F17" s="174" t="s">
        <v>417</v>
      </c>
      <c r="G17" s="174">
        <v>90</v>
      </c>
      <c r="H17" s="175">
        <v>21.4</v>
      </c>
      <c r="I17" s="175" t="s">
        <v>452</v>
      </c>
      <c r="J17" s="108" t="s">
        <v>454</v>
      </c>
      <c r="K17" s="202">
        <v>51.658767772511851</v>
      </c>
      <c r="L17" s="202">
        <v>38.963531669865638</v>
      </c>
      <c r="M17" s="176">
        <f t="shared" si="6"/>
        <v>0.75424818186620635</v>
      </c>
      <c r="N17" s="108" t="s">
        <v>454</v>
      </c>
      <c r="O17" s="175">
        <v>290.67930489731435</v>
      </c>
      <c r="P17" s="175">
        <v>284.06909788867563</v>
      </c>
      <c r="Q17" s="176">
        <f t="shared" si="7"/>
        <v>0.97725945088875921</v>
      </c>
      <c r="R17" s="181"/>
      <c r="S17" s="175"/>
      <c r="T17" s="175"/>
      <c r="U17" s="176" t="str">
        <f t="shared" si="8"/>
        <v/>
      </c>
      <c r="V17" s="175"/>
      <c r="W17" s="175"/>
      <c r="X17" s="175"/>
      <c r="Y17" s="176"/>
      <c r="Z17" s="188"/>
      <c r="AA17" s="188"/>
    </row>
    <row r="18" spans="1:27">
      <c r="A18" s="276"/>
      <c r="B18" s="277"/>
      <c r="C18" s="277"/>
      <c r="D18" s="277"/>
      <c r="E18" s="277"/>
      <c r="F18" s="277"/>
      <c r="G18" s="278"/>
      <c r="H18" s="278"/>
      <c r="I18" s="109" t="s">
        <v>135</v>
      </c>
      <c r="J18" s="276"/>
      <c r="K18" s="277"/>
      <c r="L18" s="277"/>
      <c r="M18" s="279">
        <f>AVERAGE(M7:M17)</f>
        <v>0.97652400496377312</v>
      </c>
      <c r="N18" s="189"/>
      <c r="O18" s="277"/>
      <c r="P18" s="109"/>
      <c r="Q18" s="279">
        <f>AVERAGE(Q7:Q17)</f>
        <v>1.0018463244243063</v>
      </c>
      <c r="R18" s="189"/>
      <c r="S18" s="277"/>
      <c r="T18" s="109"/>
      <c r="U18" s="279">
        <f>AVERAGE(U7:U17)</f>
        <v>0.89678723964613383</v>
      </c>
      <c r="V18" s="109"/>
      <c r="W18" s="277"/>
      <c r="X18" s="109"/>
      <c r="Y18" s="279">
        <f>AVERAGE(Y7:Y17)</f>
        <v>0.70406933539368255</v>
      </c>
    </row>
    <row r="19" spans="1:27">
      <c r="A19" s="275"/>
      <c r="B19" s="178"/>
      <c r="C19" s="178"/>
      <c r="D19" s="178"/>
      <c r="E19" s="178"/>
      <c r="F19" s="178"/>
      <c r="G19" s="179"/>
      <c r="H19" s="179"/>
      <c r="I19" s="178" t="s">
        <v>8</v>
      </c>
      <c r="J19" s="275"/>
      <c r="K19" s="178"/>
      <c r="L19" s="178"/>
      <c r="M19" s="180">
        <f>_xlfn.STDEV.S(M7:M17)</f>
        <v>0.3552773465936509</v>
      </c>
      <c r="N19" s="275"/>
      <c r="O19" s="178"/>
      <c r="P19" s="178"/>
      <c r="Q19" s="180">
        <f>_xlfn.STDEV.S(Q7:Q17)</f>
        <v>0.20137854275744071</v>
      </c>
      <c r="R19" s="275"/>
      <c r="S19" s="178"/>
      <c r="T19" s="178"/>
      <c r="U19" s="180">
        <f>_xlfn.STDEV.S(U7:U17)</f>
        <v>0.51515550760065776</v>
      </c>
      <c r="V19" s="178"/>
      <c r="W19" s="178"/>
      <c r="X19" s="178"/>
      <c r="Y19" s="180">
        <f>_xlfn.STDEV.S(Y7:Y17)</f>
        <v>0.36668745060890334</v>
      </c>
    </row>
    <row r="20" spans="1:27">
      <c r="A20" s="177"/>
      <c r="B20" s="177"/>
      <c r="C20" s="177"/>
      <c r="D20" s="177"/>
      <c r="E20" s="177"/>
      <c r="F20" s="177"/>
      <c r="G20" s="177"/>
      <c r="H20" s="177"/>
      <c r="I20" s="177"/>
      <c r="J20" s="202"/>
      <c r="K20" s="202"/>
      <c r="L20" s="202"/>
      <c r="M20" s="175"/>
      <c r="N20" s="202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88"/>
    </row>
    <row r="21" spans="1:27">
      <c r="A21" s="177"/>
      <c r="B21" s="177"/>
      <c r="C21" s="174"/>
      <c r="D21" s="174"/>
      <c r="E21" s="174"/>
      <c r="F21" s="177"/>
      <c r="G21" s="177"/>
      <c r="H21" s="177"/>
      <c r="I21" s="177"/>
      <c r="J21" s="202"/>
      <c r="K21" s="202"/>
      <c r="L21" s="202"/>
      <c r="M21" s="202"/>
      <c r="N21" s="202"/>
      <c r="O21" s="202"/>
      <c r="P21" s="202"/>
      <c r="Q21" s="202"/>
      <c r="R21" s="202"/>
      <c r="S21" s="175"/>
      <c r="T21" s="175"/>
      <c r="U21" s="175"/>
      <c r="V21" s="175"/>
      <c r="W21" s="175"/>
      <c r="X21" s="175"/>
      <c r="Y21" s="175"/>
      <c r="Z21" s="175"/>
      <c r="AA21" s="188"/>
    </row>
    <row r="22" spans="1:27">
      <c r="A22" s="177"/>
      <c r="B22" s="177"/>
      <c r="C22" s="174"/>
      <c r="D22" s="174"/>
      <c r="E22" s="174"/>
      <c r="F22" s="177"/>
      <c r="G22" s="177"/>
      <c r="H22" s="174"/>
      <c r="I22" s="174"/>
      <c r="J22" s="202"/>
      <c r="K22" s="202"/>
      <c r="L22" s="202"/>
      <c r="M22" s="202"/>
      <c r="N22" s="202"/>
      <c r="O22" s="202"/>
      <c r="P22" s="202"/>
      <c r="Q22" s="202"/>
      <c r="R22" s="202"/>
      <c r="S22" s="175"/>
      <c r="T22" s="175"/>
      <c r="U22" s="175"/>
      <c r="V22" s="175"/>
      <c r="W22" s="175"/>
      <c r="X22" s="175"/>
      <c r="Y22" s="175"/>
      <c r="Z22" s="175"/>
      <c r="AA22" s="188"/>
    </row>
    <row r="23" spans="1:27">
      <c r="A23" s="177"/>
      <c r="B23" s="177"/>
      <c r="C23" s="174"/>
      <c r="D23" s="174"/>
      <c r="E23" s="174"/>
      <c r="F23" s="177"/>
      <c r="G23" s="177"/>
      <c r="H23" s="177"/>
      <c r="I23" s="177"/>
      <c r="J23" s="202"/>
      <c r="K23" s="202"/>
      <c r="L23" s="202"/>
      <c r="M23" s="175"/>
      <c r="N23" s="202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88"/>
    </row>
    <row r="24" spans="1:27">
      <c r="A24" s="177"/>
      <c r="B24" s="177"/>
      <c r="C24" s="174"/>
      <c r="D24" s="174"/>
      <c r="E24" s="174"/>
      <c r="F24" s="177"/>
      <c r="G24" s="177"/>
      <c r="H24" s="177"/>
      <c r="I24" s="174"/>
      <c r="J24" s="202"/>
      <c r="K24" s="202"/>
      <c r="L24" s="202"/>
      <c r="M24" s="175"/>
      <c r="N24" s="202"/>
      <c r="O24" s="202"/>
      <c r="P24" s="202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88"/>
    </row>
    <row r="25" spans="1:27">
      <c r="A25" s="177"/>
      <c r="B25" s="177"/>
      <c r="C25" s="174"/>
      <c r="D25" s="174"/>
      <c r="E25" s="174"/>
      <c r="F25" s="177"/>
      <c r="G25" s="177"/>
      <c r="H25" s="177"/>
      <c r="I25" s="177"/>
      <c r="J25" s="202"/>
      <c r="K25" s="202"/>
      <c r="L25" s="202"/>
      <c r="M25" s="202"/>
      <c r="N25" s="202"/>
      <c r="O25" s="202"/>
      <c r="P25" s="202"/>
      <c r="Q25" s="202"/>
      <c r="R25" s="202"/>
      <c r="S25" s="175"/>
      <c r="T25" s="175"/>
      <c r="U25" s="175"/>
      <c r="V25" s="175"/>
      <c r="W25" s="175"/>
      <c r="X25" s="175"/>
      <c r="Y25" s="175"/>
      <c r="Z25" s="175"/>
      <c r="AA25" s="188"/>
    </row>
    <row r="26" spans="1:27">
      <c r="A26" s="177"/>
      <c r="B26" s="177"/>
      <c r="C26" s="174"/>
      <c r="D26" s="174"/>
      <c r="E26" s="174"/>
      <c r="F26" s="177"/>
      <c r="G26" s="177"/>
      <c r="H26" s="177"/>
      <c r="I26" s="202"/>
      <c r="J26" s="174"/>
      <c r="K26" s="202"/>
      <c r="L26" s="202"/>
      <c r="M26" s="175"/>
      <c r="N26" s="202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88"/>
    </row>
    <row r="27" spans="1:27">
      <c r="A27" s="177"/>
      <c r="B27" s="177"/>
      <c r="C27" s="177"/>
      <c r="D27" s="177"/>
      <c r="E27" s="177"/>
      <c r="F27" s="177"/>
      <c r="G27" s="177"/>
      <c r="H27" s="177"/>
      <c r="I27" s="202"/>
      <c r="J27" s="174"/>
      <c r="K27" s="202"/>
      <c r="L27" s="202"/>
      <c r="M27" s="175"/>
      <c r="N27" s="202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  <c r="AA27" s="188"/>
    </row>
    <row r="28" spans="1:27">
      <c r="A28" s="177"/>
      <c r="B28" s="177"/>
      <c r="C28" s="177"/>
      <c r="D28" s="177"/>
      <c r="E28" s="177"/>
      <c r="F28" s="177"/>
      <c r="G28" s="177"/>
      <c r="H28" s="177"/>
      <c r="I28" s="177"/>
      <c r="J28" s="202"/>
      <c r="L28" s="187"/>
      <c r="M28" s="175"/>
      <c r="N28" s="202"/>
      <c r="O28" s="175"/>
      <c r="P28" s="175"/>
      <c r="Q28" s="175"/>
      <c r="R28" s="175"/>
      <c r="S28" s="175"/>
      <c r="T28" s="175"/>
      <c r="U28" s="175"/>
      <c r="V28" s="175"/>
      <c r="W28" s="175"/>
      <c r="X28" s="175"/>
      <c r="Y28" s="175"/>
      <c r="Z28" s="175"/>
      <c r="AA28" s="188"/>
    </row>
    <row r="29" spans="1:27">
      <c r="A29" s="177"/>
      <c r="B29" s="177"/>
      <c r="C29" s="177"/>
      <c r="D29" s="177"/>
      <c r="E29" s="177"/>
      <c r="F29" s="177"/>
      <c r="G29" s="177"/>
      <c r="H29" s="177"/>
      <c r="I29" s="177"/>
      <c r="J29" s="202"/>
      <c r="K29" s="202"/>
      <c r="L29" s="202"/>
      <c r="M29" s="202"/>
      <c r="N29" s="202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88"/>
    </row>
    <row r="30" spans="1:27">
      <c r="A30" s="177"/>
      <c r="B30" s="177"/>
      <c r="C30" s="177"/>
      <c r="D30" s="177"/>
      <c r="E30" s="177"/>
      <c r="F30" s="177"/>
      <c r="G30" s="177"/>
      <c r="H30" s="177"/>
      <c r="I30" s="177"/>
      <c r="J30" s="202"/>
      <c r="K30" s="202"/>
      <c r="L30" s="202"/>
      <c r="M30" s="202"/>
      <c r="N30" s="202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4"/>
    </row>
    <row r="31" spans="1:27">
      <c r="A31" s="177"/>
      <c r="B31" s="177"/>
      <c r="C31" s="177"/>
      <c r="D31" s="177"/>
      <c r="E31" s="177"/>
      <c r="F31" s="177"/>
      <c r="G31" s="177"/>
      <c r="H31" s="177"/>
      <c r="I31" s="177"/>
      <c r="J31" s="202"/>
      <c r="K31" s="202"/>
      <c r="L31" s="202"/>
      <c r="M31" s="202"/>
      <c r="N31" s="202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4"/>
    </row>
    <row r="32" spans="1:27">
      <c r="A32" s="177"/>
      <c r="B32" s="177"/>
      <c r="C32" s="177"/>
      <c r="D32" s="177"/>
      <c r="E32" s="177"/>
      <c r="F32" s="177"/>
      <c r="G32" s="177"/>
      <c r="H32" s="177"/>
      <c r="I32" s="177"/>
      <c r="J32" s="202"/>
      <c r="K32" s="202"/>
      <c r="L32" s="202"/>
      <c r="M32" s="202"/>
      <c r="N32" s="202"/>
      <c r="O32" s="202"/>
      <c r="P32" s="202"/>
      <c r="Q32" s="202"/>
      <c r="R32" s="202"/>
      <c r="S32" s="174"/>
      <c r="T32" s="174"/>
      <c r="U32" s="174"/>
      <c r="V32" s="174"/>
      <c r="W32" s="174"/>
      <c r="X32" s="174"/>
      <c r="Y32" s="174"/>
      <c r="Z32" s="174"/>
    </row>
    <row r="33" spans="1:26">
      <c r="A33" s="177"/>
      <c r="B33" s="177"/>
      <c r="C33" s="177"/>
      <c r="D33" s="177"/>
      <c r="E33" s="177"/>
      <c r="F33" s="177"/>
      <c r="G33" s="177"/>
      <c r="H33" s="177"/>
      <c r="I33" s="177"/>
      <c r="J33" s="202"/>
      <c r="K33" s="202"/>
      <c r="L33" s="202"/>
      <c r="M33" s="202"/>
      <c r="N33" s="202"/>
      <c r="O33" s="202"/>
      <c r="P33" s="202"/>
      <c r="Q33" s="202"/>
      <c r="R33" s="202"/>
      <c r="S33" s="174"/>
      <c r="T33" s="174"/>
      <c r="U33" s="174"/>
      <c r="V33" s="174"/>
      <c r="W33" s="174"/>
      <c r="X33" s="174"/>
      <c r="Y33" s="174"/>
      <c r="Z33" s="174"/>
    </row>
    <row r="34" spans="1:26">
      <c r="A34" s="187"/>
      <c r="B34" s="187"/>
      <c r="C34" s="187"/>
      <c r="D34" s="187"/>
      <c r="E34" s="177"/>
      <c r="F34" s="177"/>
      <c r="G34" s="187"/>
      <c r="H34" s="187"/>
      <c r="I34" s="177"/>
      <c r="J34" s="202"/>
      <c r="K34" s="202"/>
      <c r="L34" s="202"/>
      <c r="M34" s="202"/>
      <c r="N34" s="202"/>
      <c r="O34" s="202"/>
      <c r="P34" s="202"/>
      <c r="Q34" s="202"/>
      <c r="R34" s="202"/>
      <c r="S34" s="174"/>
    </row>
    <row r="35" spans="1:26">
      <c r="A35" s="187"/>
      <c r="B35" s="187"/>
      <c r="C35" s="187"/>
      <c r="D35" s="187"/>
      <c r="E35" s="177"/>
      <c r="F35" s="177"/>
      <c r="G35" s="187"/>
      <c r="H35" s="187"/>
      <c r="I35" s="177"/>
      <c r="J35" s="202"/>
      <c r="K35" s="202"/>
      <c r="L35" s="202"/>
      <c r="M35" s="202"/>
      <c r="N35" s="202"/>
      <c r="O35" s="202"/>
      <c r="P35" s="202"/>
      <c r="Q35" s="202"/>
      <c r="R35" s="202"/>
    </row>
    <row r="36" spans="1:26">
      <c r="A36" s="187"/>
      <c r="B36" s="187"/>
      <c r="C36" s="187"/>
      <c r="D36" s="187"/>
      <c r="E36" s="177"/>
      <c r="F36" s="177"/>
      <c r="G36" s="187"/>
      <c r="H36" s="187"/>
      <c r="M36" s="202"/>
      <c r="N36" s="188"/>
    </row>
    <row r="37" spans="1:26">
      <c r="A37" s="187"/>
      <c r="B37" s="187"/>
      <c r="C37" s="187"/>
      <c r="D37" s="187"/>
      <c r="E37" s="177"/>
      <c r="F37" s="177"/>
      <c r="G37" s="187"/>
      <c r="H37" s="187"/>
      <c r="M37" s="187"/>
    </row>
    <row r="38" spans="1:26">
      <c r="A38" s="187"/>
      <c r="B38" s="187"/>
      <c r="C38" s="187"/>
      <c r="D38" s="187"/>
      <c r="E38" s="177"/>
      <c r="F38" s="177"/>
      <c r="G38" s="187"/>
      <c r="H38" s="187"/>
      <c r="M38" s="187"/>
    </row>
    <row r="39" spans="1:26">
      <c r="A39" s="187"/>
      <c r="B39" s="187"/>
      <c r="C39" s="187"/>
      <c r="D39" s="187"/>
      <c r="E39" s="187"/>
      <c r="F39" s="187"/>
      <c r="G39" s="187"/>
      <c r="H39" s="187"/>
      <c r="M39" s="187"/>
    </row>
    <row r="40" spans="1:26">
      <c r="A40" s="187"/>
      <c r="B40" s="187"/>
      <c r="C40" s="187"/>
      <c r="D40" s="187"/>
      <c r="E40" s="187"/>
      <c r="F40" s="187"/>
      <c r="G40" s="187"/>
      <c r="H40" s="187"/>
      <c r="M40" s="187"/>
    </row>
    <row r="41" spans="1:26">
      <c r="A41" s="187"/>
      <c r="B41" s="187"/>
      <c r="C41" s="187"/>
      <c r="D41" s="187"/>
      <c r="E41" s="187"/>
      <c r="F41" s="187"/>
      <c r="G41" s="187"/>
      <c r="H41" s="187"/>
      <c r="M41" s="187"/>
    </row>
    <row r="42" spans="1:26">
      <c r="A42" s="187"/>
      <c r="B42" s="187"/>
      <c r="C42" s="187"/>
      <c r="D42" s="187"/>
      <c r="E42" s="187"/>
      <c r="F42" s="187"/>
      <c r="G42" s="187"/>
      <c r="H42" s="187"/>
      <c r="M42" s="187"/>
    </row>
    <row r="43" spans="1:26">
      <c r="A43" s="187"/>
      <c r="B43" s="187"/>
      <c r="C43" s="187"/>
      <c r="D43" s="187"/>
      <c r="E43" s="187"/>
      <c r="F43" s="187"/>
      <c r="G43" s="187"/>
      <c r="H43" s="187"/>
      <c r="M43" s="187"/>
    </row>
    <row r="44" spans="1:26">
      <c r="A44" s="187"/>
      <c r="B44" s="187"/>
      <c r="C44" s="187"/>
      <c r="D44" s="187"/>
      <c r="E44" s="187"/>
      <c r="F44" s="187"/>
      <c r="G44" s="187"/>
      <c r="H44" s="187"/>
      <c r="M44" s="187"/>
    </row>
    <row r="45" spans="1:26">
      <c r="A45" s="187"/>
      <c r="B45" s="187"/>
      <c r="C45" s="187"/>
      <c r="D45" s="187"/>
      <c r="E45" s="187"/>
      <c r="F45" s="187"/>
      <c r="G45" s="187"/>
      <c r="H45" s="187"/>
      <c r="I45" s="177"/>
      <c r="J45" s="202"/>
      <c r="K45" s="202"/>
      <c r="L45" s="202"/>
      <c r="M45" s="187"/>
    </row>
    <row r="46" spans="1:26">
      <c r="A46" s="187"/>
      <c r="B46" s="187"/>
      <c r="C46" s="187"/>
      <c r="D46" s="187"/>
      <c r="E46" s="187"/>
      <c r="F46" s="187"/>
      <c r="G46" s="187"/>
      <c r="H46" s="187"/>
      <c r="I46" s="202"/>
      <c r="J46" s="174"/>
      <c r="K46" s="187"/>
      <c r="L46" s="187"/>
      <c r="M46" s="187"/>
    </row>
    <row r="47" spans="1:26">
      <c r="A47" s="187"/>
      <c r="B47" s="187"/>
      <c r="C47" s="187"/>
      <c r="D47" s="187"/>
      <c r="E47" s="187"/>
      <c r="F47" s="187"/>
      <c r="G47" s="187"/>
      <c r="H47" s="187"/>
      <c r="I47" s="202"/>
      <c r="J47" s="174"/>
      <c r="K47" s="187"/>
      <c r="L47" s="187"/>
      <c r="M47" s="187"/>
    </row>
    <row r="48" spans="1:26">
      <c r="A48" s="187"/>
      <c r="B48" s="187"/>
      <c r="C48" s="187"/>
      <c r="D48" s="187"/>
      <c r="E48" s="187"/>
      <c r="F48" s="187"/>
      <c r="G48" s="187"/>
      <c r="H48" s="187"/>
      <c r="I48" s="177"/>
      <c r="J48" s="202"/>
      <c r="L48" s="187"/>
      <c r="M48" s="187"/>
    </row>
    <row r="49" spans="1:13">
      <c r="A49" s="187"/>
      <c r="B49" s="187"/>
      <c r="C49" s="187"/>
      <c r="D49" s="187"/>
      <c r="E49" s="187"/>
      <c r="F49" s="187"/>
      <c r="G49" s="187"/>
      <c r="H49" s="187"/>
      <c r="I49" s="177"/>
      <c r="J49" s="202"/>
      <c r="L49" s="187"/>
      <c r="M49" s="187"/>
    </row>
    <row r="50" spans="1:13">
      <c r="A50" s="187"/>
      <c r="B50" s="187"/>
      <c r="C50" s="187"/>
      <c r="D50" s="187"/>
      <c r="E50" s="187"/>
      <c r="F50" s="187"/>
      <c r="G50" s="187"/>
      <c r="H50" s="187"/>
      <c r="I50" s="177"/>
      <c r="J50" s="202"/>
      <c r="M50" s="187"/>
    </row>
    <row r="51" spans="1:13">
      <c r="A51" s="187"/>
      <c r="B51" s="187"/>
      <c r="C51" s="187"/>
      <c r="D51" s="187"/>
      <c r="E51" s="187"/>
      <c r="F51" s="187"/>
      <c r="G51" s="187"/>
      <c r="H51" s="187"/>
      <c r="I51" s="177"/>
      <c r="J51" s="202"/>
      <c r="M51" s="187"/>
    </row>
    <row r="52" spans="1:13">
      <c r="A52" s="187"/>
      <c r="B52" s="187"/>
      <c r="C52" s="187"/>
      <c r="D52" s="187"/>
      <c r="E52" s="187"/>
      <c r="F52" s="187"/>
      <c r="G52" s="187"/>
      <c r="H52" s="187"/>
      <c r="I52" s="177"/>
      <c r="J52" s="202"/>
      <c r="K52" s="202"/>
      <c r="L52" s="202"/>
      <c r="M52" s="187"/>
    </row>
    <row r="53" spans="1:13">
      <c r="A53" s="187"/>
      <c r="B53" s="187"/>
      <c r="C53" s="187"/>
      <c r="D53" s="187"/>
      <c r="E53" s="187"/>
      <c r="F53" s="187"/>
      <c r="G53" s="187"/>
      <c r="H53" s="187"/>
      <c r="I53" s="177"/>
      <c r="J53" s="202"/>
      <c r="K53" s="202"/>
      <c r="L53" s="202"/>
      <c r="M53" s="187"/>
    </row>
    <row r="54" spans="1:13">
      <c r="A54" s="187"/>
      <c r="B54" s="187"/>
      <c r="C54" s="187"/>
      <c r="D54" s="187"/>
      <c r="E54" s="187"/>
      <c r="F54" s="187"/>
      <c r="G54" s="187"/>
      <c r="H54" s="187"/>
      <c r="I54" s="177"/>
      <c r="J54" s="202"/>
      <c r="K54" s="202"/>
      <c r="L54" s="202"/>
      <c r="M54" s="187"/>
    </row>
    <row r="55" spans="1:13">
      <c r="A55" s="187"/>
      <c r="B55" s="187"/>
      <c r="C55" s="187"/>
      <c r="D55" s="187"/>
      <c r="E55" s="187"/>
      <c r="F55" s="187"/>
      <c r="G55" s="187"/>
      <c r="H55" s="187"/>
      <c r="I55" s="177"/>
      <c r="J55" s="202"/>
      <c r="K55" s="202"/>
      <c r="L55" s="202"/>
      <c r="M55" s="187"/>
    </row>
    <row r="56" spans="1:13">
      <c r="A56" s="187"/>
      <c r="B56" s="187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</row>
    <row r="57" spans="1:13">
      <c r="A57" s="187"/>
      <c r="B57" s="187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</row>
    <row r="58" spans="1:13">
      <c r="A58" s="187"/>
      <c r="B58" s="187"/>
      <c r="C58" s="187"/>
      <c r="D58" s="187"/>
      <c r="E58" s="187"/>
      <c r="F58" s="187"/>
      <c r="G58" s="187"/>
      <c r="H58" s="187"/>
      <c r="I58" s="187"/>
      <c r="J58" s="187"/>
      <c r="K58" s="187"/>
      <c r="L58" s="187"/>
      <c r="M58" s="187"/>
    </row>
    <row r="59" spans="1:13">
      <c r="A59" s="187"/>
      <c r="B59" s="187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</row>
    <row r="60" spans="1:13">
      <c r="A60" s="187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</row>
    <row r="61" spans="1:13">
      <c r="A61" s="187"/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</row>
    <row r="62" spans="1:13">
      <c r="A62" s="187"/>
      <c r="B62" s="187"/>
      <c r="C62" s="187"/>
      <c r="D62" s="187"/>
      <c r="E62" s="187"/>
      <c r="F62" s="187"/>
      <c r="G62" s="187"/>
      <c r="H62" s="187"/>
      <c r="I62" s="187"/>
      <c r="J62" s="187"/>
      <c r="K62" s="187"/>
      <c r="L62" s="187"/>
      <c r="M62" s="187"/>
    </row>
    <row r="63" spans="1:13">
      <c r="A63" s="187"/>
      <c r="B63" s="187"/>
      <c r="C63" s="187"/>
      <c r="D63" s="187"/>
      <c r="E63" s="187"/>
      <c r="F63" s="187"/>
      <c r="G63" s="187"/>
      <c r="H63" s="187"/>
      <c r="I63" s="187"/>
      <c r="J63" s="187"/>
      <c r="K63" s="187"/>
      <c r="L63" s="187"/>
      <c r="M63" s="187"/>
    </row>
    <row r="64" spans="1:13">
      <c r="A64" s="187"/>
      <c r="B64" s="187"/>
      <c r="C64" s="187"/>
      <c r="D64" s="187"/>
      <c r="E64" s="187"/>
      <c r="F64" s="187"/>
      <c r="G64" s="187"/>
      <c r="H64" s="187"/>
      <c r="I64" s="187"/>
      <c r="J64" s="187"/>
      <c r="K64" s="187"/>
      <c r="L64" s="187"/>
      <c r="M64" s="187"/>
    </row>
    <row r="65" spans="1:13">
      <c r="A65" s="187"/>
      <c r="B65" s="187"/>
      <c r="C65" s="187"/>
      <c r="D65" s="187"/>
      <c r="E65" s="187"/>
      <c r="F65" s="187"/>
      <c r="G65" s="187"/>
      <c r="H65" s="187"/>
      <c r="I65" s="187"/>
      <c r="J65" s="187"/>
      <c r="K65" s="187"/>
      <c r="L65" s="187"/>
      <c r="M65" s="187"/>
    </row>
    <row r="66" spans="1:13">
      <c r="A66" s="187"/>
      <c r="B66" s="187"/>
      <c r="C66" s="187"/>
      <c r="D66" s="187"/>
      <c r="E66" s="187"/>
      <c r="F66" s="187"/>
      <c r="G66" s="187"/>
      <c r="H66" s="187"/>
      <c r="I66" s="187"/>
      <c r="J66" s="187"/>
      <c r="K66" s="187"/>
      <c r="L66" s="187"/>
      <c r="M66" s="187"/>
    </row>
    <row r="67" spans="1:13">
      <c r="A67" s="187"/>
      <c r="B67" s="187"/>
      <c r="C67" s="187"/>
      <c r="D67" s="187"/>
      <c r="E67" s="187"/>
      <c r="F67" s="187"/>
      <c r="G67" s="187"/>
      <c r="H67" s="187"/>
      <c r="I67" s="187"/>
      <c r="J67" s="187"/>
      <c r="K67" s="187"/>
      <c r="L67" s="187"/>
      <c r="M67" s="187"/>
    </row>
    <row r="68" spans="1:13">
      <c r="A68" s="187"/>
      <c r="B68" s="187"/>
      <c r="C68" s="187"/>
      <c r="D68" s="187"/>
      <c r="E68" s="187"/>
      <c r="F68" s="187"/>
      <c r="G68" s="187"/>
      <c r="H68" s="187"/>
      <c r="I68" s="187"/>
      <c r="J68" s="187"/>
      <c r="K68" s="187"/>
      <c r="L68" s="187"/>
      <c r="M68" s="187"/>
    </row>
  </sheetData>
  <hyperlinks>
    <hyperlink ref="A2" r:id="rId1" xr:uid="{F87AB4F9-F14B-4F0E-8D16-3AAABF639E89}"/>
    <hyperlink ref="C8" r:id="rId2" xr:uid="{74236301-58A6-4478-94C5-8BC1E51E9C94}"/>
    <hyperlink ref="C9" r:id="rId3" xr:uid="{D267821C-813A-437F-9E6B-A6853DF801A5}"/>
    <hyperlink ref="C13" r:id="rId4" xr:uid="{86DFB266-E3D4-4991-A42D-3EC7A0BB8764}"/>
    <hyperlink ref="C7" r:id="rId5" xr:uid="{8BB3FBD3-B7C8-43E3-B0C3-6A96BAC4CFF3}"/>
    <hyperlink ref="C10" r:id="rId6" xr:uid="{7B654477-16AE-451C-8AA1-E0BE907FEA0A}"/>
    <hyperlink ref="C11" r:id="rId7" xr:uid="{F7020861-AFA7-419C-A81C-B6B0FBEAC5ED}"/>
    <hyperlink ref="C14" r:id="rId8" xr:uid="{B1643204-4E7F-4A99-9D59-1E5452906FE5}"/>
  </hyperlinks>
  <pageMargins left="0.7" right="0.7" top="0.75" bottom="0.75" header="0.3" footer="0.3"/>
  <pageSetup paperSize="9" orientation="portrait" verticalDpi="0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5D40-9288-41AE-9A23-F1424353E1A5}">
  <dimension ref="A1:U47"/>
  <sheetViews>
    <sheetView workbookViewId="0"/>
  </sheetViews>
  <sheetFormatPr defaultRowHeight="14.4"/>
  <cols>
    <col min="3" max="3" width="18.77734375" customWidth="1"/>
    <col min="4" max="4" width="15.44140625" customWidth="1"/>
    <col min="18" max="18" width="16.44140625" customWidth="1"/>
  </cols>
  <sheetData>
    <row r="1" spans="1:13" ht="31.2">
      <c r="A1" s="59" t="s">
        <v>257</v>
      </c>
    </row>
    <row r="2" spans="1:13">
      <c r="A2" s="106" t="s">
        <v>196</v>
      </c>
    </row>
    <row r="5" spans="1:13">
      <c r="A5" s="14" t="s">
        <v>232</v>
      </c>
      <c r="B5" s="28" t="s">
        <v>231</v>
      </c>
      <c r="C5" s="28" t="s">
        <v>197</v>
      </c>
      <c r="D5" s="93" t="s">
        <v>233</v>
      </c>
    </row>
    <row r="6" spans="1:13">
      <c r="A6" s="14" t="s">
        <v>193</v>
      </c>
      <c r="B6" s="28">
        <v>1</v>
      </c>
      <c r="C6" s="28">
        <v>34.21</v>
      </c>
      <c r="D6" s="104">
        <f>100/C6</f>
        <v>2.9231218941829873</v>
      </c>
    </row>
    <row r="7" spans="1:13">
      <c r="A7" s="12"/>
      <c r="B7">
        <v>2</v>
      </c>
      <c r="C7">
        <v>40.15</v>
      </c>
      <c r="D7" s="54">
        <f t="shared" ref="D7:D16" si="0">100/C7</f>
        <v>2.4906600249066004</v>
      </c>
    </row>
    <row r="8" spans="1:13">
      <c r="A8" s="12"/>
      <c r="B8">
        <v>3</v>
      </c>
      <c r="C8">
        <v>24.36</v>
      </c>
      <c r="D8" s="54">
        <f t="shared" si="0"/>
        <v>4.1050903119868636</v>
      </c>
    </row>
    <row r="9" spans="1:13">
      <c r="A9" s="12"/>
      <c r="B9">
        <v>4</v>
      </c>
      <c r="C9">
        <v>20.79</v>
      </c>
      <c r="D9" s="54">
        <f t="shared" si="0"/>
        <v>4.8100048100048101</v>
      </c>
    </row>
    <row r="10" spans="1:13">
      <c r="A10" s="12" t="s">
        <v>194</v>
      </c>
      <c r="B10">
        <v>1</v>
      </c>
      <c r="C10">
        <v>26.84</v>
      </c>
      <c r="D10" s="54">
        <f t="shared" si="0"/>
        <v>3.7257824143070044</v>
      </c>
    </row>
    <row r="11" spans="1:13">
      <c r="A11" s="12"/>
      <c r="B11">
        <v>2</v>
      </c>
      <c r="C11">
        <v>31.61</v>
      </c>
      <c r="D11" s="54">
        <f t="shared" si="0"/>
        <v>3.1635558367605188</v>
      </c>
    </row>
    <row r="12" spans="1:13">
      <c r="A12" s="12"/>
      <c r="B12">
        <v>3</v>
      </c>
      <c r="C12">
        <v>22.46</v>
      </c>
      <c r="D12" s="54">
        <f t="shared" si="0"/>
        <v>4.4523597506678536</v>
      </c>
      <c r="H12" s="63"/>
      <c r="I12" s="13"/>
      <c r="J12" s="63"/>
      <c r="K12" s="13"/>
      <c r="L12" s="63"/>
      <c r="M12" s="13"/>
    </row>
    <row r="13" spans="1:13">
      <c r="A13" s="12"/>
      <c r="B13">
        <v>4</v>
      </c>
      <c r="C13">
        <v>24.25</v>
      </c>
      <c r="D13" s="54">
        <f t="shared" si="0"/>
        <v>4.1237113402061851</v>
      </c>
      <c r="H13" s="63"/>
      <c r="I13" s="13"/>
      <c r="J13" s="63"/>
      <c r="K13" s="13"/>
      <c r="L13" s="63"/>
      <c r="M13" s="13"/>
    </row>
    <row r="14" spans="1:13">
      <c r="A14" s="12" t="s">
        <v>195</v>
      </c>
      <c r="B14">
        <v>1</v>
      </c>
      <c r="C14">
        <v>27.39</v>
      </c>
      <c r="D14" s="54">
        <f t="shared" si="0"/>
        <v>3.6509675063891929</v>
      </c>
      <c r="H14" s="63"/>
      <c r="I14" s="13"/>
      <c r="J14" s="63"/>
      <c r="K14" s="13"/>
      <c r="L14" s="63"/>
      <c r="M14" s="13"/>
    </row>
    <row r="15" spans="1:13">
      <c r="A15" s="12"/>
      <c r="B15">
        <v>2</v>
      </c>
      <c r="C15">
        <v>28.68</v>
      </c>
      <c r="D15" s="54">
        <f t="shared" si="0"/>
        <v>3.4867503486750349</v>
      </c>
      <c r="H15" s="63"/>
      <c r="I15" s="13"/>
      <c r="J15" s="63"/>
      <c r="K15" s="13"/>
      <c r="L15" s="63"/>
      <c r="M15" s="13"/>
    </row>
    <row r="16" spans="1:13">
      <c r="A16" s="12"/>
      <c r="B16">
        <v>3</v>
      </c>
      <c r="C16">
        <v>21.77</v>
      </c>
      <c r="D16" s="54">
        <f t="shared" si="0"/>
        <v>4.5934772622875517</v>
      </c>
      <c r="H16" s="92"/>
    </row>
    <row r="17" spans="1:21">
      <c r="A17" s="15"/>
      <c r="B17" s="29">
        <v>4</v>
      </c>
      <c r="C17" s="29">
        <v>23.02</v>
      </c>
      <c r="D17" s="83">
        <f>100/C17</f>
        <v>4.3440486533449176</v>
      </c>
      <c r="H17" s="13"/>
    </row>
    <row r="18" spans="1:21">
      <c r="A18" s="98" t="s">
        <v>135</v>
      </c>
      <c r="B18" s="11"/>
      <c r="C18" s="146">
        <f>AVERAGE(C6:C17)</f>
        <v>27.127499999999998</v>
      </c>
      <c r="D18" s="147">
        <f>AVERAGE(D6:D17)</f>
        <v>3.8224608461432936</v>
      </c>
    </row>
    <row r="19" spans="1:21">
      <c r="A19" s="148" t="s">
        <v>8</v>
      </c>
      <c r="B19" s="149"/>
      <c r="C19" s="150">
        <f>_xlfn.STDEV.S(C6:C17)</f>
        <v>5.7671863708713014</v>
      </c>
      <c r="D19" s="151">
        <f>_xlfn.STDEV.S(D6:D17)</f>
        <v>0.71205752783581988</v>
      </c>
    </row>
    <row r="25" spans="1:21">
      <c r="U25" s="71"/>
    </row>
    <row r="26" spans="1:21">
      <c r="U26" s="71"/>
    </row>
    <row r="27" spans="1:21">
      <c r="U27" s="71"/>
    </row>
    <row r="28" spans="1:21">
      <c r="U28" s="71"/>
    </row>
    <row r="29" spans="1:21">
      <c r="U29" s="71"/>
    </row>
    <row r="30" spans="1:21">
      <c r="U30" s="71"/>
    </row>
    <row r="40" spans="10:10">
      <c r="J40" s="71"/>
    </row>
    <row r="41" spans="10:10">
      <c r="J41" s="71"/>
    </row>
    <row r="42" spans="10:10">
      <c r="J42" s="71"/>
    </row>
    <row r="43" spans="10:10">
      <c r="J43" s="71"/>
    </row>
    <row r="44" spans="10:10">
      <c r="J44" s="71"/>
    </row>
    <row r="45" spans="10:10">
      <c r="J45" s="71"/>
    </row>
    <row r="46" spans="10:10">
      <c r="J46" s="92"/>
    </row>
    <row r="47" spans="10:10">
      <c r="J47" s="1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D7E1-5954-457D-9583-EE6BFE542A7E}">
  <dimension ref="A1:K18"/>
  <sheetViews>
    <sheetView workbookViewId="0">
      <selection activeCell="G22" sqref="G22"/>
    </sheetView>
  </sheetViews>
  <sheetFormatPr defaultRowHeight="14.4"/>
  <cols>
    <col min="1" max="1" width="20.21875" customWidth="1"/>
    <col min="2" max="2" width="12.5546875" bestFit="1" customWidth="1"/>
    <col min="3" max="3" width="14.44140625" bestFit="1" customWidth="1"/>
    <col min="4" max="4" width="14" bestFit="1" customWidth="1"/>
    <col min="5" max="5" width="14.77734375" bestFit="1" customWidth="1"/>
    <col min="6" max="6" width="9" bestFit="1" customWidth="1"/>
    <col min="7" max="7" width="15" bestFit="1" customWidth="1"/>
    <col min="8" max="10" width="10.77734375" bestFit="1" customWidth="1"/>
  </cols>
  <sheetData>
    <row r="1" spans="1:11" ht="31.2">
      <c r="A1" s="59" t="s">
        <v>258</v>
      </c>
    </row>
    <row r="2" spans="1:11">
      <c r="A2" s="60" t="s">
        <v>81</v>
      </c>
    </row>
    <row r="5" spans="1:11">
      <c r="A5" s="115" t="s">
        <v>12</v>
      </c>
      <c r="B5" s="116" t="s">
        <v>11</v>
      </c>
      <c r="C5" s="115" t="s">
        <v>123</v>
      </c>
      <c r="D5" s="116" t="s">
        <v>240</v>
      </c>
      <c r="E5" s="117" t="s">
        <v>124</v>
      </c>
      <c r="F5" s="84" t="s">
        <v>2</v>
      </c>
      <c r="G5" s="85" t="s">
        <v>131</v>
      </c>
      <c r="H5" s="86" t="s">
        <v>3</v>
      </c>
      <c r="I5" s="85" t="s">
        <v>123</v>
      </c>
      <c r="J5" s="85" t="s">
        <v>240</v>
      </c>
      <c r="K5" s="86" t="s">
        <v>124</v>
      </c>
    </row>
    <row r="6" spans="1:11">
      <c r="A6" s="14" t="s">
        <v>136</v>
      </c>
      <c r="B6" s="28" t="s">
        <v>137</v>
      </c>
      <c r="C6" s="14" t="s">
        <v>170</v>
      </c>
      <c r="D6" s="28" t="s">
        <v>171</v>
      </c>
      <c r="E6" s="93" t="s">
        <v>172</v>
      </c>
      <c r="F6" s="14" t="s">
        <v>173</v>
      </c>
      <c r="G6" s="28"/>
      <c r="H6" s="93" t="s">
        <v>174</v>
      </c>
      <c r="I6" s="28" t="s">
        <v>175</v>
      </c>
      <c r="J6" s="28" t="s">
        <v>176</v>
      </c>
      <c r="K6" s="93" t="s">
        <v>177</v>
      </c>
    </row>
    <row r="7" spans="1:11">
      <c r="A7" s="15"/>
      <c r="B7" s="29"/>
      <c r="C7" s="15">
        <v>19.7</v>
      </c>
      <c r="D7" s="29">
        <v>75.8</v>
      </c>
      <c r="E7" s="67">
        <v>2.4</v>
      </c>
      <c r="F7" s="15">
        <v>14.31</v>
      </c>
      <c r="G7" s="29"/>
      <c r="H7" s="67">
        <v>3.66</v>
      </c>
      <c r="I7" s="87">
        <f>C7/($F$7*1000)</f>
        <v>1.3766596785464709E-3</v>
      </c>
      <c r="J7" s="87">
        <f>D7/($H$7*1000)</f>
        <v>2.07103825136612E-2</v>
      </c>
      <c r="K7" s="88">
        <f>E7/($H$7*1000)</f>
        <v>6.5573770491803279E-4</v>
      </c>
    </row>
    <row r="8" spans="1:11">
      <c r="A8" s="14" t="s">
        <v>178</v>
      </c>
      <c r="B8" s="28" t="s">
        <v>247</v>
      </c>
      <c r="C8" s="14" t="s">
        <v>179</v>
      </c>
      <c r="D8" s="28" t="s">
        <v>180</v>
      </c>
      <c r="E8" s="93" t="s">
        <v>181</v>
      </c>
      <c r="F8" s="12" t="s">
        <v>182</v>
      </c>
      <c r="G8" t="s">
        <v>183</v>
      </c>
      <c r="H8" s="66" t="s">
        <v>184</v>
      </c>
      <c r="I8" s="113"/>
      <c r="J8" s="113"/>
      <c r="K8" s="89"/>
    </row>
    <row r="9" spans="1:11">
      <c r="A9" s="15"/>
      <c r="B9" s="29"/>
      <c r="C9" s="15">
        <v>12.5</v>
      </c>
      <c r="D9" s="29">
        <v>225</v>
      </c>
      <c r="E9" s="67">
        <v>0.21</v>
      </c>
      <c r="F9" s="12">
        <v>19.8</v>
      </c>
      <c r="G9">
        <v>1.49</v>
      </c>
      <c r="H9" s="66">
        <v>3.29</v>
      </c>
      <c r="I9" s="113">
        <f>C9*16/12/1000</f>
        <v>1.6666666666666666E-2</v>
      </c>
      <c r="J9" s="113">
        <f>D9*G9/H9*17/14/1000</f>
        <v>0.12373534520191057</v>
      </c>
      <c r="K9" s="89">
        <f>E9*44/28/1000</f>
        <v>3.3E-4</v>
      </c>
    </row>
    <row r="10" spans="1:11">
      <c r="A10" s="14" t="s">
        <v>185</v>
      </c>
      <c r="B10" s="28" t="s">
        <v>248</v>
      </c>
      <c r="C10" s="14"/>
      <c r="D10" s="28" t="s">
        <v>186</v>
      </c>
      <c r="E10" s="93"/>
      <c r="F10" s="14"/>
      <c r="G10" s="28" t="s">
        <v>187</v>
      </c>
      <c r="H10" s="93" t="s">
        <v>188</v>
      </c>
      <c r="I10" s="111"/>
      <c r="J10" s="111"/>
      <c r="K10" s="112"/>
    </row>
    <row r="11" spans="1:11">
      <c r="A11" s="12" t="s">
        <v>189</v>
      </c>
      <c r="C11" s="12"/>
      <c r="D11">
        <v>8.7899999999999991</v>
      </c>
      <c r="E11" s="66"/>
      <c r="F11" s="12"/>
      <c r="G11">
        <v>0.15</v>
      </c>
      <c r="H11" s="66">
        <v>0.18</v>
      </c>
      <c r="I11" s="113"/>
      <c r="J11" s="113">
        <f>D11%*G11/H11*17/14</f>
        <v>8.8946428571428565E-2</v>
      </c>
      <c r="K11" s="89"/>
    </row>
    <row r="12" spans="1:11">
      <c r="A12" s="15" t="s">
        <v>190</v>
      </c>
      <c r="B12" s="29"/>
      <c r="C12" s="15"/>
      <c r="D12" s="29">
        <v>23.8</v>
      </c>
      <c r="E12" s="67"/>
      <c r="F12" s="15"/>
      <c r="G12" s="29">
        <v>0.19</v>
      </c>
      <c r="H12" s="67">
        <v>0.21</v>
      </c>
      <c r="I12" s="87"/>
      <c r="J12" s="87">
        <f>D12%*G12/H12*17/14</f>
        <v>0.26147619047619047</v>
      </c>
      <c r="K12" s="88"/>
    </row>
    <row r="13" spans="1:11" ht="16.8">
      <c r="A13" s="14" t="s">
        <v>152</v>
      </c>
      <c r="B13" s="28" t="s">
        <v>120</v>
      </c>
      <c r="C13" s="14" t="s">
        <v>244</v>
      </c>
      <c r="D13" s="28" t="s">
        <v>245</v>
      </c>
      <c r="E13" s="93" t="s">
        <v>246</v>
      </c>
      <c r="F13" s="12" t="s">
        <v>191</v>
      </c>
      <c r="H13" s="66" t="s">
        <v>192</v>
      </c>
      <c r="I13" s="113"/>
      <c r="J13" s="113"/>
      <c r="K13" s="89"/>
    </row>
    <row r="14" spans="1:11">
      <c r="A14" s="12" t="s">
        <v>10</v>
      </c>
      <c r="C14" s="90">
        <v>36.567164179104473</v>
      </c>
      <c r="D14" s="114">
        <v>15.368852459016393</v>
      </c>
      <c r="E14" s="91">
        <v>10.4</v>
      </c>
      <c r="F14" s="90">
        <v>1.6</v>
      </c>
      <c r="H14" s="91">
        <v>0.23</v>
      </c>
      <c r="I14" s="113">
        <f>C14/1000000/F14%</f>
        <v>2.2854477611940296E-3</v>
      </c>
      <c r="J14" s="113">
        <f>D14/1000000/$H14%</f>
        <v>6.6821097647897362E-3</v>
      </c>
      <c r="K14" s="89">
        <f>E14/1000000/$H14%</f>
        <v>4.5217391304347831E-3</v>
      </c>
    </row>
    <row r="15" spans="1:11">
      <c r="A15" s="15" t="s">
        <v>121</v>
      </c>
      <c r="B15" s="29"/>
      <c r="C15" s="15">
        <v>46.4</v>
      </c>
      <c r="D15" s="29">
        <v>14.8</v>
      </c>
      <c r="E15" s="67">
        <v>12.4</v>
      </c>
      <c r="F15" s="15">
        <v>1.1000000000000001</v>
      </c>
      <c r="G15" s="29"/>
      <c r="H15" s="67">
        <v>0.24</v>
      </c>
      <c r="I15" s="87">
        <f>C15/1000000/F15%</f>
        <v>4.2181818181818171E-3</v>
      </c>
      <c r="J15" s="87">
        <f>D15/1000000/$H15%</f>
        <v>6.1666666666666675E-3</v>
      </c>
      <c r="K15" s="88">
        <f>E15/1000000/$H15%</f>
        <v>5.1666666666666666E-3</v>
      </c>
    </row>
    <row r="16" spans="1:11">
      <c r="A16" s="14"/>
      <c r="B16" s="28"/>
      <c r="C16" s="14"/>
      <c r="D16" s="28"/>
      <c r="E16" s="93"/>
      <c r="F16" s="12"/>
      <c r="H16" s="99" t="s">
        <v>115</v>
      </c>
      <c r="I16" s="164">
        <f>MEDIAN(I7:I15)</f>
        <v>3.2518147896879231E-3</v>
      </c>
      <c r="J16" s="164">
        <f>MEDIAN(J7:J15)</f>
        <v>5.4828405542544881E-2</v>
      </c>
      <c r="K16" s="165">
        <f>MEDIAN(K7:K15)</f>
        <v>2.5887384176764079E-3</v>
      </c>
    </row>
    <row r="17" spans="1:11">
      <c r="A17" s="12"/>
      <c r="C17" s="12"/>
      <c r="E17" s="66"/>
      <c r="F17" s="12"/>
      <c r="H17" s="99" t="s">
        <v>114</v>
      </c>
      <c r="I17" s="164">
        <f>MIN(I7:I15)</f>
        <v>1.3766596785464709E-3</v>
      </c>
      <c r="J17" s="164">
        <f>MIN(J7:J15)</f>
        <v>6.1666666666666675E-3</v>
      </c>
      <c r="K17" s="165">
        <f>MIN(K7:K15)</f>
        <v>3.3E-4</v>
      </c>
    </row>
    <row r="18" spans="1:11">
      <c r="A18" s="15"/>
      <c r="B18" s="29"/>
      <c r="C18" s="15"/>
      <c r="D18" s="29"/>
      <c r="E18" s="67"/>
      <c r="F18" s="15"/>
      <c r="G18" s="29"/>
      <c r="H18" s="163" t="s">
        <v>116</v>
      </c>
      <c r="I18" s="166">
        <f>MAX(I7:I15)</f>
        <v>1.6666666666666666E-2</v>
      </c>
      <c r="J18" s="166">
        <f>MAX(J7:J15)</f>
        <v>0.26147619047619047</v>
      </c>
      <c r="K18" s="167">
        <f>MAX(K7:K15)</f>
        <v>5.1666666666666666E-3</v>
      </c>
    </row>
  </sheetData>
  <hyperlinks>
    <hyperlink ref="A2" r:id="rId1" xr:uid="{C80FFF17-F093-443F-9347-EF5CE134F74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AF17-B13E-4782-B858-3ABAD5DA2E6A}">
  <dimension ref="A1:K48"/>
  <sheetViews>
    <sheetView workbookViewId="0">
      <selection activeCell="N27" sqref="N27"/>
    </sheetView>
  </sheetViews>
  <sheetFormatPr defaultRowHeight="14.4"/>
  <cols>
    <col min="1" max="1" width="21.21875" customWidth="1"/>
    <col min="2" max="2" width="47.21875" customWidth="1"/>
  </cols>
  <sheetData>
    <row r="1" spans="1:4" ht="31.2">
      <c r="A1" s="59" t="s">
        <v>342</v>
      </c>
    </row>
    <row r="3" spans="1:4">
      <c r="A3" s="134" t="s">
        <v>317</v>
      </c>
      <c r="D3" s="139"/>
    </row>
    <row r="4" spans="1:4">
      <c r="A4" s="134"/>
    </row>
    <row r="5" spans="1:4">
      <c r="A5" s="115" t="s">
        <v>279</v>
      </c>
      <c r="B5" s="117" t="s">
        <v>280</v>
      </c>
    </row>
    <row r="6" spans="1:4">
      <c r="A6" s="12" t="s">
        <v>281</v>
      </c>
      <c r="B6" s="66" t="s">
        <v>282</v>
      </c>
    </row>
    <row r="7" spans="1:4">
      <c r="A7" s="12" t="s">
        <v>283</v>
      </c>
      <c r="B7" s="66" t="s">
        <v>284</v>
      </c>
    </row>
    <row r="8" spans="1:4">
      <c r="A8" s="12" t="s">
        <v>285</v>
      </c>
      <c r="B8" s="66" t="s">
        <v>286</v>
      </c>
    </row>
    <row r="9" spans="1:4">
      <c r="A9" s="12" t="s">
        <v>287</v>
      </c>
      <c r="B9" s="66" t="s">
        <v>288</v>
      </c>
    </row>
    <row r="10" spans="1:4">
      <c r="A10" s="12" t="s">
        <v>289</v>
      </c>
      <c r="B10" s="66" t="s">
        <v>290</v>
      </c>
    </row>
    <row r="11" spans="1:4">
      <c r="A11" s="12" t="s">
        <v>291</v>
      </c>
      <c r="B11" s="66" t="s">
        <v>292</v>
      </c>
    </row>
    <row r="12" spans="1:4">
      <c r="A12" s="12" t="s">
        <v>293</v>
      </c>
      <c r="B12" s="66" t="s">
        <v>294</v>
      </c>
    </row>
    <row r="13" spans="1:4">
      <c r="A13" s="12" t="s">
        <v>295</v>
      </c>
      <c r="B13" s="66" t="s">
        <v>296</v>
      </c>
    </row>
    <row r="14" spans="1:4">
      <c r="A14" s="12" t="s">
        <v>297</v>
      </c>
      <c r="B14" s="66" t="s">
        <v>298</v>
      </c>
    </row>
    <row r="15" spans="1:4">
      <c r="A15" s="12" t="s">
        <v>299</v>
      </c>
      <c r="B15" s="66" t="s">
        <v>300</v>
      </c>
    </row>
    <row r="16" spans="1:4">
      <c r="A16" s="12" t="s">
        <v>301</v>
      </c>
      <c r="B16" s="66" t="s">
        <v>302</v>
      </c>
    </row>
    <row r="17" spans="1:11">
      <c r="A17" s="12" t="s">
        <v>303</v>
      </c>
      <c r="B17" s="66" t="s">
        <v>304</v>
      </c>
    </row>
    <row r="18" spans="1:11">
      <c r="A18" s="12" t="s">
        <v>305</v>
      </c>
      <c r="B18" s="66" t="s">
        <v>306</v>
      </c>
    </row>
    <row r="19" spans="1:11">
      <c r="A19" s="12" t="s">
        <v>307</v>
      </c>
      <c r="B19" s="66" t="s">
        <v>308</v>
      </c>
    </row>
    <row r="20" spans="1:11">
      <c r="A20" s="12" t="s">
        <v>309</v>
      </c>
      <c r="B20" s="66" t="s">
        <v>310</v>
      </c>
    </row>
    <row r="21" spans="1:11">
      <c r="A21" s="12" t="s">
        <v>311</v>
      </c>
      <c r="B21" s="66" t="s">
        <v>312</v>
      </c>
    </row>
    <row r="22" spans="1:11">
      <c r="A22" s="12" t="s">
        <v>313</v>
      </c>
      <c r="B22" s="66" t="s">
        <v>314</v>
      </c>
    </row>
    <row r="23" spans="1:11">
      <c r="A23" s="15" t="s">
        <v>315</v>
      </c>
      <c r="B23" s="67" t="s">
        <v>316</v>
      </c>
    </row>
    <row r="27" spans="1:11">
      <c r="A27" s="134" t="s">
        <v>341</v>
      </c>
    </row>
    <row r="28" spans="1:11" ht="15" thickBot="1"/>
    <row r="29" spans="1:11" ht="31.2" customHeight="1" thickBot="1">
      <c r="A29" s="237"/>
      <c r="B29" s="238"/>
      <c r="C29" s="266" t="s">
        <v>318</v>
      </c>
      <c r="D29" s="267" t="s">
        <v>319</v>
      </c>
      <c r="E29" s="267" t="s">
        <v>320</v>
      </c>
      <c r="F29" s="267" t="s">
        <v>321</v>
      </c>
      <c r="G29" s="267" t="s">
        <v>322</v>
      </c>
      <c r="H29" s="267" t="s">
        <v>323</v>
      </c>
      <c r="I29" s="267" t="s">
        <v>324</v>
      </c>
      <c r="J29" s="267" t="s">
        <v>325</v>
      </c>
      <c r="K29" s="268" t="s">
        <v>83</v>
      </c>
    </row>
    <row r="30" spans="1:11">
      <c r="A30" s="203" t="s">
        <v>134</v>
      </c>
      <c r="B30" s="204" t="s">
        <v>326</v>
      </c>
      <c r="C30" s="210">
        <v>-48.9</v>
      </c>
      <c r="D30" s="135"/>
      <c r="E30" s="211">
        <v>1.6</v>
      </c>
      <c r="F30" s="212">
        <v>0.3</v>
      </c>
      <c r="G30" s="213">
        <v>-2</v>
      </c>
      <c r="H30" s="135"/>
      <c r="I30" s="214">
        <v>-63.2</v>
      </c>
      <c r="J30" s="215">
        <v>0.1</v>
      </c>
      <c r="K30" s="216">
        <v>-112</v>
      </c>
    </row>
    <row r="31" spans="1:11">
      <c r="A31" s="205"/>
      <c r="B31" s="206" t="s">
        <v>327</v>
      </c>
      <c r="C31" s="217">
        <v>-67.2</v>
      </c>
      <c r="D31" s="136"/>
      <c r="E31" s="136"/>
      <c r="F31" s="136"/>
      <c r="G31" s="136"/>
      <c r="H31" s="136"/>
      <c r="I31" s="136"/>
      <c r="J31" s="136"/>
      <c r="K31" s="218">
        <v>-67.2</v>
      </c>
    </row>
    <row r="32" spans="1:11">
      <c r="A32" s="205"/>
      <c r="B32" s="206" t="s">
        <v>328</v>
      </c>
      <c r="C32" s="217">
        <v>-67.2</v>
      </c>
      <c r="D32" s="136"/>
      <c r="E32" s="136"/>
      <c r="F32" s="136"/>
      <c r="G32" s="136"/>
      <c r="H32" s="136"/>
      <c r="I32" s="136"/>
      <c r="J32" s="136"/>
      <c r="K32" s="218">
        <v>-67.2</v>
      </c>
    </row>
    <row r="33" spans="1:11">
      <c r="A33" s="205"/>
      <c r="B33" s="206" t="s">
        <v>330</v>
      </c>
      <c r="C33" s="137"/>
      <c r="D33" s="136"/>
      <c r="E33" s="136"/>
      <c r="F33" s="136"/>
      <c r="G33" s="136"/>
      <c r="H33" s="136"/>
      <c r="I33" s="239">
        <v>-63.2</v>
      </c>
      <c r="J33" s="136"/>
      <c r="K33" s="219">
        <v>-63.2</v>
      </c>
    </row>
    <row r="34" spans="1:11">
      <c r="A34" s="205"/>
      <c r="B34" s="206" t="s">
        <v>329</v>
      </c>
      <c r="C34" s="240">
        <v>-48.9</v>
      </c>
      <c r="D34" s="136"/>
      <c r="E34" s="136"/>
      <c r="F34" s="136"/>
      <c r="G34" s="136"/>
      <c r="H34" s="136"/>
      <c r="I34" s="136"/>
      <c r="J34" s="136"/>
      <c r="K34" s="220">
        <v>-48.9</v>
      </c>
    </row>
    <row r="35" spans="1:11" ht="15" thickBot="1">
      <c r="A35" s="205"/>
      <c r="B35" s="206" t="s">
        <v>340</v>
      </c>
      <c r="C35" s="137"/>
      <c r="D35" s="136"/>
      <c r="E35" s="136"/>
      <c r="F35" s="136"/>
      <c r="G35" s="136"/>
      <c r="H35" s="136"/>
      <c r="I35" s="209">
        <v>30</v>
      </c>
      <c r="J35" s="136"/>
      <c r="K35" s="221">
        <v>30</v>
      </c>
    </row>
    <row r="36" spans="1:11">
      <c r="A36" s="203" t="s">
        <v>133</v>
      </c>
      <c r="B36" s="204" t="s">
        <v>332</v>
      </c>
      <c r="C36" s="247">
        <v>-0.2</v>
      </c>
      <c r="D36" s="248">
        <v>-2.2000000000000002</v>
      </c>
      <c r="E36" s="135"/>
      <c r="F36" s="249">
        <v>0</v>
      </c>
      <c r="G36" s="250">
        <v>0</v>
      </c>
      <c r="H36" s="135"/>
      <c r="I36" s="251">
        <v>-1.7</v>
      </c>
      <c r="J36" s="252">
        <v>0</v>
      </c>
      <c r="K36" s="216">
        <v>-4.0999999999999996</v>
      </c>
    </row>
    <row r="37" spans="1:11">
      <c r="A37" s="205"/>
      <c r="B37" s="206" t="s">
        <v>333</v>
      </c>
      <c r="C37" s="253">
        <v>-1.3</v>
      </c>
      <c r="D37" s="254">
        <v>-2.5</v>
      </c>
      <c r="E37" s="241">
        <v>0.8</v>
      </c>
      <c r="F37" s="242">
        <v>0</v>
      </c>
      <c r="G37" s="222">
        <v>0.7</v>
      </c>
      <c r="H37" s="136"/>
      <c r="I37" s="255">
        <v>-1.7</v>
      </c>
      <c r="J37" s="243">
        <v>0</v>
      </c>
      <c r="K37" s="256">
        <v>-4</v>
      </c>
    </row>
    <row r="38" spans="1:11">
      <c r="A38" s="205"/>
      <c r="B38" s="206" t="s">
        <v>331</v>
      </c>
      <c r="C38" s="223">
        <v>0.2</v>
      </c>
      <c r="D38" s="224">
        <v>2.8</v>
      </c>
      <c r="E38" s="136"/>
      <c r="F38" s="136"/>
      <c r="G38" s="225">
        <v>-0.1</v>
      </c>
      <c r="H38" s="136"/>
      <c r="I38" s="136"/>
      <c r="J38" s="136"/>
      <c r="K38" s="221">
        <v>2.9</v>
      </c>
    </row>
    <row r="39" spans="1:11">
      <c r="A39" s="205"/>
      <c r="B39" s="206" t="s">
        <v>336</v>
      </c>
      <c r="C39" s="226">
        <v>-0.2</v>
      </c>
      <c r="D39" s="257">
        <v>-2.2999999999999998</v>
      </c>
      <c r="E39" s="136"/>
      <c r="F39" s="136"/>
      <c r="G39" s="227">
        <v>0.1</v>
      </c>
      <c r="H39" s="136"/>
      <c r="I39" s="136"/>
      <c r="J39" s="136"/>
      <c r="K39" s="258">
        <v>-2.5</v>
      </c>
    </row>
    <row r="40" spans="1:11">
      <c r="A40" s="205"/>
      <c r="B40" s="206" t="s">
        <v>334</v>
      </c>
      <c r="C40" s="137"/>
      <c r="D40" s="136"/>
      <c r="E40" s="136"/>
      <c r="F40" s="136"/>
      <c r="G40" s="136"/>
      <c r="H40" s="136"/>
      <c r="I40" s="255">
        <v>-1.7</v>
      </c>
      <c r="J40" s="136"/>
      <c r="K40" s="259">
        <v>-1.7</v>
      </c>
    </row>
    <row r="41" spans="1:11">
      <c r="A41" s="205"/>
      <c r="B41" s="206" t="s">
        <v>335</v>
      </c>
      <c r="C41" s="137"/>
      <c r="D41" s="136"/>
      <c r="E41" s="228">
        <v>0.8</v>
      </c>
      <c r="F41" s="136"/>
      <c r="G41" s="229">
        <v>0.8</v>
      </c>
      <c r="H41" s="136"/>
      <c r="I41" s="136"/>
      <c r="J41" s="136"/>
      <c r="K41" s="230">
        <v>1.6</v>
      </c>
    </row>
    <row r="42" spans="1:11">
      <c r="A42" s="205"/>
      <c r="B42" s="206" t="s">
        <v>337</v>
      </c>
      <c r="C42" s="137"/>
      <c r="D42" s="231">
        <v>-0.1</v>
      </c>
      <c r="E42" s="241">
        <v>0.8</v>
      </c>
      <c r="F42" s="136"/>
      <c r="G42" s="232">
        <v>0.8</v>
      </c>
      <c r="H42" s="136"/>
      <c r="I42" s="136"/>
      <c r="J42" s="136"/>
      <c r="K42" s="233">
        <v>1.5</v>
      </c>
    </row>
    <row r="43" spans="1:11">
      <c r="A43" s="205"/>
      <c r="B43" s="206" t="s">
        <v>327</v>
      </c>
      <c r="C43" s="260">
        <v>-1.8</v>
      </c>
      <c r="D43" s="136"/>
      <c r="E43" s="136"/>
      <c r="F43" s="136"/>
      <c r="G43" s="136"/>
      <c r="H43" s="136"/>
      <c r="I43" s="136"/>
      <c r="J43" s="136"/>
      <c r="K43" s="261">
        <v>-1.8</v>
      </c>
    </row>
    <row r="44" spans="1:11">
      <c r="A44" s="205"/>
      <c r="B44" s="206" t="s">
        <v>328</v>
      </c>
      <c r="C44" s="260">
        <v>-1.8</v>
      </c>
      <c r="D44" s="136"/>
      <c r="E44" s="136"/>
      <c r="F44" s="136"/>
      <c r="G44" s="136"/>
      <c r="H44" s="136"/>
      <c r="I44" s="136"/>
      <c r="J44" s="136"/>
      <c r="K44" s="261">
        <v>-1.8</v>
      </c>
    </row>
    <row r="45" spans="1:11">
      <c r="A45" s="205"/>
      <c r="B45" s="206" t="s">
        <v>340</v>
      </c>
      <c r="C45" s="137"/>
      <c r="D45" s="136"/>
      <c r="E45" s="136"/>
      <c r="F45" s="136"/>
      <c r="G45" s="136"/>
      <c r="H45" s="136"/>
      <c r="I45" s="244">
        <v>1</v>
      </c>
      <c r="J45" s="136"/>
      <c r="K45" s="234">
        <v>1</v>
      </c>
    </row>
    <row r="46" spans="1:11">
      <c r="A46" s="205"/>
      <c r="B46" s="206" t="s">
        <v>338</v>
      </c>
      <c r="C46" s="262">
        <v>-1</v>
      </c>
      <c r="D46" s="136"/>
      <c r="E46" s="136"/>
      <c r="F46" s="136"/>
      <c r="G46" s="235">
        <v>-0.2</v>
      </c>
      <c r="H46" s="136"/>
      <c r="I46" s="136"/>
      <c r="J46" s="136"/>
      <c r="K46" s="263">
        <v>-1.2</v>
      </c>
    </row>
    <row r="47" spans="1:11" ht="15" thickBot="1">
      <c r="A47" s="207"/>
      <c r="B47" s="208" t="s">
        <v>339</v>
      </c>
      <c r="C47" s="264">
        <v>-1</v>
      </c>
      <c r="D47" s="138"/>
      <c r="E47" s="138"/>
      <c r="F47" s="138"/>
      <c r="G47" s="236">
        <v>-0.2</v>
      </c>
      <c r="H47" s="138"/>
      <c r="I47" s="138"/>
      <c r="J47" s="138"/>
      <c r="K47" s="265">
        <v>-1.2</v>
      </c>
    </row>
    <row r="48" spans="1:11">
      <c r="A48" s="118"/>
      <c r="B48" s="118"/>
      <c r="C48" s="118"/>
      <c r="D48" s="118"/>
      <c r="E48" s="118"/>
      <c r="F48" s="118"/>
      <c r="G48" s="118"/>
      <c r="H48" s="118"/>
      <c r="I48" s="118"/>
      <c r="J48" s="118"/>
      <c r="K48" s="1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F238-DF52-430B-864B-4BA25F99373B}">
  <dimension ref="A1:B13"/>
  <sheetViews>
    <sheetView workbookViewId="0"/>
  </sheetViews>
  <sheetFormatPr defaultRowHeight="14.4"/>
  <cols>
    <col min="1" max="1" width="47.77734375" customWidth="1"/>
    <col min="2" max="2" width="138.77734375" customWidth="1"/>
  </cols>
  <sheetData>
    <row r="1" spans="1:2" ht="31.2">
      <c r="A1" s="59" t="s">
        <v>363</v>
      </c>
    </row>
    <row r="4" spans="1:2">
      <c r="A4" s="144" t="s">
        <v>343</v>
      </c>
      <c r="B4" s="145" t="s">
        <v>344</v>
      </c>
    </row>
    <row r="5" spans="1:2">
      <c r="A5" s="140" t="s">
        <v>345</v>
      </c>
      <c r="B5" s="141" t="s">
        <v>346</v>
      </c>
    </row>
    <row r="6" spans="1:2">
      <c r="A6" s="140" t="s">
        <v>347</v>
      </c>
      <c r="B6" s="141" t="s">
        <v>348</v>
      </c>
    </row>
    <row r="7" spans="1:2">
      <c r="A7" s="140" t="s">
        <v>349</v>
      </c>
      <c r="B7" s="141" t="s">
        <v>350</v>
      </c>
    </row>
    <row r="8" spans="1:2">
      <c r="A8" s="140" t="s">
        <v>351</v>
      </c>
      <c r="B8" s="141" t="s">
        <v>352</v>
      </c>
    </row>
    <row r="9" spans="1:2">
      <c r="A9" s="140" t="s">
        <v>353</v>
      </c>
      <c r="B9" s="141" t="s">
        <v>354</v>
      </c>
    </row>
    <row r="10" spans="1:2">
      <c r="A10" s="140" t="s">
        <v>355</v>
      </c>
      <c r="B10" s="141" t="s">
        <v>356</v>
      </c>
    </row>
    <row r="11" spans="1:2">
      <c r="A11" s="140" t="s">
        <v>357</v>
      </c>
      <c r="B11" s="141" t="s">
        <v>358</v>
      </c>
    </row>
    <row r="12" spans="1:2">
      <c r="A12" s="140" t="s">
        <v>359</v>
      </c>
      <c r="B12" s="141" t="s">
        <v>360</v>
      </c>
    </row>
    <row r="13" spans="1:2">
      <c r="A13" s="142" t="s">
        <v>361</v>
      </c>
      <c r="B13" s="143" t="s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1120-2D43-4C25-9660-DE988B951D81}">
  <dimension ref="A1:E16"/>
  <sheetViews>
    <sheetView tabSelected="1" workbookViewId="0">
      <selection activeCell="C19" sqref="C19"/>
    </sheetView>
  </sheetViews>
  <sheetFormatPr defaultRowHeight="14.4"/>
  <cols>
    <col min="1" max="1" width="42.77734375" customWidth="1"/>
    <col min="2" max="2" width="16.5546875" customWidth="1"/>
    <col min="3" max="3" width="31.21875" style="118" customWidth="1"/>
    <col min="4" max="4" width="49.88671875" customWidth="1"/>
    <col min="5" max="5" width="34.109375" customWidth="1"/>
    <col min="6" max="6" width="33.88671875" customWidth="1"/>
  </cols>
  <sheetData>
    <row r="1" spans="1:5" ht="31.2">
      <c r="A1" s="59" t="s">
        <v>489</v>
      </c>
    </row>
    <row r="3" spans="1:5">
      <c r="A3" s="270" t="s">
        <v>466</v>
      </c>
      <c r="B3" s="270"/>
      <c r="C3"/>
    </row>
    <row r="4" spans="1:5" ht="15.6">
      <c r="A4" s="115" t="s">
        <v>467</v>
      </c>
      <c r="B4" s="116" t="s">
        <v>11</v>
      </c>
      <c r="C4" s="116" t="s">
        <v>13</v>
      </c>
      <c r="D4" s="116" t="s">
        <v>468</v>
      </c>
      <c r="E4" s="117" t="s">
        <v>488</v>
      </c>
    </row>
    <row r="5" spans="1:5">
      <c r="A5" s="140" t="s">
        <v>469</v>
      </c>
      <c r="B5" s="273" t="s">
        <v>490</v>
      </c>
      <c r="C5" s="168" t="s">
        <v>470</v>
      </c>
      <c r="D5" s="168" t="s">
        <v>471</v>
      </c>
      <c r="E5" s="271" t="s">
        <v>472</v>
      </c>
    </row>
    <row r="6" spans="1:5">
      <c r="A6" s="140" t="s">
        <v>473</v>
      </c>
      <c r="B6" s="65" t="s">
        <v>491</v>
      </c>
      <c r="C6" s="168" t="s">
        <v>97</v>
      </c>
      <c r="D6" s="168" t="s">
        <v>471</v>
      </c>
      <c r="E6" s="271">
        <v>-82</v>
      </c>
    </row>
    <row r="7" spans="1:5">
      <c r="A7" s="140" t="s">
        <v>474</v>
      </c>
      <c r="B7" s="65" t="s">
        <v>492</v>
      </c>
      <c r="C7" s="168" t="s">
        <v>475</v>
      </c>
      <c r="D7" s="168" t="s">
        <v>476</v>
      </c>
      <c r="E7" s="271" t="s">
        <v>472</v>
      </c>
    </row>
    <row r="8" spans="1:5">
      <c r="A8" s="140" t="s">
        <v>477</v>
      </c>
      <c r="B8" s="65" t="s">
        <v>493</v>
      </c>
      <c r="C8" s="168" t="s">
        <v>478</v>
      </c>
      <c r="D8" s="168" t="s">
        <v>476</v>
      </c>
      <c r="E8" s="271">
        <v>-70</v>
      </c>
    </row>
    <row r="9" spans="1:5">
      <c r="A9" s="140" t="s">
        <v>479</v>
      </c>
      <c r="B9" s="65" t="s">
        <v>494</v>
      </c>
      <c r="C9" s="168" t="s">
        <v>480</v>
      </c>
      <c r="D9" s="168" t="s">
        <v>481</v>
      </c>
      <c r="E9" s="271">
        <v>-1014</v>
      </c>
    </row>
    <row r="10" spans="1:5">
      <c r="A10" s="140" t="s">
        <v>482</v>
      </c>
      <c r="B10" s="65" t="s">
        <v>495</v>
      </c>
      <c r="C10" s="168" t="s">
        <v>483</v>
      </c>
      <c r="D10" s="168" t="s">
        <v>471</v>
      </c>
      <c r="E10" s="271">
        <v>-514</v>
      </c>
    </row>
    <row r="11" spans="1:5">
      <c r="A11" s="140" t="s">
        <v>484</v>
      </c>
      <c r="B11" s="65" t="s">
        <v>496</v>
      </c>
      <c r="C11" s="168" t="s">
        <v>480</v>
      </c>
      <c r="D11" s="168" t="s">
        <v>471</v>
      </c>
      <c r="E11" s="271">
        <v>-900</v>
      </c>
    </row>
    <row r="12" spans="1:5">
      <c r="A12" s="140" t="s">
        <v>485</v>
      </c>
      <c r="B12" s="65" t="s">
        <v>497</v>
      </c>
      <c r="C12" s="168" t="s">
        <v>486</v>
      </c>
      <c r="D12" s="168" t="s">
        <v>471</v>
      </c>
      <c r="E12" s="271" t="s">
        <v>472</v>
      </c>
    </row>
    <row r="13" spans="1:5">
      <c r="A13" s="142" t="s">
        <v>487</v>
      </c>
      <c r="B13" s="274" t="s">
        <v>498</v>
      </c>
      <c r="C13" s="48" t="s">
        <v>59</v>
      </c>
      <c r="D13" s="48" t="s">
        <v>476</v>
      </c>
      <c r="E13" s="272" t="s">
        <v>472</v>
      </c>
    </row>
    <row r="14" spans="1:5">
      <c r="B14" s="269"/>
      <c r="C14" s="269"/>
    </row>
    <row r="15" spans="1:5">
      <c r="B15" s="269"/>
      <c r="C15" s="269"/>
    </row>
    <row r="16" spans="1:5">
      <c r="B16" s="269"/>
      <c r="C16" s="269"/>
    </row>
  </sheetData>
  <hyperlinks>
    <hyperlink ref="B5" r:id="rId1" xr:uid="{987CD53F-C0F4-4C54-BFC7-0633CA87749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C6C9-B27E-4DB4-AD87-87A95B31DB12}">
  <dimension ref="A1:S293"/>
  <sheetViews>
    <sheetView workbookViewId="0"/>
  </sheetViews>
  <sheetFormatPr defaultRowHeight="14.4"/>
  <cols>
    <col min="1" max="1" width="13.21875" customWidth="1"/>
    <col min="11" max="11" width="19" customWidth="1"/>
  </cols>
  <sheetData>
    <row r="1" spans="1:19">
      <c r="A1" t="s">
        <v>110</v>
      </c>
      <c r="K1" t="s">
        <v>111</v>
      </c>
    </row>
    <row r="3" spans="1:19">
      <c r="A3" t="e">
        <f>#REF!</f>
        <v>#REF!</v>
      </c>
      <c r="B3" s="13" t="e">
        <f>#REF!</f>
        <v>#REF!</v>
      </c>
      <c r="C3" s="13" t="s">
        <v>112</v>
      </c>
      <c r="D3" s="62" t="e">
        <f>#REF!</f>
        <v>#REF!</v>
      </c>
      <c r="E3" s="62" t="e">
        <f>#REF!</f>
        <v>#REF!</v>
      </c>
      <c r="F3" s="62" t="s">
        <v>108</v>
      </c>
      <c r="G3" s="62" t="s">
        <v>109</v>
      </c>
      <c r="H3" s="62" t="e">
        <f>#REF!</f>
        <v>#REF!</v>
      </c>
      <c r="I3" s="62" t="e">
        <f>#REF!</f>
        <v>#REF!</v>
      </c>
      <c r="K3" t="e">
        <f t="shared" ref="K3:S3" si="0">A3</f>
        <v>#REF!</v>
      </c>
      <c r="L3" t="e">
        <f t="shared" si="0"/>
        <v>#REF!</v>
      </c>
      <c r="M3" t="str">
        <f t="shared" si="0"/>
        <v>Temp adj</v>
      </c>
      <c r="N3" t="e">
        <f t="shared" si="0"/>
        <v>#REF!</v>
      </c>
      <c r="O3" t="e">
        <f t="shared" si="0"/>
        <v>#REF!</v>
      </c>
      <c r="P3" t="str">
        <f t="shared" si="0"/>
        <v>k1 adj</v>
      </c>
      <c r="Q3" t="str">
        <f t="shared" si="0"/>
        <v>k2 adj</v>
      </c>
      <c r="R3" t="e">
        <f t="shared" si="0"/>
        <v>#REF!</v>
      </c>
      <c r="S3" t="e">
        <f t="shared" si="0"/>
        <v>#REF!</v>
      </c>
    </row>
    <row r="4" spans="1:19">
      <c r="A4" t="e">
        <f>#REF!</f>
        <v>#REF!</v>
      </c>
      <c r="B4" s="13" t="e">
        <f>#REF!</f>
        <v>#REF!</v>
      </c>
      <c r="C4" s="13" t="e">
        <f>#REF!</f>
        <v>#REF!</v>
      </c>
      <c r="D4" s="62" t="e">
        <f>#REF!</f>
        <v>#REF!</v>
      </c>
      <c r="E4" s="62" t="e">
        <f>#REF!</f>
        <v>#REF!</v>
      </c>
      <c r="F4" s="62" t="e">
        <f>#REF!*#REF!</f>
        <v>#REF!</v>
      </c>
      <c r="G4" s="62" t="e">
        <f>#REF!*#REF!</f>
        <v>#REF!</v>
      </c>
      <c r="H4" s="62" t="e">
        <f>#REF!</f>
        <v>#REF!</v>
      </c>
      <c r="I4" s="62" t="e">
        <f>#REF!</f>
        <v>#REF!</v>
      </c>
      <c r="K4" t="e" cm="1">
        <f t="array" ref="K4:S72">_xlfn._xlws.SORT(A4:I72,2,1)</f>
        <v>#REF!</v>
      </c>
      <c r="L4" s="13" t="e">
        <v>#REF!</v>
      </c>
      <c r="M4" s="62" t="e">
        <v>#REF!</v>
      </c>
      <c r="N4" s="62" t="e">
        <v>#REF!</v>
      </c>
      <c r="O4" s="62" t="e">
        <v>#REF!</v>
      </c>
      <c r="P4" s="62" t="e">
        <v>#REF!</v>
      </c>
      <c r="Q4" s="62" t="e">
        <v>#REF!</v>
      </c>
      <c r="R4" s="13" t="e">
        <v>#REF!</v>
      </c>
      <c r="S4" s="13" t="e">
        <v>#REF!</v>
      </c>
    </row>
    <row r="5" spans="1:19">
      <c r="A5" t="e">
        <f>#REF!</f>
        <v>#REF!</v>
      </c>
      <c r="B5" s="13" t="e">
        <f>#REF!</f>
        <v>#REF!</v>
      </c>
      <c r="C5" s="13" t="e">
        <f>#REF!</f>
        <v>#REF!</v>
      </c>
      <c r="D5" s="62" t="e">
        <f>#REF!</f>
        <v>#REF!</v>
      </c>
      <c r="E5" s="62" t="e">
        <f>#REF!</f>
        <v>#REF!</v>
      </c>
      <c r="F5" s="62" t="e">
        <f>#REF!*#REF!</f>
        <v>#REF!</v>
      </c>
      <c r="G5" s="62" t="e">
        <f>#REF!*#REF!</f>
        <v>#REF!</v>
      </c>
      <c r="H5" s="62" t="e">
        <f>#REF!</f>
        <v>#REF!</v>
      </c>
      <c r="I5" s="62" t="e">
        <f>#REF!</f>
        <v>#REF!</v>
      </c>
      <c r="K5" t="e">
        <v>#REF!</v>
      </c>
      <c r="L5" s="13" t="e">
        <v>#REF!</v>
      </c>
      <c r="M5" s="62" t="e">
        <v>#REF!</v>
      </c>
      <c r="N5" s="62" t="e">
        <v>#REF!</v>
      </c>
      <c r="O5" s="62" t="e">
        <v>#REF!</v>
      </c>
      <c r="P5" s="62" t="e">
        <v>#REF!</v>
      </c>
      <c r="Q5" s="62" t="e">
        <v>#REF!</v>
      </c>
      <c r="R5" s="13" t="e">
        <v>#REF!</v>
      </c>
      <c r="S5" s="13" t="e">
        <v>#REF!</v>
      </c>
    </row>
    <row r="6" spans="1:19">
      <c r="A6" t="e">
        <f>#REF!</f>
        <v>#REF!</v>
      </c>
      <c r="B6" s="13" t="e">
        <f>#REF!</f>
        <v>#REF!</v>
      </c>
      <c r="C6" s="13" t="e">
        <f>#REF!</f>
        <v>#REF!</v>
      </c>
      <c r="D6" s="62" t="e">
        <f>#REF!</f>
        <v>#REF!</v>
      </c>
      <c r="E6" s="62" t="e">
        <f>#REF!</f>
        <v>#REF!</v>
      </c>
      <c r="F6" s="62" t="e">
        <f>#REF!*#REF!</f>
        <v>#REF!</v>
      </c>
      <c r="G6" s="62" t="e">
        <f>#REF!*#REF!</f>
        <v>#REF!</v>
      </c>
      <c r="H6" s="62" t="e">
        <f>#REF!</f>
        <v>#REF!</v>
      </c>
      <c r="I6" s="62" t="e">
        <f>#REF!</f>
        <v>#REF!</v>
      </c>
      <c r="K6" t="e">
        <v>#REF!</v>
      </c>
      <c r="L6" s="13" t="e">
        <v>#REF!</v>
      </c>
      <c r="M6" s="62" t="e">
        <v>#REF!</v>
      </c>
      <c r="N6" s="62" t="e">
        <v>#REF!</v>
      </c>
      <c r="O6" s="62" t="e">
        <v>#REF!</v>
      </c>
      <c r="P6" s="62" t="e">
        <v>#REF!</v>
      </c>
      <c r="Q6" s="62" t="e">
        <v>#REF!</v>
      </c>
      <c r="R6" s="13" t="e">
        <v>#REF!</v>
      </c>
      <c r="S6" s="13" t="e">
        <v>#REF!</v>
      </c>
    </row>
    <row r="7" spans="1:19">
      <c r="A7" t="e">
        <f>#REF!</f>
        <v>#REF!</v>
      </c>
      <c r="B7" s="13" t="e">
        <f>#REF!</f>
        <v>#REF!</v>
      </c>
      <c r="C7" s="13" t="e">
        <f>#REF!</f>
        <v>#REF!</v>
      </c>
      <c r="D7" s="62" t="e">
        <f>#REF!</f>
        <v>#REF!</v>
      </c>
      <c r="E7" s="62" t="e">
        <f>#REF!</f>
        <v>#REF!</v>
      </c>
      <c r="F7" s="62" t="e">
        <f>#REF!*#REF!</f>
        <v>#REF!</v>
      </c>
      <c r="G7" s="62" t="e">
        <f>#REF!*#REF!</f>
        <v>#REF!</v>
      </c>
      <c r="H7" s="62" t="e">
        <f>#REF!</f>
        <v>#REF!</v>
      </c>
      <c r="I7" s="62" t="e">
        <f>#REF!</f>
        <v>#REF!</v>
      </c>
      <c r="K7" t="e">
        <v>#REF!</v>
      </c>
      <c r="L7" s="13" t="e">
        <v>#REF!</v>
      </c>
      <c r="M7" s="62" t="e">
        <v>#REF!</v>
      </c>
      <c r="N7" s="62" t="e">
        <v>#REF!</v>
      </c>
      <c r="O7" s="62" t="e">
        <v>#REF!</v>
      </c>
      <c r="P7" s="62" t="e">
        <v>#REF!</v>
      </c>
      <c r="Q7" s="62" t="e">
        <v>#REF!</v>
      </c>
      <c r="R7" s="13" t="e">
        <v>#REF!</v>
      </c>
      <c r="S7" s="13" t="e">
        <v>#REF!</v>
      </c>
    </row>
    <row r="8" spans="1:19">
      <c r="A8" t="e">
        <f>#REF!</f>
        <v>#REF!</v>
      </c>
      <c r="B8" s="13" t="e">
        <f>#REF!</f>
        <v>#REF!</v>
      </c>
      <c r="C8" s="13" t="e">
        <f>#REF!</f>
        <v>#REF!</v>
      </c>
      <c r="D8" s="62" t="e">
        <f>#REF!</f>
        <v>#REF!</v>
      </c>
      <c r="E8" s="62" t="e">
        <f>#REF!</f>
        <v>#REF!</v>
      </c>
      <c r="F8" s="62" t="e">
        <f>#REF!*#REF!</f>
        <v>#REF!</v>
      </c>
      <c r="G8" s="62" t="e">
        <f>#REF!*#REF!</f>
        <v>#REF!</v>
      </c>
      <c r="H8" s="62" t="e">
        <f>#REF!</f>
        <v>#REF!</v>
      </c>
      <c r="I8" s="62" t="e">
        <f>#REF!</f>
        <v>#REF!</v>
      </c>
      <c r="K8" t="e">
        <v>#REF!</v>
      </c>
      <c r="L8" s="13" t="e">
        <v>#REF!</v>
      </c>
      <c r="M8" s="62" t="e">
        <v>#REF!</v>
      </c>
      <c r="N8" s="62" t="e">
        <v>#REF!</v>
      </c>
      <c r="O8" s="62" t="e">
        <v>#REF!</v>
      </c>
      <c r="P8" s="62" t="e">
        <v>#REF!</v>
      </c>
      <c r="Q8" s="62" t="e">
        <v>#REF!</v>
      </c>
      <c r="R8" s="13" t="e">
        <v>#REF!</v>
      </c>
      <c r="S8" s="13" t="e">
        <v>#REF!</v>
      </c>
    </row>
    <row r="9" spans="1:19">
      <c r="A9" t="e">
        <f>#REF!</f>
        <v>#REF!</v>
      </c>
      <c r="B9" s="13" t="e">
        <f>#REF!</f>
        <v>#REF!</v>
      </c>
      <c r="C9" s="13" t="e">
        <f>#REF!</f>
        <v>#REF!</v>
      </c>
      <c r="D9" s="62" t="e">
        <f>#REF!</f>
        <v>#REF!</v>
      </c>
      <c r="E9" s="62" t="e">
        <f>#REF!</f>
        <v>#REF!</v>
      </c>
      <c r="F9" s="62" t="e">
        <f>#REF!*#REF!</f>
        <v>#REF!</v>
      </c>
      <c r="G9" s="62" t="e">
        <f>#REF!*#REF!</f>
        <v>#REF!</v>
      </c>
      <c r="H9" s="62" t="e">
        <f>#REF!</f>
        <v>#REF!</v>
      </c>
      <c r="I9" s="62" t="e">
        <f>#REF!</f>
        <v>#REF!</v>
      </c>
      <c r="K9" t="e">
        <v>#REF!</v>
      </c>
      <c r="L9" s="13" t="e">
        <v>#REF!</v>
      </c>
      <c r="M9" s="62" t="e">
        <v>#REF!</v>
      </c>
      <c r="N9" s="62" t="e">
        <v>#REF!</v>
      </c>
      <c r="O9" s="62" t="e">
        <v>#REF!</v>
      </c>
      <c r="P9" s="62" t="e">
        <v>#REF!</v>
      </c>
      <c r="Q9" s="62" t="e">
        <v>#REF!</v>
      </c>
      <c r="R9" s="13" t="e">
        <v>#REF!</v>
      </c>
      <c r="S9" s="13" t="e">
        <v>#REF!</v>
      </c>
    </row>
    <row r="10" spans="1:19">
      <c r="A10" t="e">
        <f>#REF!</f>
        <v>#REF!</v>
      </c>
      <c r="B10" s="13" t="e">
        <f>#REF!</f>
        <v>#REF!</v>
      </c>
      <c r="C10" s="13" t="e">
        <f>#REF!</f>
        <v>#REF!</v>
      </c>
      <c r="D10" s="62" t="e">
        <f>#REF!</f>
        <v>#REF!</v>
      </c>
      <c r="E10" s="62" t="e">
        <f>#REF!</f>
        <v>#REF!</v>
      </c>
      <c r="F10" s="62" t="e">
        <f>#REF!*#REF!</f>
        <v>#REF!</v>
      </c>
      <c r="G10" s="62" t="e">
        <f>#REF!*#REF!</f>
        <v>#REF!</v>
      </c>
      <c r="H10" s="62" t="e">
        <f>#REF!</f>
        <v>#REF!</v>
      </c>
      <c r="I10" s="62" t="e">
        <f>#REF!</f>
        <v>#REF!</v>
      </c>
      <c r="K10" t="e">
        <v>#REF!</v>
      </c>
      <c r="L10" s="13" t="e">
        <v>#REF!</v>
      </c>
      <c r="M10" s="62" t="e">
        <v>#REF!</v>
      </c>
      <c r="N10" s="62" t="e">
        <v>#REF!</v>
      </c>
      <c r="O10" s="62" t="e">
        <v>#REF!</v>
      </c>
      <c r="P10" s="62" t="e">
        <v>#REF!</v>
      </c>
      <c r="Q10" s="62" t="e">
        <v>#REF!</v>
      </c>
      <c r="R10" s="13" t="e">
        <v>#REF!</v>
      </c>
      <c r="S10" s="13" t="e">
        <v>#REF!</v>
      </c>
    </row>
    <row r="11" spans="1:19">
      <c r="A11" t="e">
        <f>#REF!</f>
        <v>#REF!</v>
      </c>
      <c r="B11" s="13" t="e">
        <f>#REF!</f>
        <v>#REF!</v>
      </c>
      <c r="C11" s="13" t="e">
        <f>#REF!</f>
        <v>#REF!</v>
      </c>
      <c r="D11" s="62" t="e">
        <f>#REF!</f>
        <v>#REF!</v>
      </c>
      <c r="E11" s="62" t="e">
        <f>#REF!</f>
        <v>#REF!</v>
      </c>
      <c r="F11" s="62" t="e">
        <f>#REF!*#REF!</f>
        <v>#REF!</v>
      </c>
      <c r="G11" s="62" t="e">
        <f>#REF!*#REF!</f>
        <v>#REF!</v>
      </c>
      <c r="H11" s="62" t="e">
        <f>#REF!</f>
        <v>#REF!</v>
      </c>
      <c r="I11" s="62" t="e">
        <f>#REF!</f>
        <v>#REF!</v>
      </c>
      <c r="K11" t="e">
        <v>#REF!</v>
      </c>
      <c r="L11" s="13" t="e">
        <v>#REF!</v>
      </c>
      <c r="M11" s="62" t="e">
        <v>#REF!</v>
      </c>
      <c r="N11" s="62" t="e">
        <v>#REF!</v>
      </c>
      <c r="O11" s="62" t="e">
        <v>#REF!</v>
      </c>
      <c r="P11" s="62" t="e">
        <v>#REF!</v>
      </c>
      <c r="Q11" s="62" t="e">
        <v>#REF!</v>
      </c>
      <c r="R11" s="13" t="e">
        <v>#REF!</v>
      </c>
      <c r="S11" s="13" t="e">
        <v>#REF!</v>
      </c>
    </row>
    <row r="12" spans="1:19">
      <c r="A12" t="e">
        <f>#REF!</f>
        <v>#REF!</v>
      </c>
      <c r="B12" s="13" t="e">
        <f>#REF!</f>
        <v>#REF!</v>
      </c>
      <c r="C12" s="13" t="e">
        <f>#REF!</f>
        <v>#REF!</v>
      </c>
      <c r="D12" s="62" t="e">
        <f>#REF!</f>
        <v>#REF!</v>
      </c>
      <c r="E12" s="62" t="e">
        <f>#REF!</f>
        <v>#REF!</v>
      </c>
      <c r="F12" s="62" t="e">
        <f>#REF!*#REF!</f>
        <v>#REF!</v>
      </c>
      <c r="G12" s="62" t="e">
        <f>#REF!*#REF!</f>
        <v>#REF!</v>
      </c>
      <c r="H12" s="62" t="e">
        <f>#REF!</f>
        <v>#REF!</v>
      </c>
      <c r="I12" s="62" t="e">
        <f>#REF!</f>
        <v>#REF!</v>
      </c>
      <c r="K12" t="e">
        <v>#REF!</v>
      </c>
      <c r="L12" s="13" t="e">
        <v>#REF!</v>
      </c>
      <c r="M12" s="62" t="e">
        <v>#REF!</v>
      </c>
      <c r="N12" s="62" t="e">
        <v>#REF!</v>
      </c>
      <c r="O12" s="62" t="e">
        <v>#REF!</v>
      </c>
      <c r="P12" s="62" t="e">
        <v>#REF!</v>
      </c>
      <c r="Q12" s="62" t="e">
        <v>#REF!</v>
      </c>
      <c r="R12" s="13" t="e">
        <v>#REF!</v>
      </c>
      <c r="S12" s="13" t="e">
        <v>#REF!</v>
      </c>
    </row>
    <row r="13" spans="1:19">
      <c r="A13" t="e">
        <f>#REF!</f>
        <v>#REF!</v>
      </c>
      <c r="B13" s="13" t="e">
        <f>#REF!</f>
        <v>#REF!</v>
      </c>
      <c r="C13" s="13" t="e">
        <f>#REF!</f>
        <v>#REF!</v>
      </c>
      <c r="D13" s="62" t="e">
        <f>#REF!</f>
        <v>#REF!</v>
      </c>
      <c r="E13" s="62" t="e">
        <f>#REF!</f>
        <v>#REF!</v>
      </c>
      <c r="F13" s="62" t="e">
        <f>#REF!*#REF!</f>
        <v>#REF!</v>
      </c>
      <c r="G13" s="62" t="e">
        <f>#REF!*#REF!</f>
        <v>#REF!</v>
      </c>
      <c r="H13" s="62" t="e">
        <f>#REF!</f>
        <v>#REF!</v>
      </c>
      <c r="I13" s="62" t="e">
        <f>#REF!</f>
        <v>#REF!</v>
      </c>
      <c r="K13" t="e">
        <v>#REF!</v>
      </c>
      <c r="L13" s="13" t="e">
        <v>#REF!</v>
      </c>
      <c r="M13" s="62" t="e">
        <v>#REF!</v>
      </c>
      <c r="N13" s="62" t="e">
        <v>#REF!</v>
      </c>
      <c r="O13" s="62" t="e">
        <v>#REF!</v>
      </c>
      <c r="P13" s="62" t="e">
        <v>#REF!</v>
      </c>
      <c r="Q13" s="62" t="e">
        <v>#REF!</v>
      </c>
      <c r="R13" s="13" t="e">
        <v>#REF!</v>
      </c>
      <c r="S13" s="13" t="e">
        <v>#REF!</v>
      </c>
    </row>
    <row r="14" spans="1:19">
      <c r="A14" t="e">
        <f>#REF!</f>
        <v>#REF!</v>
      </c>
      <c r="B14" s="13" t="e">
        <f>#REF!</f>
        <v>#REF!</v>
      </c>
      <c r="C14" s="13" t="e">
        <f>#REF!</f>
        <v>#REF!</v>
      </c>
      <c r="D14" s="62" t="e">
        <f>#REF!</f>
        <v>#REF!</v>
      </c>
      <c r="E14" s="62" t="e">
        <f>#REF!</f>
        <v>#REF!</v>
      </c>
      <c r="F14" s="62" t="e">
        <f>#REF!*#REF!</f>
        <v>#REF!</v>
      </c>
      <c r="G14" s="62" t="e">
        <f>#REF!*#REF!</f>
        <v>#REF!</v>
      </c>
      <c r="H14" s="62" t="e">
        <f>#REF!</f>
        <v>#REF!</v>
      </c>
      <c r="I14" s="62" t="e">
        <f>#REF!</f>
        <v>#REF!</v>
      </c>
      <c r="K14" t="e">
        <v>#REF!</v>
      </c>
      <c r="L14" s="13" t="e">
        <v>#REF!</v>
      </c>
      <c r="M14" s="62" t="e">
        <v>#REF!</v>
      </c>
      <c r="N14" s="62" t="e">
        <v>#REF!</v>
      </c>
      <c r="O14" s="62" t="e">
        <v>#REF!</v>
      </c>
      <c r="P14" s="62" t="e">
        <v>#REF!</v>
      </c>
      <c r="Q14" s="62" t="e">
        <v>#REF!</v>
      </c>
      <c r="R14" s="13" t="e">
        <v>#REF!</v>
      </c>
      <c r="S14" s="13" t="e">
        <v>#REF!</v>
      </c>
    </row>
    <row r="15" spans="1:19">
      <c r="A15" t="e">
        <f>#REF!</f>
        <v>#REF!</v>
      </c>
      <c r="B15" s="13" t="e">
        <f>#REF!</f>
        <v>#REF!</v>
      </c>
      <c r="C15" s="13" t="e">
        <f>#REF!</f>
        <v>#REF!</v>
      </c>
      <c r="D15" s="62" t="e">
        <f>#REF!</f>
        <v>#REF!</v>
      </c>
      <c r="E15" s="62" t="e">
        <f>#REF!</f>
        <v>#REF!</v>
      </c>
      <c r="F15" s="62" t="e">
        <f>#REF!*#REF!</f>
        <v>#REF!</v>
      </c>
      <c r="G15" s="62" t="e">
        <f>#REF!*#REF!</f>
        <v>#REF!</v>
      </c>
      <c r="H15" s="62" t="e">
        <f>#REF!</f>
        <v>#REF!</v>
      </c>
      <c r="I15" s="62" t="e">
        <f>#REF!</f>
        <v>#REF!</v>
      </c>
      <c r="K15" t="e">
        <v>#REF!</v>
      </c>
      <c r="L15" s="13" t="e">
        <v>#REF!</v>
      </c>
      <c r="M15" s="62" t="e">
        <v>#REF!</v>
      </c>
      <c r="N15" s="62" t="e">
        <v>#REF!</v>
      </c>
      <c r="O15" s="62" t="e">
        <v>#REF!</v>
      </c>
      <c r="P15" s="62" t="e">
        <v>#REF!</v>
      </c>
      <c r="Q15" s="62" t="e">
        <v>#REF!</v>
      </c>
      <c r="R15" s="13" t="e">
        <v>#REF!</v>
      </c>
      <c r="S15" s="13" t="e">
        <v>#REF!</v>
      </c>
    </row>
    <row r="16" spans="1:19">
      <c r="A16" t="e">
        <f>#REF!</f>
        <v>#REF!</v>
      </c>
      <c r="B16" s="13" t="e">
        <f>#REF!</f>
        <v>#REF!</v>
      </c>
      <c r="C16" s="13" t="e">
        <f>#REF!</f>
        <v>#REF!</v>
      </c>
      <c r="D16" s="62" t="e">
        <f>#REF!</f>
        <v>#REF!</v>
      </c>
      <c r="E16" s="62" t="e">
        <f>#REF!</f>
        <v>#REF!</v>
      </c>
      <c r="F16" s="62" t="e">
        <f>#REF!*#REF!</f>
        <v>#REF!</v>
      </c>
      <c r="G16" s="62" t="e">
        <f>#REF!*#REF!</f>
        <v>#REF!</v>
      </c>
      <c r="H16" s="62" t="e">
        <f>#REF!</f>
        <v>#REF!</v>
      </c>
      <c r="I16" s="62" t="e">
        <f>#REF!</f>
        <v>#REF!</v>
      </c>
      <c r="K16" t="e">
        <v>#REF!</v>
      </c>
      <c r="L16" s="13" t="e">
        <v>#REF!</v>
      </c>
      <c r="M16" s="62" t="e">
        <v>#REF!</v>
      </c>
      <c r="N16" s="62" t="e">
        <v>#REF!</v>
      </c>
      <c r="O16" s="62" t="e">
        <v>#REF!</v>
      </c>
      <c r="P16" s="62" t="e">
        <v>#REF!</v>
      </c>
      <c r="Q16" s="62" t="e">
        <v>#REF!</v>
      </c>
      <c r="R16" s="13" t="e">
        <v>#REF!</v>
      </c>
      <c r="S16" s="13" t="e">
        <v>#REF!</v>
      </c>
    </row>
    <row r="17" spans="1:19">
      <c r="A17" t="e">
        <f>#REF!</f>
        <v>#REF!</v>
      </c>
      <c r="B17" s="13" t="e">
        <f>#REF!</f>
        <v>#REF!</v>
      </c>
      <c r="C17" s="13" t="e">
        <f>#REF!</f>
        <v>#REF!</v>
      </c>
      <c r="D17" s="62" t="e">
        <f>#REF!</f>
        <v>#REF!</v>
      </c>
      <c r="E17" s="62" t="e">
        <f>#REF!</f>
        <v>#REF!</v>
      </c>
      <c r="F17" s="62" t="e">
        <f>#REF!*#REF!</f>
        <v>#REF!</v>
      </c>
      <c r="G17" s="62" t="e">
        <f>#REF!*#REF!</f>
        <v>#REF!</v>
      </c>
      <c r="H17" s="62" t="e">
        <f>#REF!</f>
        <v>#REF!</v>
      </c>
      <c r="I17" s="62" t="e">
        <f>#REF!</f>
        <v>#REF!</v>
      </c>
      <c r="K17" t="e">
        <v>#REF!</v>
      </c>
      <c r="L17" s="13" t="e">
        <v>#REF!</v>
      </c>
      <c r="M17" s="62" t="e">
        <v>#REF!</v>
      </c>
      <c r="N17" s="62" t="e">
        <v>#REF!</v>
      </c>
      <c r="O17" s="62" t="e">
        <v>#REF!</v>
      </c>
      <c r="P17" s="62" t="e">
        <v>#REF!</v>
      </c>
      <c r="Q17" s="62" t="e">
        <v>#REF!</v>
      </c>
      <c r="R17" s="13" t="e">
        <v>#REF!</v>
      </c>
      <c r="S17" s="13" t="e">
        <v>#REF!</v>
      </c>
    </row>
    <row r="18" spans="1:19">
      <c r="A18" t="e">
        <f>#REF!</f>
        <v>#REF!</v>
      </c>
      <c r="B18" s="13" t="e">
        <f>#REF!</f>
        <v>#REF!</v>
      </c>
      <c r="C18" s="13" t="e">
        <f>#REF!</f>
        <v>#REF!</v>
      </c>
      <c r="D18" s="62" t="e">
        <f>#REF!</f>
        <v>#REF!</v>
      </c>
      <c r="E18" s="62" t="e">
        <f>#REF!</f>
        <v>#REF!</v>
      </c>
      <c r="F18" s="62" t="e">
        <f>#REF!*#REF!</f>
        <v>#REF!</v>
      </c>
      <c r="G18" s="62" t="e">
        <f>#REF!*#REF!</f>
        <v>#REF!</v>
      </c>
      <c r="H18" s="62" t="e">
        <f>#REF!</f>
        <v>#REF!</v>
      </c>
      <c r="I18" s="62" t="e">
        <f>#REF!</f>
        <v>#REF!</v>
      </c>
      <c r="K18" t="e">
        <v>#REF!</v>
      </c>
      <c r="L18" s="13" t="e">
        <v>#REF!</v>
      </c>
      <c r="M18" s="62" t="e">
        <v>#REF!</v>
      </c>
      <c r="N18" s="62" t="e">
        <v>#REF!</v>
      </c>
      <c r="O18" s="62" t="e">
        <v>#REF!</v>
      </c>
      <c r="P18" s="62" t="e">
        <v>#REF!</v>
      </c>
      <c r="Q18" s="62" t="e">
        <v>#REF!</v>
      </c>
      <c r="R18" s="13" t="e">
        <v>#REF!</v>
      </c>
      <c r="S18" s="13" t="e">
        <v>#REF!</v>
      </c>
    </row>
    <row r="19" spans="1:19">
      <c r="A19" t="e">
        <f>#REF!</f>
        <v>#REF!</v>
      </c>
      <c r="B19" s="13" t="e">
        <f>#REF!</f>
        <v>#REF!</v>
      </c>
      <c r="C19" s="13" t="e">
        <f>#REF!</f>
        <v>#REF!</v>
      </c>
      <c r="D19" s="62" t="e">
        <f>#REF!</f>
        <v>#REF!</v>
      </c>
      <c r="E19" s="62" t="e">
        <f>#REF!</f>
        <v>#REF!</v>
      </c>
      <c r="F19" s="62" t="e">
        <f>#REF!*#REF!</f>
        <v>#REF!</v>
      </c>
      <c r="G19" s="62" t="e">
        <f>#REF!*#REF!</f>
        <v>#REF!</v>
      </c>
      <c r="H19" s="62" t="e">
        <f>#REF!</f>
        <v>#REF!</v>
      </c>
      <c r="I19" s="62" t="e">
        <f>#REF!</f>
        <v>#REF!</v>
      </c>
      <c r="K19" t="e">
        <v>#REF!</v>
      </c>
      <c r="L19" s="13" t="e">
        <v>#REF!</v>
      </c>
      <c r="M19" s="62" t="e">
        <v>#REF!</v>
      </c>
      <c r="N19" s="62" t="e">
        <v>#REF!</v>
      </c>
      <c r="O19" s="62" t="e">
        <v>#REF!</v>
      </c>
      <c r="P19" s="62" t="e">
        <v>#REF!</v>
      </c>
      <c r="Q19" s="62" t="e">
        <v>#REF!</v>
      </c>
      <c r="R19" s="13" t="e">
        <v>#REF!</v>
      </c>
      <c r="S19" s="13" t="e">
        <v>#REF!</v>
      </c>
    </row>
    <row r="20" spans="1:19">
      <c r="A20" t="e">
        <f>#REF!</f>
        <v>#REF!</v>
      </c>
      <c r="B20" s="13" t="e">
        <f>#REF!</f>
        <v>#REF!</v>
      </c>
      <c r="C20" s="13" t="e">
        <f>#REF!</f>
        <v>#REF!</v>
      </c>
      <c r="D20" s="62" t="e">
        <f>#REF!</f>
        <v>#REF!</v>
      </c>
      <c r="E20" s="62" t="e">
        <f>#REF!</f>
        <v>#REF!</v>
      </c>
      <c r="F20" s="62" t="e">
        <f>#REF!*#REF!</f>
        <v>#REF!</v>
      </c>
      <c r="G20" s="62" t="e">
        <f>#REF!*#REF!</f>
        <v>#REF!</v>
      </c>
      <c r="H20" s="62" t="e">
        <f>#REF!</f>
        <v>#REF!</v>
      </c>
      <c r="I20" s="62" t="e">
        <f>#REF!</f>
        <v>#REF!</v>
      </c>
      <c r="K20" t="e">
        <v>#REF!</v>
      </c>
      <c r="L20" s="13" t="e">
        <v>#REF!</v>
      </c>
      <c r="M20" s="62" t="e">
        <v>#REF!</v>
      </c>
      <c r="N20" s="62" t="e">
        <v>#REF!</v>
      </c>
      <c r="O20" s="62" t="e">
        <v>#REF!</v>
      </c>
      <c r="P20" s="62" t="e">
        <v>#REF!</v>
      </c>
      <c r="Q20" s="62" t="e">
        <v>#REF!</v>
      </c>
      <c r="R20" s="13" t="e">
        <v>#REF!</v>
      </c>
      <c r="S20" s="13" t="e">
        <v>#REF!</v>
      </c>
    </row>
    <row r="21" spans="1:19">
      <c r="A21" t="e">
        <f>#REF!</f>
        <v>#REF!</v>
      </c>
      <c r="B21" s="13" t="e">
        <f>#REF!</f>
        <v>#REF!</v>
      </c>
      <c r="C21" s="13" t="e">
        <f>#REF!</f>
        <v>#REF!</v>
      </c>
      <c r="D21" s="62" t="e">
        <f>#REF!</f>
        <v>#REF!</v>
      </c>
      <c r="E21" s="62" t="e">
        <f>#REF!</f>
        <v>#REF!</v>
      </c>
      <c r="F21" s="62" t="e">
        <f>#REF!*#REF!</f>
        <v>#REF!</v>
      </c>
      <c r="G21" s="62" t="e">
        <f>#REF!*#REF!</f>
        <v>#REF!</v>
      </c>
      <c r="H21" s="62" t="e">
        <f>#REF!</f>
        <v>#REF!</v>
      </c>
      <c r="I21" s="62" t="e">
        <f>#REF!</f>
        <v>#REF!</v>
      </c>
      <c r="K21" t="e">
        <v>#REF!</v>
      </c>
      <c r="L21" s="13" t="e">
        <v>#REF!</v>
      </c>
      <c r="M21" s="62" t="e">
        <v>#REF!</v>
      </c>
      <c r="N21" s="62" t="e">
        <v>#REF!</v>
      </c>
      <c r="O21" s="62" t="e">
        <v>#REF!</v>
      </c>
      <c r="P21" s="62" t="e">
        <v>#REF!</v>
      </c>
      <c r="Q21" s="62" t="e">
        <v>#REF!</v>
      </c>
      <c r="R21" s="13" t="e">
        <v>#REF!</v>
      </c>
      <c r="S21" s="13" t="e">
        <v>#REF!</v>
      </c>
    </row>
    <row r="22" spans="1:19">
      <c r="A22" t="e">
        <f>#REF!</f>
        <v>#REF!</v>
      </c>
      <c r="B22" s="13" t="e">
        <f>#REF!</f>
        <v>#REF!</v>
      </c>
      <c r="C22" s="13" t="e">
        <f>#REF!</f>
        <v>#REF!</v>
      </c>
      <c r="D22" s="62" t="e">
        <f>#REF!</f>
        <v>#REF!</v>
      </c>
      <c r="E22" s="62" t="e">
        <f>#REF!</f>
        <v>#REF!</v>
      </c>
      <c r="F22" s="62" t="e">
        <f>#REF!*#REF!</f>
        <v>#REF!</v>
      </c>
      <c r="G22" s="62" t="e">
        <f>#REF!*#REF!</f>
        <v>#REF!</v>
      </c>
      <c r="H22" s="62" t="e">
        <f>#REF!</f>
        <v>#REF!</v>
      </c>
      <c r="I22" s="62" t="e">
        <f>#REF!</f>
        <v>#REF!</v>
      </c>
      <c r="K22" t="e">
        <v>#REF!</v>
      </c>
      <c r="L22" s="13" t="e">
        <v>#REF!</v>
      </c>
      <c r="M22" s="62" t="e">
        <v>#REF!</v>
      </c>
      <c r="N22" s="62" t="e">
        <v>#REF!</v>
      </c>
      <c r="O22" s="62" t="e">
        <v>#REF!</v>
      </c>
      <c r="P22" s="62" t="e">
        <v>#REF!</v>
      </c>
      <c r="Q22" s="62" t="e">
        <v>#REF!</v>
      </c>
      <c r="R22" s="13" t="e">
        <v>#REF!</v>
      </c>
      <c r="S22" s="13" t="e">
        <v>#REF!</v>
      </c>
    </row>
    <row r="23" spans="1:19">
      <c r="A23" t="e">
        <f>#REF!</f>
        <v>#REF!</v>
      </c>
      <c r="B23" s="13" t="e">
        <f>#REF!</f>
        <v>#REF!</v>
      </c>
      <c r="C23" s="13" t="e">
        <f>#REF!</f>
        <v>#REF!</v>
      </c>
      <c r="D23" s="62" t="e">
        <f>#REF!</f>
        <v>#REF!</v>
      </c>
      <c r="E23" s="62" t="e">
        <f>#REF!</f>
        <v>#REF!</v>
      </c>
      <c r="F23" s="62" t="e">
        <f>#REF!*#REF!</f>
        <v>#REF!</v>
      </c>
      <c r="G23" s="62" t="e">
        <f>#REF!*#REF!</f>
        <v>#REF!</v>
      </c>
      <c r="H23" s="62" t="e">
        <f>#REF!</f>
        <v>#REF!</v>
      </c>
      <c r="I23" s="62" t="e">
        <f>#REF!</f>
        <v>#REF!</v>
      </c>
      <c r="K23" t="e">
        <v>#REF!</v>
      </c>
      <c r="L23" s="13" t="e">
        <v>#REF!</v>
      </c>
      <c r="M23" s="62" t="e">
        <v>#REF!</v>
      </c>
      <c r="N23" s="62" t="e">
        <v>#REF!</v>
      </c>
      <c r="O23" s="62" t="e">
        <v>#REF!</v>
      </c>
      <c r="P23" s="62" t="e">
        <v>#REF!</v>
      </c>
      <c r="Q23" s="62" t="e">
        <v>#REF!</v>
      </c>
      <c r="R23" s="13" t="e">
        <v>#REF!</v>
      </c>
      <c r="S23" s="13" t="e">
        <v>#REF!</v>
      </c>
    </row>
    <row r="24" spans="1:19">
      <c r="A24" t="e">
        <f>#REF!</f>
        <v>#REF!</v>
      </c>
      <c r="B24" s="13" t="e">
        <f>#REF!</f>
        <v>#REF!</v>
      </c>
      <c r="C24" s="13" t="e">
        <f>#REF!</f>
        <v>#REF!</v>
      </c>
      <c r="D24" s="62" t="e">
        <f>#REF!</f>
        <v>#REF!</v>
      </c>
      <c r="E24" s="62" t="e">
        <f>#REF!</f>
        <v>#REF!</v>
      </c>
      <c r="F24" s="62" t="e">
        <f>#REF!*#REF!</f>
        <v>#REF!</v>
      </c>
      <c r="G24" s="62" t="e">
        <f>#REF!*#REF!</f>
        <v>#REF!</v>
      </c>
      <c r="H24" s="62" t="e">
        <f>#REF!</f>
        <v>#REF!</v>
      </c>
      <c r="I24" s="62" t="e">
        <f>#REF!</f>
        <v>#REF!</v>
      </c>
      <c r="K24" t="e">
        <v>#REF!</v>
      </c>
      <c r="L24" s="13" t="e">
        <v>#REF!</v>
      </c>
      <c r="M24" s="62" t="e">
        <v>#REF!</v>
      </c>
      <c r="N24" s="62" t="e">
        <v>#REF!</v>
      </c>
      <c r="O24" s="62" t="e">
        <v>#REF!</v>
      </c>
      <c r="P24" s="62" t="e">
        <v>#REF!</v>
      </c>
      <c r="Q24" s="62" t="e">
        <v>#REF!</v>
      </c>
      <c r="R24" s="13" t="e">
        <v>#REF!</v>
      </c>
      <c r="S24" s="13" t="e">
        <v>#REF!</v>
      </c>
    </row>
    <row r="25" spans="1:19">
      <c r="A25" t="e">
        <f>#REF!</f>
        <v>#REF!</v>
      </c>
      <c r="B25" s="13" t="e">
        <f>#REF!</f>
        <v>#REF!</v>
      </c>
      <c r="C25" s="13" t="e">
        <f>#REF!</f>
        <v>#REF!</v>
      </c>
      <c r="D25" s="62" t="e">
        <f>#REF!</f>
        <v>#REF!</v>
      </c>
      <c r="E25" s="62" t="e">
        <f>#REF!</f>
        <v>#REF!</v>
      </c>
      <c r="F25" s="62" t="e">
        <f>#REF!*#REF!</f>
        <v>#REF!</v>
      </c>
      <c r="G25" s="62" t="e">
        <f>#REF!*#REF!</f>
        <v>#REF!</v>
      </c>
      <c r="H25" s="62" t="e">
        <f>#REF!</f>
        <v>#REF!</v>
      </c>
      <c r="I25" s="62" t="e">
        <f>#REF!</f>
        <v>#REF!</v>
      </c>
      <c r="K25" t="e">
        <v>#REF!</v>
      </c>
      <c r="L25" s="13" t="e">
        <v>#REF!</v>
      </c>
      <c r="M25" s="62" t="e">
        <v>#REF!</v>
      </c>
      <c r="N25" s="62" t="e">
        <v>#REF!</v>
      </c>
      <c r="O25" s="62" t="e">
        <v>#REF!</v>
      </c>
      <c r="P25" s="62" t="e">
        <v>#REF!</v>
      </c>
      <c r="Q25" s="62" t="e">
        <v>#REF!</v>
      </c>
      <c r="R25" s="13" t="e">
        <v>#REF!</v>
      </c>
      <c r="S25" s="13" t="e">
        <v>#REF!</v>
      </c>
    </row>
    <row r="26" spans="1:19">
      <c r="A26" t="e">
        <f>#REF!</f>
        <v>#REF!</v>
      </c>
      <c r="B26" s="13" t="e">
        <f>#REF!</f>
        <v>#REF!</v>
      </c>
      <c r="C26" s="13" t="e">
        <f>#REF!</f>
        <v>#REF!</v>
      </c>
      <c r="D26" s="62" t="e">
        <f>#REF!</f>
        <v>#REF!</v>
      </c>
      <c r="E26" s="62" t="e">
        <f>#REF!</f>
        <v>#REF!</v>
      </c>
      <c r="F26" s="62" t="e">
        <f>#REF!*#REF!</f>
        <v>#REF!</v>
      </c>
      <c r="G26" s="62" t="e">
        <f>#REF!*#REF!</f>
        <v>#REF!</v>
      </c>
      <c r="H26" s="62" t="e">
        <f>#REF!</f>
        <v>#REF!</v>
      </c>
      <c r="I26" s="62" t="e">
        <f>#REF!</f>
        <v>#REF!</v>
      </c>
      <c r="K26" t="e">
        <v>#REF!</v>
      </c>
      <c r="L26" s="13" t="e">
        <v>#REF!</v>
      </c>
      <c r="M26" s="62" t="e">
        <v>#REF!</v>
      </c>
      <c r="N26" s="62" t="e">
        <v>#REF!</v>
      </c>
      <c r="O26" s="62" t="e">
        <v>#REF!</v>
      </c>
      <c r="P26" s="62" t="e">
        <v>#REF!</v>
      </c>
      <c r="Q26" s="62" t="e">
        <v>#REF!</v>
      </c>
      <c r="R26" s="13" t="e">
        <v>#REF!</v>
      </c>
      <c r="S26" s="13" t="e">
        <v>#REF!</v>
      </c>
    </row>
    <row r="27" spans="1:19">
      <c r="A27" t="e">
        <f>#REF!</f>
        <v>#REF!</v>
      </c>
      <c r="B27" s="13" t="e">
        <f>#REF!</f>
        <v>#REF!</v>
      </c>
      <c r="C27" s="13" t="e">
        <f>#REF!</f>
        <v>#REF!</v>
      </c>
      <c r="D27" s="62" t="e">
        <f>#REF!</f>
        <v>#REF!</v>
      </c>
      <c r="E27" s="62" t="e">
        <f>#REF!</f>
        <v>#REF!</v>
      </c>
      <c r="F27" s="62" t="e">
        <f>#REF!*#REF!</f>
        <v>#REF!</v>
      </c>
      <c r="G27" s="62" t="e">
        <f>#REF!*#REF!</f>
        <v>#REF!</v>
      </c>
      <c r="H27" s="62" t="e">
        <f>#REF!</f>
        <v>#REF!</v>
      </c>
      <c r="I27" s="62" t="e">
        <f>#REF!</f>
        <v>#REF!</v>
      </c>
      <c r="K27" t="e">
        <v>#REF!</v>
      </c>
      <c r="L27" s="13" t="e">
        <v>#REF!</v>
      </c>
      <c r="M27" s="62" t="e">
        <v>#REF!</v>
      </c>
      <c r="N27" s="62" t="e">
        <v>#REF!</v>
      </c>
      <c r="O27" s="62" t="e">
        <v>#REF!</v>
      </c>
      <c r="P27" s="62" t="e">
        <v>#REF!</v>
      </c>
      <c r="Q27" s="62" t="e">
        <v>#REF!</v>
      </c>
      <c r="R27" s="13" t="e">
        <v>#REF!</v>
      </c>
      <c r="S27" s="13" t="e">
        <v>#REF!</v>
      </c>
    </row>
    <row r="28" spans="1:19">
      <c r="A28" t="e">
        <f>#REF!</f>
        <v>#REF!</v>
      </c>
      <c r="B28" s="13" t="e">
        <f>#REF!</f>
        <v>#REF!</v>
      </c>
      <c r="C28" s="13" t="e">
        <f>#REF!</f>
        <v>#REF!</v>
      </c>
      <c r="D28" s="62" t="e">
        <f>#REF!</f>
        <v>#REF!</v>
      </c>
      <c r="E28" s="62" t="e">
        <f>#REF!</f>
        <v>#REF!</v>
      </c>
      <c r="F28" s="62" t="e">
        <f>#REF!*#REF!</f>
        <v>#REF!</v>
      </c>
      <c r="G28" s="62" t="e">
        <f>#REF!*#REF!</f>
        <v>#REF!</v>
      </c>
      <c r="H28" s="62" t="e">
        <f>#REF!</f>
        <v>#REF!</v>
      </c>
      <c r="I28" s="62" t="e">
        <f>#REF!</f>
        <v>#REF!</v>
      </c>
      <c r="K28" t="e">
        <v>#REF!</v>
      </c>
      <c r="L28" s="13" t="e">
        <v>#REF!</v>
      </c>
      <c r="M28" s="62" t="e">
        <v>#REF!</v>
      </c>
      <c r="N28" s="62" t="e">
        <v>#REF!</v>
      </c>
      <c r="O28" s="62" t="e">
        <v>#REF!</v>
      </c>
      <c r="P28" s="62" t="e">
        <v>#REF!</v>
      </c>
      <c r="Q28" s="62" t="e">
        <v>#REF!</v>
      </c>
      <c r="R28" s="13" t="e">
        <v>#REF!</v>
      </c>
      <c r="S28" s="13" t="e">
        <v>#REF!</v>
      </c>
    </row>
    <row r="29" spans="1:19">
      <c r="A29" t="e">
        <f>#REF!</f>
        <v>#REF!</v>
      </c>
      <c r="B29" s="13" t="e">
        <f>#REF!</f>
        <v>#REF!</v>
      </c>
      <c r="C29" s="13" t="e">
        <f>#REF!</f>
        <v>#REF!</v>
      </c>
      <c r="D29" s="62" t="e">
        <f>#REF!</f>
        <v>#REF!</v>
      </c>
      <c r="E29" s="62" t="e">
        <f>#REF!</f>
        <v>#REF!</v>
      </c>
      <c r="F29" s="62" t="e">
        <f>#REF!*#REF!</f>
        <v>#REF!</v>
      </c>
      <c r="G29" s="62" t="e">
        <f>#REF!*#REF!</f>
        <v>#REF!</v>
      </c>
      <c r="H29" s="62" t="e">
        <f>#REF!</f>
        <v>#REF!</v>
      </c>
      <c r="I29" s="62" t="e">
        <f>#REF!</f>
        <v>#REF!</v>
      </c>
      <c r="K29" t="e">
        <v>#REF!</v>
      </c>
      <c r="L29" s="13" t="e">
        <v>#REF!</v>
      </c>
      <c r="M29" s="62" t="e">
        <v>#REF!</v>
      </c>
      <c r="N29" s="62" t="e">
        <v>#REF!</v>
      </c>
      <c r="O29" s="62" t="e">
        <v>#REF!</v>
      </c>
      <c r="P29" s="62" t="e">
        <v>#REF!</v>
      </c>
      <c r="Q29" s="62" t="e">
        <v>#REF!</v>
      </c>
      <c r="R29" s="13" t="e">
        <v>#REF!</v>
      </c>
      <c r="S29" s="13" t="e">
        <v>#REF!</v>
      </c>
    </row>
    <row r="30" spans="1:19">
      <c r="A30" t="e">
        <f>#REF!</f>
        <v>#REF!</v>
      </c>
      <c r="B30" s="13" t="e">
        <f>#REF!</f>
        <v>#REF!</v>
      </c>
      <c r="C30" s="13" t="e">
        <f>#REF!</f>
        <v>#REF!</v>
      </c>
      <c r="D30" s="62" t="e">
        <f>#REF!</f>
        <v>#REF!</v>
      </c>
      <c r="E30" s="62" t="e">
        <f>#REF!</f>
        <v>#REF!</v>
      </c>
      <c r="F30" s="62" t="e">
        <f>#REF!*#REF!</f>
        <v>#REF!</v>
      </c>
      <c r="G30" s="62" t="e">
        <f>#REF!*#REF!</f>
        <v>#REF!</v>
      </c>
      <c r="H30" s="62" t="e">
        <f>#REF!</f>
        <v>#REF!</v>
      </c>
      <c r="I30" s="62" t="e">
        <f>#REF!</f>
        <v>#REF!</v>
      </c>
      <c r="K30" t="e">
        <v>#REF!</v>
      </c>
      <c r="L30" s="13" t="e">
        <v>#REF!</v>
      </c>
      <c r="M30" s="62" t="e">
        <v>#REF!</v>
      </c>
      <c r="N30" s="62" t="e">
        <v>#REF!</v>
      </c>
      <c r="O30" s="62" t="e">
        <v>#REF!</v>
      </c>
      <c r="P30" s="62" t="e">
        <v>#REF!</v>
      </c>
      <c r="Q30" s="62" t="e">
        <v>#REF!</v>
      </c>
      <c r="R30" s="13" t="e">
        <v>#REF!</v>
      </c>
      <c r="S30" s="13" t="e">
        <v>#REF!</v>
      </c>
    </row>
    <row r="31" spans="1:19">
      <c r="A31" t="e">
        <f>#REF!</f>
        <v>#REF!</v>
      </c>
      <c r="B31" s="13" t="e">
        <f>#REF!</f>
        <v>#REF!</v>
      </c>
      <c r="C31" s="13" t="e">
        <f>#REF!</f>
        <v>#REF!</v>
      </c>
      <c r="D31" s="62" t="e">
        <f>#REF!</f>
        <v>#REF!</v>
      </c>
      <c r="E31" s="62" t="e">
        <f>#REF!</f>
        <v>#REF!</v>
      </c>
      <c r="F31" s="62" t="e">
        <f>#REF!*#REF!</f>
        <v>#REF!</v>
      </c>
      <c r="G31" s="62" t="e">
        <f>#REF!*#REF!</f>
        <v>#REF!</v>
      </c>
      <c r="H31" s="62" t="e">
        <f>#REF!</f>
        <v>#REF!</v>
      </c>
      <c r="I31" s="62" t="e">
        <f>#REF!</f>
        <v>#REF!</v>
      </c>
      <c r="K31" t="e">
        <v>#REF!</v>
      </c>
      <c r="L31" s="13" t="e">
        <v>#REF!</v>
      </c>
      <c r="M31" s="62" t="e">
        <v>#REF!</v>
      </c>
      <c r="N31" s="62" t="e">
        <v>#REF!</v>
      </c>
      <c r="O31" s="62" t="e">
        <v>#REF!</v>
      </c>
      <c r="P31" s="62" t="e">
        <v>#REF!</v>
      </c>
      <c r="Q31" s="62" t="e">
        <v>#REF!</v>
      </c>
      <c r="R31" s="13" t="e">
        <v>#REF!</v>
      </c>
      <c r="S31" s="13" t="e">
        <v>#REF!</v>
      </c>
    </row>
    <row r="32" spans="1:19">
      <c r="A32" t="e">
        <f>#REF!</f>
        <v>#REF!</v>
      </c>
      <c r="B32" s="13" t="e">
        <f>#REF!</f>
        <v>#REF!</v>
      </c>
      <c r="C32" s="13" t="e">
        <f>#REF!</f>
        <v>#REF!</v>
      </c>
      <c r="D32" s="62" t="e">
        <f>#REF!</f>
        <v>#REF!</v>
      </c>
      <c r="E32" s="62" t="e">
        <f>#REF!</f>
        <v>#REF!</v>
      </c>
      <c r="F32" s="62" t="e">
        <f>#REF!*#REF!</f>
        <v>#REF!</v>
      </c>
      <c r="G32" s="62" t="e">
        <f>#REF!*#REF!</f>
        <v>#REF!</v>
      </c>
      <c r="H32" s="62" t="e">
        <f>#REF!</f>
        <v>#REF!</v>
      </c>
      <c r="I32" s="62" t="e">
        <f>#REF!</f>
        <v>#REF!</v>
      </c>
      <c r="K32" t="e">
        <v>#REF!</v>
      </c>
      <c r="L32" s="13" t="e">
        <v>#REF!</v>
      </c>
      <c r="M32" s="62" t="e">
        <v>#REF!</v>
      </c>
      <c r="N32" s="62" t="e">
        <v>#REF!</v>
      </c>
      <c r="O32" s="62" t="e">
        <v>#REF!</v>
      </c>
      <c r="P32" s="62" t="e">
        <v>#REF!</v>
      </c>
      <c r="Q32" s="62" t="e">
        <v>#REF!</v>
      </c>
      <c r="R32" s="13" t="e">
        <v>#REF!</v>
      </c>
      <c r="S32" s="13" t="e">
        <v>#REF!</v>
      </c>
    </row>
    <row r="33" spans="1:19">
      <c r="A33" t="e">
        <f>#REF!</f>
        <v>#REF!</v>
      </c>
      <c r="B33" s="13" t="e">
        <f>#REF!</f>
        <v>#REF!</v>
      </c>
      <c r="C33" s="13" t="e">
        <f>#REF!</f>
        <v>#REF!</v>
      </c>
      <c r="D33" s="62" t="e">
        <f>#REF!</f>
        <v>#REF!</v>
      </c>
      <c r="E33" s="62" t="e">
        <f>#REF!</f>
        <v>#REF!</v>
      </c>
      <c r="F33" s="62" t="e">
        <f>#REF!*#REF!</f>
        <v>#REF!</v>
      </c>
      <c r="G33" s="62" t="e">
        <f>#REF!*#REF!</f>
        <v>#REF!</v>
      </c>
      <c r="H33" s="62" t="e">
        <f>#REF!</f>
        <v>#REF!</v>
      </c>
      <c r="I33" s="62" t="e">
        <f>#REF!</f>
        <v>#REF!</v>
      </c>
      <c r="K33" t="e">
        <v>#REF!</v>
      </c>
      <c r="L33" s="13" t="e">
        <v>#REF!</v>
      </c>
      <c r="M33" s="62" t="e">
        <v>#REF!</v>
      </c>
      <c r="N33" s="62" t="e">
        <v>#REF!</v>
      </c>
      <c r="O33" s="62" t="e">
        <v>#REF!</v>
      </c>
      <c r="P33" s="62" t="e">
        <v>#REF!</v>
      </c>
      <c r="Q33" s="62" t="e">
        <v>#REF!</v>
      </c>
      <c r="R33" s="13" t="e">
        <v>#REF!</v>
      </c>
      <c r="S33" s="13" t="e">
        <v>#REF!</v>
      </c>
    </row>
    <row r="34" spans="1:19">
      <c r="A34" t="e">
        <f>#REF!</f>
        <v>#REF!</v>
      </c>
      <c r="B34" s="13" t="e">
        <f>#REF!</f>
        <v>#REF!</v>
      </c>
      <c r="C34" s="13" t="e">
        <f>#REF!</f>
        <v>#REF!</v>
      </c>
      <c r="D34" s="62" t="e">
        <f>#REF!</f>
        <v>#REF!</v>
      </c>
      <c r="E34" s="62" t="e">
        <f>#REF!</f>
        <v>#REF!</v>
      </c>
      <c r="F34" s="62" t="e">
        <f>#REF!*#REF!</f>
        <v>#REF!</v>
      </c>
      <c r="G34" s="62" t="e">
        <f>#REF!*#REF!</f>
        <v>#REF!</v>
      </c>
      <c r="H34" s="62" t="e">
        <f>#REF!</f>
        <v>#REF!</v>
      </c>
      <c r="I34" s="62" t="e">
        <f>#REF!</f>
        <v>#REF!</v>
      </c>
      <c r="K34" t="e">
        <v>#REF!</v>
      </c>
      <c r="L34" s="13" t="e">
        <v>#REF!</v>
      </c>
      <c r="M34" s="62" t="e">
        <v>#REF!</v>
      </c>
      <c r="N34" s="62" t="e">
        <v>#REF!</v>
      </c>
      <c r="O34" s="62" t="e">
        <v>#REF!</v>
      </c>
      <c r="P34" s="62" t="e">
        <v>#REF!</v>
      </c>
      <c r="Q34" s="62" t="e">
        <v>#REF!</v>
      </c>
      <c r="R34" s="13" t="e">
        <v>#REF!</v>
      </c>
      <c r="S34" s="13" t="e">
        <v>#REF!</v>
      </c>
    </row>
    <row r="35" spans="1:19">
      <c r="A35" t="e">
        <f>#REF!</f>
        <v>#REF!</v>
      </c>
      <c r="B35" s="13" t="e">
        <f>#REF!</f>
        <v>#REF!</v>
      </c>
      <c r="C35" s="13" t="e">
        <f>#REF!</f>
        <v>#REF!</v>
      </c>
      <c r="D35" s="62" t="e">
        <f>#REF!</f>
        <v>#REF!</v>
      </c>
      <c r="E35" s="62" t="e">
        <f>#REF!</f>
        <v>#REF!</v>
      </c>
      <c r="F35" s="62" t="e">
        <f>#REF!*#REF!</f>
        <v>#REF!</v>
      </c>
      <c r="G35" s="62" t="e">
        <f>#REF!*#REF!</f>
        <v>#REF!</v>
      </c>
      <c r="H35" s="62" t="e">
        <f>#REF!</f>
        <v>#REF!</v>
      </c>
      <c r="I35" s="62" t="e">
        <f>#REF!</f>
        <v>#REF!</v>
      </c>
      <c r="K35" t="e">
        <v>#REF!</v>
      </c>
      <c r="L35" s="13" t="e">
        <v>#REF!</v>
      </c>
      <c r="M35" s="62" t="e">
        <v>#REF!</v>
      </c>
      <c r="N35" s="62" t="e">
        <v>#REF!</v>
      </c>
      <c r="O35" s="62" t="e">
        <v>#REF!</v>
      </c>
      <c r="P35" s="62" t="e">
        <v>#REF!</v>
      </c>
      <c r="Q35" s="62" t="e">
        <v>#REF!</v>
      </c>
      <c r="R35" s="13" t="e">
        <v>#REF!</v>
      </c>
      <c r="S35" s="13" t="e">
        <v>#REF!</v>
      </c>
    </row>
    <row r="36" spans="1:19">
      <c r="A36" t="e">
        <f>#REF!</f>
        <v>#REF!</v>
      </c>
      <c r="B36" s="13" t="e">
        <f>#REF!</f>
        <v>#REF!</v>
      </c>
      <c r="C36" s="13" t="e">
        <f>#REF!</f>
        <v>#REF!</v>
      </c>
      <c r="D36" s="62" t="e">
        <f>#REF!</f>
        <v>#REF!</v>
      </c>
      <c r="E36" s="62" t="e">
        <f>#REF!</f>
        <v>#REF!</v>
      </c>
      <c r="F36" s="62" t="e">
        <f>#REF!*#REF!</f>
        <v>#REF!</v>
      </c>
      <c r="G36" s="62" t="e">
        <f>#REF!*#REF!</f>
        <v>#REF!</v>
      </c>
      <c r="H36" s="62" t="e">
        <f>#REF!</f>
        <v>#REF!</v>
      </c>
      <c r="I36" s="62" t="e">
        <f>#REF!</f>
        <v>#REF!</v>
      </c>
      <c r="K36" t="e">
        <v>#REF!</v>
      </c>
      <c r="L36" s="13" t="e">
        <v>#REF!</v>
      </c>
      <c r="M36" s="62" t="e">
        <v>#REF!</v>
      </c>
      <c r="N36" s="62" t="e">
        <v>#REF!</v>
      </c>
      <c r="O36" s="62" t="e">
        <v>#REF!</v>
      </c>
      <c r="P36" s="62" t="e">
        <v>#REF!</v>
      </c>
      <c r="Q36" s="62" t="e">
        <v>#REF!</v>
      </c>
      <c r="R36" s="13" t="e">
        <v>#REF!</v>
      </c>
      <c r="S36" s="13" t="e">
        <v>#REF!</v>
      </c>
    </row>
    <row r="37" spans="1:19">
      <c r="A37" t="e">
        <f>#REF!</f>
        <v>#REF!</v>
      </c>
      <c r="B37" s="13" t="e">
        <f>#REF!</f>
        <v>#REF!</v>
      </c>
      <c r="C37" s="13" t="e">
        <f>#REF!</f>
        <v>#REF!</v>
      </c>
      <c r="D37" s="62" t="e">
        <f>#REF!</f>
        <v>#REF!</v>
      </c>
      <c r="E37" s="62" t="e">
        <f>#REF!</f>
        <v>#REF!</v>
      </c>
      <c r="F37" s="62" t="e">
        <f>#REF!*#REF!</f>
        <v>#REF!</v>
      </c>
      <c r="G37" s="62" t="e">
        <f>#REF!*#REF!</f>
        <v>#REF!</v>
      </c>
      <c r="H37" s="62" t="e">
        <f>#REF!</f>
        <v>#REF!</v>
      </c>
      <c r="I37" s="62" t="e">
        <f>#REF!</f>
        <v>#REF!</v>
      </c>
      <c r="K37" t="e">
        <v>#REF!</v>
      </c>
      <c r="L37" s="13" t="e">
        <v>#REF!</v>
      </c>
      <c r="M37" s="62" t="e">
        <v>#REF!</v>
      </c>
      <c r="N37" s="62" t="e">
        <v>#REF!</v>
      </c>
      <c r="O37" s="62" t="e">
        <v>#REF!</v>
      </c>
      <c r="P37" s="62" t="e">
        <v>#REF!</v>
      </c>
      <c r="Q37" s="62" t="e">
        <v>#REF!</v>
      </c>
      <c r="R37" s="13" t="e">
        <v>#REF!</v>
      </c>
      <c r="S37" s="13" t="e">
        <v>#REF!</v>
      </c>
    </row>
    <row r="38" spans="1:19">
      <c r="A38" t="e">
        <f>#REF!</f>
        <v>#REF!</v>
      </c>
      <c r="B38" s="13" t="e">
        <f>#REF!</f>
        <v>#REF!</v>
      </c>
      <c r="C38" s="13" t="e">
        <f>#REF!</f>
        <v>#REF!</v>
      </c>
      <c r="D38" s="62" t="e">
        <f>#REF!</f>
        <v>#REF!</v>
      </c>
      <c r="E38" s="62" t="e">
        <f>#REF!</f>
        <v>#REF!</v>
      </c>
      <c r="F38" s="62" t="e">
        <f>#REF!*#REF!</f>
        <v>#REF!</v>
      </c>
      <c r="G38" s="62" t="e">
        <f>#REF!*#REF!</f>
        <v>#REF!</v>
      </c>
      <c r="H38" s="62" t="e">
        <f>#REF!</f>
        <v>#REF!</v>
      </c>
      <c r="I38" s="62" t="e">
        <f>#REF!</f>
        <v>#REF!</v>
      </c>
      <c r="K38" t="e">
        <v>#REF!</v>
      </c>
      <c r="L38" s="13" t="e">
        <v>#REF!</v>
      </c>
      <c r="M38" s="62" t="e">
        <v>#REF!</v>
      </c>
      <c r="N38" s="62" t="e">
        <v>#REF!</v>
      </c>
      <c r="O38" s="62" t="e">
        <v>#REF!</v>
      </c>
      <c r="P38" s="62" t="e">
        <v>#REF!</v>
      </c>
      <c r="Q38" s="62" t="e">
        <v>#REF!</v>
      </c>
      <c r="R38" s="13" t="e">
        <v>#REF!</v>
      </c>
      <c r="S38" s="13" t="e">
        <v>#REF!</v>
      </c>
    </row>
    <row r="39" spans="1:19">
      <c r="A39" t="e">
        <f>#REF!</f>
        <v>#REF!</v>
      </c>
      <c r="B39" s="13" t="e">
        <f>#REF!</f>
        <v>#REF!</v>
      </c>
      <c r="C39" s="13" t="e">
        <f>#REF!</f>
        <v>#REF!</v>
      </c>
      <c r="D39" s="62" t="e">
        <f>#REF!</f>
        <v>#REF!</v>
      </c>
      <c r="E39" s="62" t="e">
        <f>#REF!</f>
        <v>#REF!</v>
      </c>
      <c r="F39" s="62" t="e">
        <f>#REF!*#REF!</f>
        <v>#REF!</v>
      </c>
      <c r="G39" s="62" t="e">
        <f>#REF!*#REF!</f>
        <v>#REF!</v>
      </c>
      <c r="H39" s="62" t="e">
        <f>#REF!</f>
        <v>#REF!</v>
      </c>
      <c r="I39" s="62" t="e">
        <f>#REF!</f>
        <v>#REF!</v>
      </c>
      <c r="K39" t="e">
        <v>#REF!</v>
      </c>
      <c r="L39" s="13" t="e">
        <v>#REF!</v>
      </c>
      <c r="M39" s="62" t="e">
        <v>#REF!</v>
      </c>
      <c r="N39" s="62" t="e">
        <v>#REF!</v>
      </c>
      <c r="O39" s="62" t="e">
        <v>#REF!</v>
      </c>
      <c r="P39" s="62" t="e">
        <v>#REF!</v>
      </c>
      <c r="Q39" s="62" t="e">
        <v>#REF!</v>
      </c>
      <c r="R39" s="13" t="e">
        <v>#REF!</v>
      </c>
      <c r="S39" s="13" t="e">
        <v>#REF!</v>
      </c>
    </row>
    <row r="40" spans="1:19">
      <c r="A40" t="e">
        <f>#REF!</f>
        <v>#REF!</v>
      </c>
      <c r="B40" s="13" t="e">
        <f>#REF!</f>
        <v>#REF!</v>
      </c>
      <c r="C40" s="13" t="e">
        <f>#REF!</f>
        <v>#REF!</v>
      </c>
      <c r="D40" s="62" t="e">
        <f>#REF!</f>
        <v>#REF!</v>
      </c>
      <c r="E40" s="62" t="e">
        <f>#REF!</f>
        <v>#REF!</v>
      </c>
      <c r="F40" s="62" t="e">
        <f>#REF!*#REF!</f>
        <v>#REF!</v>
      </c>
      <c r="G40" s="62" t="e">
        <f>#REF!*#REF!</f>
        <v>#REF!</v>
      </c>
      <c r="H40" s="62" t="e">
        <f>#REF!</f>
        <v>#REF!</v>
      </c>
      <c r="I40" s="62" t="e">
        <f>#REF!</f>
        <v>#REF!</v>
      </c>
      <c r="K40" t="e">
        <v>#REF!</v>
      </c>
      <c r="L40" s="13" t="e">
        <v>#REF!</v>
      </c>
      <c r="M40" s="62" t="e">
        <v>#REF!</v>
      </c>
      <c r="N40" s="62" t="e">
        <v>#REF!</v>
      </c>
      <c r="O40" s="62" t="e">
        <v>#REF!</v>
      </c>
      <c r="P40" s="62" t="e">
        <v>#REF!</v>
      </c>
      <c r="Q40" s="62" t="e">
        <v>#REF!</v>
      </c>
      <c r="R40" s="13" t="e">
        <v>#REF!</v>
      </c>
      <c r="S40" s="13" t="e">
        <v>#REF!</v>
      </c>
    </row>
    <row r="41" spans="1:19">
      <c r="A41" t="e">
        <f>#REF!</f>
        <v>#REF!</v>
      </c>
      <c r="B41" s="13" t="e">
        <f>#REF!</f>
        <v>#REF!</v>
      </c>
      <c r="C41" s="13" t="e">
        <f>#REF!</f>
        <v>#REF!</v>
      </c>
      <c r="D41" s="62" t="e">
        <f>#REF!</f>
        <v>#REF!</v>
      </c>
      <c r="E41" s="62" t="e">
        <f>#REF!</f>
        <v>#REF!</v>
      </c>
      <c r="F41" s="62" t="e">
        <f>#REF!*#REF!</f>
        <v>#REF!</v>
      </c>
      <c r="G41" s="62" t="e">
        <f>#REF!*#REF!</f>
        <v>#REF!</v>
      </c>
      <c r="H41" s="62" t="e">
        <f>#REF!</f>
        <v>#REF!</v>
      </c>
      <c r="I41" s="62" t="e">
        <f>#REF!</f>
        <v>#REF!</v>
      </c>
      <c r="K41" t="e">
        <v>#REF!</v>
      </c>
      <c r="L41" s="13" t="e">
        <v>#REF!</v>
      </c>
      <c r="M41" s="62" t="e">
        <v>#REF!</v>
      </c>
      <c r="N41" s="62" t="e">
        <v>#REF!</v>
      </c>
      <c r="O41" s="62" t="e">
        <v>#REF!</v>
      </c>
      <c r="P41" s="62" t="e">
        <v>#REF!</v>
      </c>
      <c r="Q41" s="62" t="e">
        <v>#REF!</v>
      </c>
      <c r="R41" s="13" t="e">
        <v>#REF!</v>
      </c>
      <c r="S41" s="13" t="e">
        <v>#REF!</v>
      </c>
    </row>
    <row r="42" spans="1:19">
      <c r="A42" t="e">
        <f>#REF!</f>
        <v>#REF!</v>
      </c>
      <c r="B42" s="13" t="e">
        <f>#REF!</f>
        <v>#REF!</v>
      </c>
      <c r="C42" s="13" t="e">
        <f>#REF!</f>
        <v>#REF!</v>
      </c>
      <c r="D42" s="62" t="e">
        <f>#REF!</f>
        <v>#REF!</v>
      </c>
      <c r="E42" s="62" t="e">
        <f>#REF!</f>
        <v>#REF!</v>
      </c>
      <c r="F42" s="62" t="e">
        <f>#REF!*#REF!</f>
        <v>#REF!</v>
      </c>
      <c r="G42" s="62" t="e">
        <f>#REF!*#REF!</f>
        <v>#REF!</v>
      </c>
      <c r="H42" s="62" t="e">
        <f>#REF!</f>
        <v>#REF!</v>
      </c>
      <c r="I42" s="62" t="e">
        <f>#REF!</f>
        <v>#REF!</v>
      </c>
      <c r="K42" t="e">
        <v>#REF!</v>
      </c>
      <c r="L42" s="13" t="e">
        <v>#REF!</v>
      </c>
      <c r="M42" s="62" t="e">
        <v>#REF!</v>
      </c>
      <c r="N42" s="62" t="e">
        <v>#REF!</v>
      </c>
      <c r="O42" s="62" t="e">
        <v>#REF!</v>
      </c>
      <c r="P42" s="62" t="e">
        <v>#REF!</v>
      </c>
      <c r="Q42" s="62" t="e">
        <v>#REF!</v>
      </c>
      <c r="R42" s="13" t="e">
        <v>#REF!</v>
      </c>
      <c r="S42" s="13" t="e">
        <v>#REF!</v>
      </c>
    </row>
    <row r="43" spans="1:19">
      <c r="A43" t="e">
        <f>#REF!</f>
        <v>#REF!</v>
      </c>
      <c r="B43" s="13" t="e">
        <f>#REF!</f>
        <v>#REF!</v>
      </c>
      <c r="C43" s="13" t="e">
        <f>#REF!</f>
        <v>#REF!</v>
      </c>
      <c r="D43" s="62" t="e">
        <f>#REF!</f>
        <v>#REF!</v>
      </c>
      <c r="E43" s="62" t="e">
        <f>#REF!</f>
        <v>#REF!</v>
      </c>
      <c r="F43" s="62" t="e">
        <f>#REF!*#REF!</f>
        <v>#REF!</v>
      </c>
      <c r="G43" s="62" t="e">
        <f>#REF!*#REF!</f>
        <v>#REF!</v>
      </c>
      <c r="H43" s="62" t="e">
        <f>#REF!</f>
        <v>#REF!</v>
      </c>
      <c r="I43" s="62" t="e">
        <f>#REF!</f>
        <v>#REF!</v>
      </c>
      <c r="K43" t="e">
        <v>#REF!</v>
      </c>
      <c r="L43" s="13" t="e">
        <v>#REF!</v>
      </c>
      <c r="M43" s="62" t="e">
        <v>#REF!</v>
      </c>
      <c r="N43" s="62" t="e">
        <v>#REF!</v>
      </c>
      <c r="O43" s="62" t="e">
        <v>#REF!</v>
      </c>
      <c r="P43" s="62" t="e">
        <v>#REF!</v>
      </c>
      <c r="Q43" s="62" t="e">
        <v>#REF!</v>
      </c>
      <c r="R43" s="13" t="e">
        <v>#REF!</v>
      </c>
      <c r="S43" s="13" t="e">
        <v>#REF!</v>
      </c>
    </row>
    <row r="44" spans="1:19">
      <c r="A44" t="e">
        <f>#REF!</f>
        <v>#REF!</v>
      </c>
      <c r="B44" s="13" t="e">
        <f>#REF!</f>
        <v>#REF!</v>
      </c>
      <c r="C44" s="13" t="e">
        <f>#REF!</f>
        <v>#REF!</v>
      </c>
      <c r="D44" s="62" t="e">
        <f>#REF!</f>
        <v>#REF!</v>
      </c>
      <c r="E44" s="62" t="e">
        <f>#REF!</f>
        <v>#REF!</v>
      </c>
      <c r="F44" s="62" t="e">
        <f>#REF!*#REF!</f>
        <v>#REF!</v>
      </c>
      <c r="G44" s="62" t="e">
        <f>#REF!*#REF!</f>
        <v>#REF!</v>
      </c>
      <c r="H44" s="62" t="e">
        <f>#REF!</f>
        <v>#REF!</v>
      </c>
      <c r="I44" s="62" t="e">
        <f>#REF!</f>
        <v>#REF!</v>
      </c>
      <c r="K44" t="e">
        <v>#REF!</v>
      </c>
      <c r="L44" s="13" t="e">
        <v>#REF!</v>
      </c>
      <c r="M44" s="62" t="e">
        <v>#REF!</v>
      </c>
      <c r="N44" s="62" t="e">
        <v>#REF!</v>
      </c>
      <c r="O44" s="62" t="e">
        <v>#REF!</v>
      </c>
      <c r="P44" s="62" t="e">
        <v>#REF!</v>
      </c>
      <c r="Q44" s="62" t="e">
        <v>#REF!</v>
      </c>
      <c r="R44" s="13" t="e">
        <v>#REF!</v>
      </c>
      <c r="S44" s="13" t="e">
        <v>#REF!</v>
      </c>
    </row>
    <row r="45" spans="1:19">
      <c r="A45" t="e">
        <f>#REF!</f>
        <v>#REF!</v>
      </c>
      <c r="B45" s="13" t="e">
        <f>#REF!</f>
        <v>#REF!</v>
      </c>
      <c r="C45" s="13" t="e">
        <f>#REF!</f>
        <v>#REF!</v>
      </c>
      <c r="D45" s="62" t="e">
        <f>#REF!</f>
        <v>#REF!</v>
      </c>
      <c r="E45" s="62" t="e">
        <f>#REF!</f>
        <v>#REF!</v>
      </c>
      <c r="F45" s="62" t="e">
        <f>#REF!*#REF!</f>
        <v>#REF!</v>
      </c>
      <c r="G45" s="62" t="e">
        <f>#REF!*#REF!</f>
        <v>#REF!</v>
      </c>
      <c r="H45" s="62" t="e">
        <f>#REF!</f>
        <v>#REF!</v>
      </c>
      <c r="I45" s="62" t="e">
        <f>#REF!</f>
        <v>#REF!</v>
      </c>
      <c r="K45" t="e">
        <v>#REF!</v>
      </c>
      <c r="L45" s="13" t="e">
        <v>#REF!</v>
      </c>
      <c r="M45" s="62" t="e">
        <v>#REF!</v>
      </c>
      <c r="N45" s="62" t="e">
        <v>#REF!</v>
      </c>
      <c r="O45" s="62" t="e">
        <v>#REF!</v>
      </c>
      <c r="P45" s="62" t="e">
        <v>#REF!</v>
      </c>
      <c r="Q45" s="62" t="e">
        <v>#REF!</v>
      </c>
      <c r="R45" s="13" t="e">
        <v>#REF!</v>
      </c>
      <c r="S45" s="13" t="e">
        <v>#REF!</v>
      </c>
    </row>
    <row r="46" spans="1:19">
      <c r="A46" t="e">
        <f>#REF!</f>
        <v>#REF!</v>
      </c>
      <c r="B46" s="13" t="e">
        <f>#REF!</f>
        <v>#REF!</v>
      </c>
      <c r="C46" s="13" t="e">
        <f>#REF!</f>
        <v>#REF!</v>
      </c>
      <c r="D46" s="62" t="e">
        <f>#REF!</f>
        <v>#REF!</v>
      </c>
      <c r="E46" s="62" t="e">
        <f>#REF!</f>
        <v>#REF!</v>
      </c>
      <c r="F46" s="62" t="e">
        <f>#REF!*#REF!</f>
        <v>#REF!</v>
      </c>
      <c r="G46" s="62" t="e">
        <f>#REF!*#REF!</f>
        <v>#REF!</v>
      </c>
      <c r="H46" s="62" t="e">
        <f>#REF!</f>
        <v>#REF!</v>
      </c>
      <c r="I46" s="62" t="e">
        <f>#REF!</f>
        <v>#REF!</v>
      </c>
      <c r="K46" t="e">
        <v>#REF!</v>
      </c>
      <c r="L46" s="13" t="e">
        <v>#REF!</v>
      </c>
      <c r="M46" s="62" t="e">
        <v>#REF!</v>
      </c>
      <c r="N46" s="62" t="e">
        <v>#REF!</v>
      </c>
      <c r="O46" s="62" t="e">
        <v>#REF!</v>
      </c>
      <c r="P46" s="62" t="e">
        <v>#REF!</v>
      </c>
      <c r="Q46" s="62" t="e">
        <v>#REF!</v>
      </c>
      <c r="R46" s="13" t="e">
        <v>#REF!</v>
      </c>
      <c r="S46" s="13" t="e">
        <v>#REF!</v>
      </c>
    </row>
    <row r="47" spans="1:19">
      <c r="A47" t="e">
        <f>#REF!</f>
        <v>#REF!</v>
      </c>
      <c r="B47" s="13" t="e">
        <f>#REF!</f>
        <v>#REF!</v>
      </c>
      <c r="C47" s="13" t="e">
        <f>#REF!</f>
        <v>#REF!</v>
      </c>
      <c r="D47" s="62" t="e">
        <f>#REF!</f>
        <v>#REF!</v>
      </c>
      <c r="E47" s="62" t="e">
        <f>#REF!</f>
        <v>#REF!</v>
      </c>
      <c r="F47" s="62" t="e">
        <f>#REF!*#REF!</f>
        <v>#REF!</v>
      </c>
      <c r="G47" s="62" t="e">
        <f>#REF!*#REF!</f>
        <v>#REF!</v>
      </c>
      <c r="H47" s="62" t="e">
        <f>#REF!</f>
        <v>#REF!</v>
      </c>
      <c r="I47" s="62" t="e">
        <f>#REF!</f>
        <v>#REF!</v>
      </c>
      <c r="K47" t="e">
        <v>#REF!</v>
      </c>
      <c r="L47" s="13" t="e">
        <v>#REF!</v>
      </c>
      <c r="M47" s="62" t="e">
        <v>#REF!</v>
      </c>
      <c r="N47" s="62" t="e">
        <v>#REF!</v>
      </c>
      <c r="O47" s="62" t="e">
        <v>#REF!</v>
      </c>
      <c r="P47" s="62" t="e">
        <v>#REF!</v>
      </c>
      <c r="Q47" s="62" t="e">
        <v>#REF!</v>
      </c>
      <c r="R47" s="13" t="e">
        <v>#REF!</v>
      </c>
      <c r="S47" s="13" t="e">
        <v>#REF!</v>
      </c>
    </row>
    <row r="48" spans="1:19">
      <c r="A48" t="e">
        <f>#REF!</f>
        <v>#REF!</v>
      </c>
      <c r="B48" s="13" t="e">
        <f>#REF!</f>
        <v>#REF!</v>
      </c>
      <c r="C48" s="13" t="e">
        <f>#REF!</f>
        <v>#REF!</v>
      </c>
      <c r="D48" s="62" t="e">
        <f>#REF!</f>
        <v>#REF!</v>
      </c>
      <c r="E48" s="62" t="e">
        <f>#REF!</f>
        <v>#REF!</v>
      </c>
      <c r="F48" s="62" t="e">
        <f>#REF!*#REF!</f>
        <v>#REF!</v>
      </c>
      <c r="G48" s="62" t="e">
        <f>#REF!*#REF!</f>
        <v>#REF!</v>
      </c>
      <c r="H48" s="62" t="e">
        <f>#REF!</f>
        <v>#REF!</v>
      </c>
      <c r="I48" s="62" t="e">
        <f>#REF!</f>
        <v>#REF!</v>
      </c>
      <c r="K48" t="e">
        <v>#REF!</v>
      </c>
      <c r="L48" s="13" t="e">
        <v>#REF!</v>
      </c>
      <c r="M48" s="62" t="e">
        <v>#REF!</v>
      </c>
      <c r="N48" s="62" t="e">
        <v>#REF!</v>
      </c>
      <c r="O48" s="62" t="e">
        <v>#REF!</v>
      </c>
      <c r="P48" s="62" t="e">
        <v>#REF!</v>
      </c>
      <c r="Q48" s="62" t="e">
        <v>#REF!</v>
      </c>
      <c r="R48" s="13" t="e">
        <v>#REF!</v>
      </c>
      <c r="S48" s="13" t="e">
        <v>#REF!</v>
      </c>
    </row>
    <row r="49" spans="1:19">
      <c r="A49" t="e">
        <f>#REF!</f>
        <v>#REF!</v>
      </c>
      <c r="B49" s="13" t="e">
        <f>#REF!</f>
        <v>#REF!</v>
      </c>
      <c r="C49" s="13" t="e">
        <f>#REF!</f>
        <v>#REF!</v>
      </c>
      <c r="D49" s="62" t="e">
        <f>#REF!</f>
        <v>#REF!</v>
      </c>
      <c r="E49" s="62" t="e">
        <f>#REF!</f>
        <v>#REF!</v>
      </c>
      <c r="F49" s="62" t="e">
        <f>#REF!*#REF!</f>
        <v>#REF!</v>
      </c>
      <c r="G49" s="62" t="e">
        <f>#REF!*#REF!</f>
        <v>#REF!</v>
      </c>
      <c r="H49" s="62" t="e">
        <f>#REF!</f>
        <v>#REF!</v>
      </c>
      <c r="I49" s="62" t="e">
        <f>#REF!</f>
        <v>#REF!</v>
      </c>
      <c r="K49" t="e">
        <v>#REF!</v>
      </c>
      <c r="L49" s="13" t="e">
        <v>#REF!</v>
      </c>
      <c r="M49" s="62" t="e">
        <v>#REF!</v>
      </c>
      <c r="N49" s="62" t="e">
        <v>#REF!</v>
      </c>
      <c r="O49" s="62" t="e">
        <v>#REF!</v>
      </c>
      <c r="P49" s="62" t="e">
        <v>#REF!</v>
      </c>
      <c r="Q49" s="62" t="e">
        <v>#REF!</v>
      </c>
      <c r="R49" s="13" t="e">
        <v>#REF!</v>
      </c>
      <c r="S49" s="13" t="e">
        <v>#REF!</v>
      </c>
    </row>
    <row r="50" spans="1:19">
      <c r="A50" t="e">
        <f>#REF!</f>
        <v>#REF!</v>
      </c>
      <c r="B50" s="13" t="e">
        <f>#REF!</f>
        <v>#REF!</v>
      </c>
      <c r="C50" s="13" t="e">
        <f>#REF!</f>
        <v>#REF!</v>
      </c>
      <c r="D50" s="62" t="e">
        <f>#REF!</f>
        <v>#REF!</v>
      </c>
      <c r="E50" s="62" t="e">
        <f>#REF!</f>
        <v>#REF!</v>
      </c>
      <c r="F50" s="62" t="e">
        <f>#REF!*#REF!</f>
        <v>#REF!</v>
      </c>
      <c r="G50" s="62" t="e">
        <f>#REF!*#REF!</f>
        <v>#REF!</v>
      </c>
      <c r="H50" s="62" t="e">
        <f>#REF!</f>
        <v>#REF!</v>
      </c>
      <c r="I50" s="62" t="e">
        <f>#REF!</f>
        <v>#REF!</v>
      </c>
      <c r="K50" t="e">
        <v>#REF!</v>
      </c>
      <c r="L50" s="13" t="e">
        <v>#REF!</v>
      </c>
      <c r="M50" s="62" t="e">
        <v>#REF!</v>
      </c>
      <c r="N50" s="62" t="e">
        <v>#REF!</v>
      </c>
      <c r="O50" s="62" t="e">
        <v>#REF!</v>
      </c>
      <c r="P50" s="62" t="e">
        <v>#REF!</v>
      </c>
      <c r="Q50" s="62" t="e">
        <v>#REF!</v>
      </c>
      <c r="R50" s="13" t="e">
        <v>#REF!</v>
      </c>
      <c r="S50" s="13" t="e">
        <v>#REF!</v>
      </c>
    </row>
    <row r="51" spans="1:19">
      <c r="A51" t="e">
        <f>#REF!</f>
        <v>#REF!</v>
      </c>
      <c r="B51" s="13" t="e">
        <f>#REF!</f>
        <v>#REF!</v>
      </c>
      <c r="C51" s="13" t="e">
        <f>#REF!</f>
        <v>#REF!</v>
      </c>
      <c r="D51" s="62" t="e">
        <f>#REF!</f>
        <v>#REF!</v>
      </c>
      <c r="E51" s="62" t="e">
        <f>#REF!</f>
        <v>#REF!</v>
      </c>
      <c r="F51" s="62" t="e">
        <f>#REF!*#REF!</f>
        <v>#REF!</v>
      </c>
      <c r="G51" s="62" t="e">
        <f>#REF!*#REF!</f>
        <v>#REF!</v>
      </c>
      <c r="H51" s="62" t="e">
        <f>#REF!</f>
        <v>#REF!</v>
      </c>
      <c r="I51" s="62" t="e">
        <f>#REF!</f>
        <v>#REF!</v>
      </c>
      <c r="K51" t="e">
        <v>#REF!</v>
      </c>
      <c r="L51" s="13" t="e">
        <v>#REF!</v>
      </c>
      <c r="M51" s="62" t="e">
        <v>#REF!</v>
      </c>
      <c r="N51" s="62" t="e">
        <v>#REF!</v>
      </c>
      <c r="O51" s="62" t="e">
        <v>#REF!</v>
      </c>
      <c r="P51" s="62" t="e">
        <v>#REF!</v>
      </c>
      <c r="Q51" s="62" t="e">
        <v>#REF!</v>
      </c>
      <c r="R51" s="13" t="e">
        <v>#REF!</v>
      </c>
      <c r="S51" s="13" t="e">
        <v>#REF!</v>
      </c>
    </row>
    <row r="52" spans="1:19">
      <c r="A52" t="e">
        <f>#REF!</f>
        <v>#REF!</v>
      </c>
      <c r="B52" s="13" t="e">
        <f>#REF!</f>
        <v>#REF!</v>
      </c>
      <c r="C52" s="13" t="e">
        <f>#REF!</f>
        <v>#REF!</v>
      </c>
      <c r="D52" s="62" t="e">
        <f>#REF!</f>
        <v>#REF!</v>
      </c>
      <c r="E52" s="62" t="e">
        <f>#REF!</f>
        <v>#REF!</v>
      </c>
      <c r="F52" s="62" t="e">
        <f>#REF!*#REF!</f>
        <v>#REF!</v>
      </c>
      <c r="G52" s="62" t="e">
        <f>#REF!*#REF!</f>
        <v>#REF!</v>
      </c>
      <c r="H52" s="62" t="e">
        <f>#REF!</f>
        <v>#REF!</v>
      </c>
      <c r="I52" s="62" t="e">
        <f>#REF!</f>
        <v>#REF!</v>
      </c>
      <c r="K52" t="e">
        <v>#REF!</v>
      </c>
      <c r="L52" s="13" t="e">
        <v>#REF!</v>
      </c>
      <c r="M52" s="62" t="e">
        <v>#REF!</v>
      </c>
      <c r="N52" s="62" t="e">
        <v>#REF!</v>
      </c>
      <c r="O52" s="62" t="e">
        <v>#REF!</v>
      </c>
      <c r="P52" s="62" t="e">
        <v>#REF!</v>
      </c>
      <c r="Q52" s="62" t="e">
        <v>#REF!</v>
      </c>
      <c r="R52" s="13" t="e">
        <v>#REF!</v>
      </c>
      <c r="S52" s="13" t="e">
        <v>#REF!</v>
      </c>
    </row>
    <row r="53" spans="1:19">
      <c r="A53" t="e">
        <f>#REF!</f>
        <v>#REF!</v>
      </c>
      <c r="B53" s="13" t="e">
        <f>#REF!</f>
        <v>#REF!</v>
      </c>
      <c r="C53" s="13" t="e">
        <f>#REF!</f>
        <v>#REF!</v>
      </c>
      <c r="D53" s="62" t="e">
        <f>#REF!</f>
        <v>#REF!</v>
      </c>
      <c r="E53" s="62" t="e">
        <f>#REF!</f>
        <v>#REF!</v>
      </c>
      <c r="F53" s="62" t="e">
        <f>#REF!*#REF!</f>
        <v>#REF!</v>
      </c>
      <c r="G53" s="62" t="e">
        <f>#REF!*#REF!</f>
        <v>#REF!</v>
      </c>
      <c r="H53" s="62" t="e">
        <f>#REF!</f>
        <v>#REF!</v>
      </c>
      <c r="I53" s="62" t="e">
        <f>#REF!</f>
        <v>#REF!</v>
      </c>
      <c r="K53" t="e">
        <v>#REF!</v>
      </c>
      <c r="L53" s="13" t="e">
        <v>#REF!</v>
      </c>
      <c r="M53" s="62" t="e">
        <v>#REF!</v>
      </c>
      <c r="N53" s="62" t="e">
        <v>#REF!</v>
      </c>
      <c r="O53" s="62" t="e">
        <v>#REF!</v>
      </c>
      <c r="P53" s="62" t="e">
        <v>#REF!</v>
      </c>
      <c r="Q53" s="62" t="e">
        <v>#REF!</v>
      </c>
      <c r="R53" s="13" t="e">
        <v>#REF!</v>
      </c>
      <c r="S53" s="13" t="e">
        <v>#REF!</v>
      </c>
    </row>
    <row r="54" spans="1:19">
      <c r="A54" t="e">
        <f>#REF!</f>
        <v>#REF!</v>
      </c>
      <c r="B54" s="13" t="e">
        <f>#REF!</f>
        <v>#REF!</v>
      </c>
      <c r="C54" s="13" t="e">
        <f>#REF!</f>
        <v>#REF!</v>
      </c>
      <c r="D54" s="62" t="e">
        <f>#REF!</f>
        <v>#REF!</v>
      </c>
      <c r="E54" s="62" t="e">
        <f>#REF!</f>
        <v>#REF!</v>
      </c>
      <c r="F54" s="62" t="e">
        <f>#REF!*#REF!</f>
        <v>#REF!</v>
      </c>
      <c r="G54" s="62" t="e">
        <f>#REF!*#REF!</f>
        <v>#REF!</v>
      </c>
      <c r="H54" s="62" t="e">
        <f>#REF!</f>
        <v>#REF!</v>
      </c>
      <c r="I54" s="62" t="e">
        <f>#REF!</f>
        <v>#REF!</v>
      </c>
      <c r="K54" t="e">
        <v>#REF!</v>
      </c>
      <c r="L54" s="13" t="e">
        <v>#REF!</v>
      </c>
      <c r="M54" s="62" t="e">
        <v>#REF!</v>
      </c>
      <c r="N54" s="62" t="e">
        <v>#REF!</v>
      </c>
      <c r="O54" s="62" t="e">
        <v>#REF!</v>
      </c>
      <c r="P54" s="62" t="e">
        <v>#REF!</v>
      </c>
      <c r="Q54" s="62" t="e">
        <v>#REF!</v>
      </c>
      <c r="R54" s="13" t="e">
        <v>#REF!</v>
      </c>
      <c r="S54" s="13" t="e">
        <v>#REF!</v>
      </c>
    </row>
    <row r="55" spans="1:19">
      <c r="A55" t="e">
        <f>#REF!</f>
        <v>#REF!</v>
      </c>
      <c r="B55" s="13" t="e">
        <f>#REF!</f>
        <v>#REF!</v>
      </c>
      <c r="C55" s="13" t="e">
        <f>#REF!</f>
        <v>#REF!</v>
      </c>
      <c r="D55" s="62" t="e">
        <f>#REF!</f>
        <v>#REF!</v>
      </c>
      <c r="E55" s="62" t="e">
        <f>#REF!</f>
        <v>#REF!</v>
      </c>
      <c r="F55" s="62" t="e">
        <f>#REF!*#REF!</f>
        <v>#REF!</v>
      </c>
      <c r="G55" s="62" t="e">
        <f>#REF!*#REF!</f>
        <v>#REF!</v>
      </c>
      <c r="H55" s="62" t="e">
        <f>#REF!</f>
        <v>#REF!</v>
      </c>
      <c r="I55" s="62" t="e">
        <f>#REF!</f>
        <v>#REF!</v>
      </c>
      <c r="K55" t="e">
        <v>#REF!</v>
      </c>
      <c r="L55" s="13" t="e">
        <v>#REF!</v>
      </c>
      <c r="M55" s="62" t="e">
        <v>#REF!</v>
      </c>
      <c r="N55" s="62" t="e">
        <v>#REF!</v>
      </c>
      <c r="O55" s="62" t="e">
        <v>#REF!</v>
      </c>
      <c r="P55" s="62" t="e">
        <v>#REF!</v>
      </c>
      <c r="Q55" s="62" t="e">
        <v>#REF!</v>
      </c>
      <c r="R55" s="13" t="e">
        <v>#REF!</v>
      </c>
      <c r="S55" s="13" t="e">
        <v>#REF!</v>
      </c>
    </row>
    <row r="56" spans="1:19">
      <c r="A56" t="e">
        <f>#REF!</f>
        <v>#REF!</v>
      </c>
      <c r="B56" s="13" t="e">
        <f>#REF!</f>
        <v>#REF!</v>
      </c>
      <c r="C56" s="13" t="e">
        <f>#REF!</f>
        <v>#REF!</v>
      </c>
      <c r="D56" s="62" t="e">
        <f>#REF!</f>
        <v>#REF!</v>
      </c>
      <c r="E56" s="62" t="e">
        <f>#REF!</f>
        <v>#REF!</v>
      </c>
      <c r="F56" s="62" t="e">
        <f>#REF!*#REF!</f>
        <v>#REF!</v>
      </c>
      <c r="G56" s="62" t="e">
        <f>#REF!*#REF!</f>
        <v>#REF!</v>
      </c>
      <c r="H56" s="62" t="e">
        <f>#REF!</f>
        <v>#REF!</v>
      </c>
      <c r="I56" s="62" t="e">
        <f>#REF!</f>
        <v>#REF!</v>
      </c>
      <c r="K56" t="e">
        <v>#REF!</v>
      </c>
      <c r="L56" s="13" t="e">
        <v>#REF!</v>
      </c>
      <c r="M56" s="62" t="e">
        <v>#REF!</v>
      </c>
      <c r="N56" s="62" t="e">
        <v>#REF!</v>
      </c>
      <c r="O56" s="62" t="e">
        <v>#REF!</v>
      </c>
      <c r="P56" s="62" t="e">
        <v>#REF!</v>
      </c>
      <c r="Q56" s="62" t="e">
        <v>#REF!</v>
      </c>
      <c r="R56" s="13" t="e">
        <v>#REF!</v>
      </c>
      <c r="S56" s="13" t="e">
        <v>#REF!</v>
      </c>
    </row>
    <row r="57" spans="1:19">
      <c r="A57" t="e">
        <f>#REF!</f>
        <v>#REF!</v>
      </c>
      <c r="B57" s="13" t="e">
        <f>#REF!</f>
        <v>#REF!</v>
      </c>
      <c r="C57" s="13" t="e">
        <f>#REF!</f>
        <v>#REF!</v>
      </c>
      <c r="D57" s="62" t="e">
        <f>#REF!</f>
        <v>#REF!</v>
      </c>
      <c r="E57" s="62" t="e">
        <f>#REF!</f>
        <v>#REF!</v>
      </c>
      <c r="F57" s="62" t="e">
        <f>#REF!*#REF!</f>
        <v>#REF!</v>
      </c>
      <c r="G57" s="62" t="e">
        <f>#REF!*#REF!</f>
        <v>#REF!</v>
      </c>
      <c r="H57" s="62" t="e">
        <f>#REF!</f>
        <v>#REF!</v>
      </c>
      <c r="I57" s="62" t="e">
        <f>#REF!</f>
        <v>#REF!</v>
      </c>
      <c r="K57" t="e">
        <v>#REF!</v>
      </c>
      <c r="L57" s="13" t="e">
        <v>#REF!</v>
      </c>
      <c r="M57" s="62" t="e">
        <v>#REF!</v>
      </c>
      <c r="N57" s="62" t="e">
        <v>#REF!</v>
      </c>
      <c r="O57" s="62" t="e">
        <v>#REF!</v>
      </c>
      <c r="P57" s="62" t="e">
        <v>#REF!</v>
      </c>
      <c r="Q57" s="62" t="e">
        <v>#REF!</v>
      </c>
      <c r="R57" s="13" t="e">
        <v>#REF!</v>
      </c>
      <c r="S57" s="13" t="e">
        <v>#REF!</v>
      </c>
    </row>
    <row r="58" spans="1:19">
      <c r="A58" t="e">
        <f>#REF!</f>
        <v>#REF!</v>
      </c>
      <c r="B58" s="13" t="e">
        <f>#REF!</f>
        <v>#REF!</v>
      </c>
      <c r="C58" s="13" t="e">
        <f>#REF!</f>
        <v>#REF!</v>
      </c>
      <c r="D58" s="62" t="e">
        <f>#REF!</f>
        <v>#REF!</v>
      </c>
      <c r="E58" s="62" t="e">
        <f>#REF!</f>
        <v>#REF!</v>
      </c>
      <c r="F58" s="62" t="e">
        <f>#REF!*#REF!</f>
        <v>#REF!</v>
      </c>
      <c r="G58" s="62" t="e">
        <f>#REF!*#REF!</f>
        <v>#REF!</v>
      </c>
      <c r="H58" s="62" t="e">
        <f>#REF!</f>
        <v>#REF!</v>
      </c>
      <c r="I58" s="62" t="e">
        <f>#REF!</f>
        <v>#REF!</v>
      </c>
      <c r="K58" t="e">
        <v>#REF!</v>
      </c>
      <c r="L58" s="13" t="e">
        <v>#REF!</v>
      </c>
      <c r="M58" s="62" t="e">
        <v>#REF!</v>
      </c>
      <c r="N58" s="62" t="e">
        <v>#REF!</v>
      </c>
      <c r="O58" s="62" t="e">
        <v>#REF!</v>
      </c>
      <c r="P58" s="62" t="e">
        <v>#REF!</v>
      </c>
      <c r="Q58" s="62" t="e">
        <v>#REF!</v>
      </c>
      <c r="R58" s="13" t="e">
        <v>#REF!</v>
      </c>
      <c r="S58" s="13" t="e">
        <v>#REF!</v>
      </c>
    </row>
    <row r="59" spans="1:19">
      <c r="A59" t="e">
        <f>#REF!</f>
        <v>#REF!</v>
      </c>
      <c r="B59" s="13" t="e">
        <f>#REF!</f>
        <v>#REF!</v>
      </c>
      <c r="C59" s="13" t="e">
        <f>#REF!</f>
        <v>#REF!</v>
      </c>
      <c r="D59" s="62" t="e">
        <f>#REF!</f>
        <v>#REF!</v>
      </c>
      <c r="E59" s="62" t="e">
        <f>#REF!</f>
        <v>#REF!</v>
      </c>
      <c r="F59" s="62" t="e">
        <f>#REF!*#REF!</f>
        <v>#REF!</v>
      </c>
      <c r="G59" s="62" t="e">
        <f>#REF!*#REF!</f>
        <v>#REF!</v>
      </c>
      <c r="H59" s="62" t="e">
        <f>#REF!</f>
        <v>#REF!</v>
      </c>
      <c r="I59" s="62" t="e">
        <f>#REF!</f>
        <v>#REF!</v>
      </c>
      <c r="K59" t="e">
        <v>#REF!</v>
      </c>
      <c r="L59" s="13" t="e">
        <v>#REF!</v>
      </c>
      <c r="M59" s="62" t="e">
        <v>#REF!</v>
      </c>
      <c r="N59" s="62" t="e">
        <v>#REF!</v>
      </c>
      <c r="O59" s="62" t="e">
        <v>#REF!</v>
      </c>
      <c r="P59" s="62" t="e">
        <v>#REF!</v>
      </c>
      <c r="Q59" s="62" t="e">
        <v>#REF!</v>
      </c>
      <c r="R59" s="13" t="e">
        <v>#REF!</v>
      </c>
      <c r="S59" s="13" t="e">
        <v>#REF!</v>
      </c>
    </row>
    <row r="60" spans="1:19">
      <c r="A60" t="e">
        <f>#REF!</f>
        <v>#REF!</v>
      </c>
      <c r="B60" s="13" t="e">
        <f>#REF!</f>
        <v>#REF!</v>
      </c>
      <c r="C60" s="13" t="e">
        <f>#REF!</f>
        <v>#REF!</v>
      </c>
      <c r="D60" s="62" t="e">
        <f>#REF!</f>
        <v>#REF!</v>
      </c>
      <c r="E60" s="62" t="e">
        <f>#REF!</f>
        <v>#REF!</v>
      </c>
      <c r="F60" s="62" t="e">
        <f>#REF!*#REF!</f>
        <v>#REF!</v>
      </c>
      <c r="G60" s="62" t="e">
        <f>#REF!*#REF!</f>
        <v>#REF!</v>
      </c>
      <c r="H60" s="62" t="e">
        <f>#REF!</f>
        <v>#REF!</v>
      </c>
      <c r="I60" s="62" t="e">
        <f>#REF!</f>
        <v>#REF!</v>
      </c>
      <c r="K60" t="e">
        <v>#REF!</v>
      </c>
      <c r="L60" s="13" t="e">
        <v>#REF!</v>
      </c>
      <c r="M60" s="62" t="e">
        <v>#REF!</v>
      </c>
      <c r="N60" s="62" t="e">
        <v>#REF!</v>
      </c>
      <c r="O60" s="62" t="e">
        <v>#REF!</v>
      </c>
      <c r="P60" s="62" t="e">
        <v>#REF!</v>
      </c>
      <c r="Q60" s="62" t="e">
        <v>#REF!</v>
      </c>
      <c r="R60" s="13" t="e">
        <v>#REF!</v>
      </c>
      <c r="S60" s="13" t="e">
        <v>#REF!</v>
      </c>
    </row>
    <row r="61" spans="1:19">
      <c r="A61" t="e">
        <f>#REF!</f>
        <v>#REF!</v>
      </c>
      <c r="B61" s="13" t="e">
        <f>#REF!</f>
        <v>#REF!</v>
      </c>
      <c r="C61" s="13" t="e">
        <f>#REF!</f>
        <v>#REF!</v>
      </c>
      <c r="D61" s="62" t="e">
        <f>#REF!</f>
        <v>#REF!</v>
      </c>
      <c r="E61" s="62" t="e">
        <f>#REF!</f>
        <v>#REF!</v>
      </c>
      <c r="F61" s="62" t="e">
        <f>#REF!*#REF!</f>
        <v>#REF!</v>
      </c>
      <c r="G61" s="62" t="e">
        <f>#REF!*#REF!</f>
        <v>#REF!</v>
      </c>
      <c r="H61" s="62" t="e">
        <f>#REF!</f>
        <v>#REF!</v>
      </c>
      <c r="I61" s="62" t="e">
        <f>#REF!</f>
        <v>#REF!</v>
      </c>
      <c r="K61" t="e">
        <v>#REF!</v>
      </c>
      <c r="L61" s="13" t="e">
        <v>#REF!</v>
      </c>
      <c r="M61" s="62" t="e">
        <v>#REF!</v>
      </c>
      <c r="N61" s="62" t="e">
        <v>#REF!</v>
      </c>
      <c r="O61" s="62" t="e">
        <v>#REF!</v>
      </c>
      <c r="P61" s="62" t="e">
        <v>#REF!</v>
      </c>
      <c r="Q61" s="62" t="e">
        <v>#REF!</v>
      </c>
      <c r="R61" s="13" t="e">
        <v>#REF!</v>
      </c>
      <c r="S61" s="13" t="e">
        <v>#REF!</v>
      </c>
    </row>
    <row r="62" spans="1:19">
      <c r="A62" t="e">
        <f>#REF!</f>
        <v>#REF!</v>
      </c>
      <c r="B62" s="13" t="e">
        <f>#REF!</f>
        <v>#REF!</v>
      </c>
      <c r="C62" s="13" t="e">
        <f>#REF!</f>
        <v>#REF!</v>
      </c>
      <c r="D62" s="62" t="e">
        <f>#REF!</f>
        <v>#REF!</v>
      </c>
      <c r="E62" s="62" t="e">
        <f>#REF!</f>
        <v>#REF!</v>
      </c>
      <c r="F62" s="62" t="e">
        <f>#REF!*#REF!</f>
        <v>#REF!</v>
      </c>
      <c r="G62" s="62" t="e">
        <f>#REF!*#REF!</f>
        <v>#REF!</v>
      </c>
      <c r="H62" s="62" t="e">
        <f>#REF!</f>
        <v>#REF!</v>
      </c>
      <c r="I62" s="62" t="e">
        <f>#REF!</f>
        <v>#REF!</v>
      </c>
      <c r="K62" t="e">
        <v>#REF!</v>
      </c>
      <c r="L62" s="13" t="e">
        <v>#REF!</v>
      </c>
      <c r="M62" s="62" t="e">
        <v>#REF!</v>
      </c>
      <c r="N62" s="62" t="e">
        <v>#REF!</v>
      </c>
      <c r="O62" s="62" t="e">
        <v>#REF!</v>
      </c>
      <c r="P62" s="62" t="e">
        <v>#REF!</v>
      </c>
      <c r="Q62" s="62" t="e">
        <v>#REF!</v>
      </c>
      <c r="R62" s="13" t="e">
        <v>#REF!</v>
      </c>
      <c r="S62" s="13" t="e">
        <v>#REF!</v>
      </c>
    </row>
    <row r="63" spans="1:19">
      <c r="A63" t="e">
        <f>#REF!</f>
        <v>#REF!</v>
      </c>
      <c r="B63" s="13" t="e">
        <f>#REF!</f>
        <v>#REF!</v>
      </c>
      <c r="C63" s="13" t="e">
        <f>#REF!</f>
        <v>#REF!</v>
      </c>
      <c r="D63" s="62" t="e">
        <f>#REF!</f>
        <v>#REF!</v>
      </c>
      <c r="E63" s="62" t="e">
        <f>#REF!</f>
        <v>#REF!</v>
      </c>
      <c r="F63" s="62" t="e">
        <f>#REF!*#REF!</f>
        <v>#REF!</v>
      </c>
      <c r="G63" s="62" t="e">
        <f>#REF!*#REF!</f>
        <v>#REF!</v>
      </c>
      <c r="H63" s="62" t="e">
        <f>#REF!</f>
        <v>#REF!</v>
      </c>
      <c r="I63" s="62" t="e">
        <f>#REF!</f>
        <v>#REF!</v>
      </c>
      <c r="K63" t="e">
        <v>#REF!</v>
      </c>
      <c r="L63" s="13" t="e">
        <v>#REF!</v>
      </c>
      <c r="M63" s="62" t="e">
        <v>#REF!</v>
      </c>
      <c r="N63" s="62" t="e">
        <v>#REF!</v>
      </c>
      <c r="O63" s="62" t="e">
        <v>#REF!</v>
      </c>
      <c r="P63" s="62" t="e">
        <v>#REF!</v>
      </c>
      <c r="Q63" s="62" t="e">
        <v>#REF!</v>
      </c>
      <c r="R63" s="13" t="e">
        <v>#REF!</v>
      </c>
      <c r="S63" s="13" t="e">
        <v>#REF!</v>
      </c>
    </row>
    <row r="64" spans="1:19">
      <c r="A64" t="e">
        <f>#REF!</f>
        <v>#REF!</v>
      </c>
      <c r="B64" s="13" t="e">
        <f>#REF!</f>
        <v>#REF!</v>
      </c>
      <c r="C64" s="13" t="e">
        <f>#REF!</f>
        <v>#REF!</v>
      </c>
      <c r="D64" s="62" t="e">
        <f>#REF!</f>
        <v>#REF!</v>
      </c>
      <c r="E64" s="62" t="e">
        <f>#REF!</f>
        <v>#REF!</v>
      </c>
      <c r="F64" s="62" t="e">
        <f>#REF!*#REF!</f>
        <v>#REF!</v>
      </c>
      <c r="G64" s="62" t="e">
        <f>#REF!*#REF!</f>
        <v>#REF!</v>
      </c>
      <c r="H64" s="62" t="e">
        <f>#REF!</f>
        <v>#REF!</v>
      </c>
      <c r="I64" s="62" t="e">
        <f>#REF!</f>
        <v>#REF!</v>
      </c>
      <c r="K64" t="e">
        <v>#REF!</v>
      </c>
      <c r="L64" s="13" t="e">
        <v>#REF!</v>
      </c>
      <c r="M64" s="62" t="e">
        <v>#REF!</v>
      </c>
      <c r="N64" s="62" t="e">
        <v>#REF!</v>
      </c>
      <c r="O64" s="62" t="e">
        <v>#REF!</v>
      </c>
      <c r="P64" s="62" t="e">
        <v>#REF!</v>
      </c>
      <c r="Q64" s="62" t="e">
        <v>#REF!</v>
      </c>
      <c r="R64" s="13" t="e">
        <v>#REF!</v>
      </c>
      <c r="S64" s="13" t="e">
        <v>#REF!</v>
      </c>
    </row>
    <row r="65" spans="1:19">
      <c r="A65" t="e">
        <f>#REF!</f>
        <v>#REF!</v>
      </c>
      <c r="B65" s="13" t="e">
        <f>#REF!</f>
        <v>#REF!</v>
      </c>
      <c r="C65" s="13" t="e">
        <f>#REF!</f>
        <v>#REF!</v>
      </c>
      <c r="D65" s="62" t="e">
        <f>#REF!</f>
        <v>#REF!</v>
      </c>
      <c r="E65" s="62" t="e">
        <f>#REF!</f>
        <v>#REF!</v>
      </c>
      <c r="F65" s="62" t="e">
        <f>#REF!*#REF!</f>
        <v>#REF!</v>
      </c>
      <c r="G65" s="62" t="e">
        <f>#REF!*#REF!</f>
        <v>#REF!</v>
      </c>
      <c r="H65" s="62" t="e">
        <f>#REF!</f>
        <v>#REF!</v>
      </c>
      <c r="I65" s="62" t="e">
        <f>#REF!</f>
        <v>#REF!</v>
      </c>
      <c r="K65" t="e">
        <v>#REF!</v>
      </c>
      <c r="L65" s="13" t="e">
        <v>#REF!</v>
      </c>
      <c r="M65" s="62" t="e">
        <v>#REF!</v>
      </c>
      <c r="N65" s="62" t="e">
        <v>#REF!</v>
      </c>
      <c r="O65" s="62" t="e">
        <v>#REF!</v>
      </c>
      <c r="P65" s="62" t="e">
        <v>#REF!</v>
      </c>
      <c r="Q65" s="62" t="e">
        <v>#REF!</v>
      </c>
      <c r="R65" s="13" t="e">
        <v>#REF!</v>
      </c>
      <c r="S65" s="13" t="e">
        <v>#REF!</v>
      </c>
    </row>
    <row r="66" spans="1:19">
      <c r="A66" t="e">
        <f>#REF!</f>
        <v>#REF!</v>
      </c>
      <c r="B66" s="13" t="e">
        <f>#REF!</f>
        <v>#REF!</v>
      </c>
      <c r="C66" s="13" t="e">
        <f>#REF!</f>
        <v>#REF!</v>
      </c>
      <c r="D66" s="62" t="e">
        <f>#REF!</f>
        <v>#REF!</v>
      </c>
      <c r="E66" s="62" t="e">
        <f>#REF!</f>
        <v>#REF!</v>
      </c>
      <c r="F66" s="62" t="e">
        <f>#REF!*#REF!</f>
        <v>#REF!</v>
      </c>
      <c r="G66" s="62" t="e">
        <f>#REF!*#REF!</f>
        <v>#REF!</v>
      </c>
      <c r="H66" s="62" t="e">
        <f>#REF!</f>
        <v>#REF!</v>
      </c>
      <c r="I66" s="62" t="e">
        <f>#REF!</f>
        <v>#REF!</v>
      </c>
      <c r="K66" t="e">
        <v>#REF!</v>
      </c>
      <c r="L66" s="13" t="e">
        <v>#REF!</v>
      </c>
      <c r="M66" s="62" t="e">
        <v>#REF!</v>
      </c>
      <c r="N66" s="62" t="e">
        <v>#REF!</v>
      </c>
      <c r="O66" s="62" t="e">
        <v>#REF!</v>
      </c>
      <c r="P66" s="62" t="e">
        <v>#REF!</v>
      </c>
      <c r="Q66" s="62" t="e">
        <v>#REF!</v>
      </c>
      <c r="R66" s="13" t="e">
        <v>#REF!</v>
      </c>
      <c r="S66" s="13" t="e">
        <v>#REF!</v>
      </c>
    </row>
    <row r="67" spans="1:19">
      <c r="A67" t="e">
        <f>#REF!</f>
        <v>#REF!</v>
      </c>
      <c r="B67" s="13" t="e">
        <f>#REF!</f>
        <v>#REF!</v>
      </c>
      <c r="C67" s="13" t="e">
        <f>#REF!</f>
        <v>#REF!</v>
      </c>
      <c r="D67" s="62" t="e">
        <f>#REF!</f>
        <v>#REF!</v>
      </c>
      <c r="E67" s="62" t="e">
        <f>#REF!</f>
        <v>#REF!</v>
      </c>
      <c r="F67" s="62" t="e">
        <f>#REF!*#REF!</f>
        <v>#REF!</v>
      </c>
      <c r="G67" s="62" t="e">
        <f>#REF!*#REF!</f>
        <v>#REF!</v>
      </c>
      <c r="H67" s="62" t="e">
        <f>#REF!</f>
        <v>#REF!</v>
      </c>
      <c r="I67" s="62" t="e">
        <f>#REF!</f>
        <v>#REF!</v>
      </c>
      <c r="K67" t="e">
        <v>#REF!</v>
      </c>
      <c r="L67" s="13" t="e">
        <v>#REF!</v>
      </c>
      <c r="M67" s="62" t="e">
        <v>#REF!</v>
      </c>
      <c r="N67" s="62" t="e">
        <v>#REF!</v>
      </c>
      <c r="O67" s="62" t="e">
        <v>#REF!</v>
      </c>
      <c r="P67" s="62" t="e">
        <v>#REF!</v>
      </c>
      <c r="Q67" s="62" t="e">
        <v>#REF!</v>
      </c>
      <c r="R67" s="13" t="e">
        <v>#REF!</v>
      </c>
      <c r="S67" s="13" t="e">
        <v>#REF!</v>
      </c>
    </row>
    <row r="68" spans="1:19">
      <c r="A68" t="e">
        <f>#REF!</f>
        <v>#REF!</v>
      </c>
      <c r="B68" s="13" t="e">
        <f>#REF!</f>
        <v>#REF!</v>
      </c>
      <c r="C68" s="13" t="e">
        <f>#REF!</f>
        <v>#REF!</v>
      </c>
      <c r="D68" s="62" t="e">
        <f>#REF!</f>
        <v>#REF!</v>
      </c>
      <c r="E68" s="62" t="e">
        <f>#REF!</f>
        <v>#REF!</v>
      </c>
      <c r="F68" s="62" t="e">
        <f>#REF!*#REF!</f>
        <v>#REF!</v>
      </c>
      <c r="G68" s="62" t="e">
        <f>#REF!*#REF!</f>
        <v>#REF!</v>
      </c>
      <c r="H68" s="62" t="e">
        <f>#REF!</f>
        <v>#REF!</v>
      </c>
      <c r="I68" s="62" t="e">
        <f>#REF!</f>
        <v>#REF!</v>
      </c>
      <c r="K68" t="e">
        <v>#REF!</v>
      </c>
      <c r="L68" s="13" t="e">
        <v>#REF!</v>
      </c>
      <c r="M68" s="62" t="e">
        <v>#REF!</v>
      </c>
      <c r="N68" s="62" t="e">
        <v>#REF!</v>
      </c>
      <c r="O68" s="62" t="e">
        <v>#REF!</v>
      </c>
      <c r="P68" s="62" t="e">
        <v>#REF!</v>
      </c>
      <c r="Q68" s="62" t="e">
        <v>#REF!</v>
      </c>
      <c r="R68" s="13" t="e">
        <v>#REF!</v>
      </c>
      <c r="S68" s="13" t="e">
        <v>#REF!</v>
      </c>
    </row>
    <row r="69" spans="1:19">
      <c r="A69" t="e">
        <f>#REF!</f>
        <v>#REF!</v>
      </c>
      <c r="B69" s="13" t="e">
        <f>#REF!</f>
        <v>#REF!</v>
      </c>
      <c r="C69" s="13" t="e">
        <f>#REF!</f>
        <v>#REF!</v>
      </c>
      <c r="D69" s="62" t="e">
        <f>#REF!</f>
        <v>#REF!</v>
      </c>
      <c r="E69" s="62" t="e">
        <f>#REF!</f>
        <v>#REF!</v>
      </c>
      <c r="F69" s="62" t="e">
        <f>#REF!*#REF!</f>
        <v>#REF!</v>
      </c>
      <c r="G69" s="62" t="e">
        <f>#REF!*#REF!</f>
        <v>#REF!</v>
      </c>
      <c r="H69" s="62" t="e">
        <f>#REF!</f>
        <v>#REF!</v>
      </c>
      <c r="I69" s="62" t="e">
        <f>#REF!</f>
        <v>#REF!</v>
      </c>
      <c r="K69" t="e">
        <v>#REF!</v>
      </c>
      <c r="L69" s="13" t="e">
        <v>#REF!</v>
      </c>
      <c r="M69" s="62" t="e">
        <v>#REF!</v>
      </c>
      <c r="N69" s="62" t="e">
        <v>#REF!</v>
      </c>
      <c r="O69" s="62" t="e">
        <v>#REF!</v>
      </c>
      <c r="P69" s="62" t="e">
        <v>#REF!</v>
      </c>
      <c r="Q69" s="62" t="e">
        <v>#REF!</v>
      </c>
      <c r="R69" s="13" t="e">
        <v>#REF!</v>
      </c>
      <c r="S69" s="13" t="e">
        <v>#REF!</v>
      </c>
    </row>
    <row r="70" spans="1:19">
      <c r="A70" t="e">
        <f>#REF!</f>
        <v>#REF!</v>
      </c>
      <c r="B70" s="13" t="e">
        <f>#REF!</f>
        <v>#REF!</v>
      </c>
      <c r="C70" s="13" t="e">
        <f>#REF!</f>
        <v>#REF!</v>
      </c>
      <c r="D70" s="62" t="e">
        <f>#REF!</f>
        <v>#REF!</v>
      </c>
      <c r="E70" s="62" t="e">
        <f>#REF!</f>
        <v>#REF!</v>
      </c>
      <c r="F70" s="62" t="e">
        <f>#REF!*#REF!</f>
        <v>#REF!</v>
      </c>
      <c r="G70" s="62" t="e">
        <f>#REF!*#REF!</f>
        <v>#REF!</v>
      </c>
      <c r="H70" s="62" t="e">
        <f>#REF!</f>
        <v>#REF!</v>
      </c>
      <c r="I70" s="62" t="e">
        <f>#REF!</f>
        <v>#REF!</v>
      </c>
      <c r="K70" t="e">
        <v>#REF!</v>
      </c>
      <c r="L70" s="13" t="e">
        <v>#REF!</v>
      </c>
      <c r="M70" s="62" t="e">
        <v>#REF!</v>
      </c>
      <c r="N70" s="62" t="e">
        <v>#REF!</v>
      </c>
      <c r="O70" s="62" t="e">
        <v>#REF!</v>
      </c>
      <c r="P70" s="62" t="e">
        <v>#REF!</v>
      </c>
      <c r="Q70" s="62" t="e">
        <v>#REF!</v>
      </c>
      <c r="R70" s="13" t="e">
        <v>#REF!</v>
      </c>
      <c r="S70" s="13" t="e">
        <v>#REF!</v>
      </c>
    </row>
    <row r="71" spans="1:19">
      <c r="A71" t="e">
        <f>#REF!</f>
        <v>#REF!</v>
      </c>
      <c r="B71" s="13" t="e">
        <f>#REF!</f>
        <v>#REF!</v>
      </c>
      <c r="C71" s="13" t="e">
        <f>#REF!</f>
        <v>#REF!</v>
      </c>
      <c r="D71" s="62" t="e">
        <f>#REF!</f>
        <v>#REF!</v>
      </c>
      <c r="E71" s="62" t="e">
        <f>#REF!</f>
        <v>#REF!</v>
      </c>
      <c r="F71" s="62" t="e">
        <f>#REF!*#REF!</f>
        <v>#REF!</v>
      </c>
      <c r="G71" s="62" t="e">
        <f>#REF!*#REF!</f>
        <v>#REF!</v>
      </c>
      <c r="H71" s="62" t="e">
        <f>#REF!</f>
        <v>#REF!</v>
      </c>
      <c r="I71" s="62" t="e">
        <f>#REF!</f>
        <v>#REF!</v>
      </c>
      <c r="K71" t="e">
        <v>#REF!</v>
      </c>
      <c r="L71" s="13" t="e">
        <v>#REF!</v>
      </c>
      <c r="M71" s="62" t="e">
        <v>#REF!</v>
      </c>
      <c r="N71" s="62" t="e">
        <v>#REF!</v>
      </c>
      <c r="O71" s="62" t="e">
        <v>#REF!</v>
      </c>
      <c r="P71" s="62" t="e">
        <v>#REF!</v>
      </c>
      <c r="Q71" s="62" t="e">
        <v>#REF!</v>
      </c>
      <c r="R71" s="13" t="e">
        <v>#REF!</v>
      </c>
      <c r="S71" s="13" t="e">
        <v>#REF!</v>
      </c>
    </row>
    <row r="72" spans="1:19">
      <c r="A72" t="e">
        <f>#REF!</f>
        <v>#REF!</v>
      </c>
      <c r="B72" s="13" t="e">
        <f>#REF!</f>
        <v>#REF!</v>
      </c>
      <c r="C72" s="13" t="e">
        <f>#REF!</f>
        <v>#REF!</v>
      </c>
      <c r="D72" s="62" t="e">
        <f>#REF!</f>
        <v>#REF!</v>
      </c>
      <c r="E72" s="62" t="e">
        <f>#REF!</f>
        <v>#REF!</v>
      </c>
      <c r="F72" s="62" t="e">
        <f>#REF!*#REF!</f>
        <v>#REF!</v>
      </c>
      <c r="G72" s="62" t="e">
        <f>#REF!*#REF!</f>
        <v>#REF!</v>
      </c>
      <c r="H72" s="62" t="e">
        <f>#REF!</f>
        <v>#REF!</v>
      </c>
      <c r="I72" s="62" t="e">
        <f>#REF!</f>
        <v>#REF!</v>
      </c>
      <c r="K72" t="e">
        <v>#REF!</v>
      </c>
      <c r="L72" s="13" t="e">
        <v>#REF!</v>
      </c>
      <c r="M72" s="62" t="e">
        <v>#REF!</v>
      </c>
      <c r="N72" s="62" t="e">
        <v>#REF!</v>
      </c>
      <c r="O72" s="62" t="e">
        <v>#REF!</v>
      </c>
      <c r="P72" s="62" t="e">
        <v>#REF!</v>
      </c>
      <c r="Q72" s="62" t="e">
        <v>#REF!</v>
      </c>
      <c r="R72" s="13" t="e">
        <v>#REF!</v>
      </c>
      <c r="S72" s="13" t="e">
        <v>#REF!</v>
      </c>
    </row>
    <row r="73" spans="1:19">
      <c r="B73" s="13"/>
      <c r="C73" s="13"/>
      <c r="D73" s="13"/>
      <c r="E73" s="13"/>
      <c r="F73" s="62"/>
      <c r="G73" s="62"/>
    </row>
    <row r="74" spans="1:19">
      <c r="B74" s="13"/>
      <c r="C74" s="13"/>
      <c r="D74" s="13"/>
      <c r="E74" s="13"/>
      <c r="F74" s="62"/>
      <c r="G74" s="62"/>
    </row>
    <row r="75" spans="1:19">
      <c r="B75" s="13"/>
      <c r="C75" s="13"/>
      <c r="D75" s="13"/>
      <c r="E75" s="13"/>
      <c r="F75" s="62"/>
      <c r="G75" s="62"/>
    </row>
    <row r="76" spans="1:19">
      <c r="B76" s="13"/>
      <c r="C76" s="13"/>
      <c r="D76" s="13"/>
      <c r="E76" s="13"/>
      <c r="F76" s="62"/>
      <c r="G76" s="62"/>
    </row>
    <row r="77" spans="1:19">
      <c r="B77" s="13"/>
      <c r="C77" s="13"/>
      <c r="D77" s="13"/>
      <c r="E77" s="13"/>
      <c r="F77" s="62"/>
      <c r="G77" s="62"/>
    </row>
    <row r="78" spans="1:19">
      <c r="B78" s="13"/>
      <c r="C78" s="13"/>
      <c r="D78" s="13"/>
      <c r="E78" s="13"/>
      <c r="F78" s="62"/>
      <c r="G78" s="62"/>
    </row>
    <row r="79" spans="1:19">
      <c r="B79" s="13"/>
      <c r="C79" s="13"/>
      <c r="D79" s="13"/>
      <c r="E79" s="13"/>
      <c r="F79" s="62"/>
      <c r="G79" s="62"/>
    </row>
    <row r="80" spans="1:19">
      <c r="B80" s="13"/>
      <c r="C80" s="13"/>
      <c r="D80" s="13"/>
      <c r="E80" s="13"/>
      <c r="F80" s="62"/>
      <c r="G80" s="62"/>
    </row>
    <row r="81" spans="2:7">
      <c r="B81" s="13"/>
      <c r="C81" s="13"/>
      <c r="D81" s="13"/>
      <c r="E81" s="13"/>
      <c r="F81" s="62"/>
      <c r="G81" s="62"/>
    </row>
    <row r="82" spans="2:7">
      <c r="B82" s="13"/>
      <c r="C82" s="13"/>
      <c r="D82" s="13"/>
      <c r="E82" s="13"/>
      <c r="F82" s="62"/>
      <c r="G82" s="62"/>
    </row>
    <row r="83" spans="2:7">
      <c r="B83" s="13"/>
      <c r="C83" s="13"/>
      <c r="D83" s="13"/>
      <c r="E83" s="13"/>
      <c r="F83" s="62"/>
      <c r="G83" s="62"/>
    </row>
    <row r="84" spans="2:7">
      <c r="B84" s="13"/>
      <c r="C84" s="13"/>
      <c r="D84" s="13"/>
      <c r="E84" s="13"/>
      <c r="F84" s="62"/>
      <c r="G84" s="62"/>
    </row>
    <row r="85" spans="2:7">
      <c r="B85" s="13"/>
      <c r="C85" s="13"/>
      <c r="D85" s="13"/>
      <c r="E85" s="13"/>
      <c r="F85" s="62"/>
      <c r="G85" s="62"/>
    </row>
    <row r="86" spans="2:7">
      <c r="B86" s="13"/>
      <c r="C86" s="13"/>
      <c r="D86" s="13"/>
      <c r="E86" s="13"/>
      <c r="F86" s="62"/>
      <c r="G86" s="62"/>
    </row>
    <row r="87" spans="2:7">
      <c r="B87" s="13"/>
      <c r="C87" s="13"/>
      <c r="D87" s="13"/>
      <c r="E87" s="13"/>
      <c r="F87" s="62"/>
      <c r="G87" s="62"/>
    </row>
    <row r="88" spans="2:7">
      <c r="B88" s="13"/>
      <c r="C88" s="13"/>
      <c r="D88" s="13"/>
      <c r="E88" s="13"/>
      <c r="F88" s="62"/>
      <c r="G88" s="62"/>
    </row>
    <row r="89" spans="2:7">
      <c r="B89" s="13"/>
      <c r="C89" s="13"/>
      <c r="D89" s="13"/>
      <c r="E89" s="13"/>
      <c r="F89" s="62"/>
      <c r="G89" s="62"/>
    </row>
    <row r="90" spans="2:7">
      <c r="B90" s="13"/>
      <c r="C90" s="13"/>
      <c r="D90" s="13"/>
      <c r="E90" s="13"/>
      <c r="F90" s="62"/>
      <c r="G90" s="62"/>
    </row>
    <row r="91" spans="2:7">
      <c r="B91" s="13"/>
      <c r="C91" s="13"/>
      <c r="D91" s="13"/>
      <c r="E91" s="13"/>
      <c r="F91" s="62"/>
      <c r="G91" s="62"/>
    </row>
    <row r="92" spans="2:7">
      <c r="B92" s="13"/>
      <c r="C92" s="13"/>
      <c r="D92" s="13"/>
      <c r="E92" s="13"/>
      <c r="F92" s="62"/>
      <c r="G92" s="62"/>
    </row>
    <row r="93" spans="2:7">
      <c r="B93" s="13"/>
      <c r="C93" s="13"/>
      <c r="D93" s="13"/>
      <c r="E93" s="13"/>
      <c r="F93" s="62"/>
      <c r="G93" s="62"/>
    </row>
    <row r="94" spans="2:7">
      <c r="B94" s="13"/>
      <c r="C94" s="13"/>
      <c r="D94" s="13"/>
      <c r="E94" s="13"/>
      <c r="F94" s="62"/>
      <c r="G94" s="62"/>
    </row>
    <row r="95" spans="2:7">
      <c r="B95" s="13"/>
      <c r="C95" s="13"/>
      <c r="D95" s="13"/>
      <c r="E95" s="13"/>
      <c r="F95" s="62"/>
      <c r="G95" s="62"/>
    </row>
    <row r="96" spans="2:7">
      <c r="B96" s="13"/>
      <c r="C96" s="13"/>
      <c r="D96" s="13"/>
      <c r="E96" s="13"/>
      <c r="F96" s="62"/>
      <c r="G96" s="62"/>
    </row>
    <row r="97" spans="2:7">
      <c r="B97" s="13"/>
      <c r="C97" s="13"/>
      <c r="D97" s="13"/>
      <c r="E97" s="13"/>
      <c r="F97" s="62"/>
      <c r="G97" s="62"/>
    </row>
    <row r="98" spans="2:7">
      <c r="B98" s="13"/>
      <c r="C98" s="13"/>
      <c r="D98" s="13"/>
      <c r="E98" s="13"/>
      <c r="F98" s="62"/>
      <c r="G98" s="62"/>
    </row>
    <row r="99" spans="2:7">
      <c r="B99" s="13"/>
      <c r="C99" s="13"/>
      <c r="D99" s="13"/>
      <c r="E99" s="13"/>
      <c r="F99" s="62"/>
      <c r="G99" s="62"/>
    </row>
    <row r="100" spans="2:7">
      <c r="B100" s="13"/>
      <c r="C100" s="13"/>
      <c r="D100" s="13"/>
      <c r="E100" s="13"/>
      <c r="F100" s="62"/>
      <c r="G100" s="62"/>
    </row>
    <row r="101" spans="2:7">
      <c r="B101" s="13"/>
      <c r="C101" s="13"/>
      <c r="D101" s="13"/>
      <c r="E101" s="13"/>
      <c r="F101" s="62"/>
      <c r="G101" s="62"/>
    </row>
    <row r="102" spans="2:7">
      <c r="B102" s="13"/>
      <c r="C102" s="13"/>
      <c r="D102" s="13"/>
      <c r="E102" s="13"/>
      <c r="F102" s="62"/>
      <c r="G102" s="62"/>
    </row>
    <row r="103" spans="2:7">
      <c r="B103" s="13"/>
      <c r="C103" s="13"/>
      <c r="D103" s="13"/>
      <c r="E103" s="13"/>
      <c r="F103" s="62"/>
      <c r="G103" s="62"/>
    </row>
    <row r="104" spans="2:7">
      <c r="B104" s="13"/>
      <c r="C104" s="13"/>
      <c r="D104" s="13"/>
      <c r="E104" s="13"/>
      <c r="F104" s="62"/>
      <c r="G104" s="62"/>
    </row>
    <row r="105" spans="2:7">
      <c r="B105" s="13"/>
      <c r="C105" s="13"/>
      <c r="D105" s="13"/>
      <c r="E105" s="13"/>
      <c r="F105" s="62"/>
      <c r="G105" s="62"/>
    </row>
    <row r="106" spans="2:7">
      <c r="B106" s="13"/>
      <c r="C106" s="13"/>
      <c r="D106" s="13"/>
      <c r="E106" s="13"/>
      <c r="F106" s="62"/>
      <c r="G106" s="62"/>
    </row>
    <row r="107" spans="2:7">
      <c r="B107" s="13"/>
      <c r="C107" s="13"/>
      <c r="D107" s="13"/>
      <c r="E107" s="13"/>
      <c r="F107" s="62"/>
      <c r="G107" s="62"/>
    </row>
    <row r="108" spans="2:7">
      <c r="B108" s="13"/>
      <c r="C108" s="13"/>
      <c r="D108" s="13"/>
      <c r="E108" s="13"/>
      <c r="F108" s="62"/>
      <c r="G108" s="62"/>
    </row>
    <row r="109" spans="2:7">
      <c r="B109" s="13"/>
      <c r="C109" s="13"/>
      <c r="D109" s="13"/>
      <c r="E109" s="13"/>
      <c r="F109" s="62"/>
      <c r="G109" s="62"/>
    </row>
    <row r="110" spans="2:7">
      <c r="B110" s="13"/>
      <c r="C110" s="13"/>
      <c r="D110" s="13"/>
      <c r="E110" s="13"/>
      <c r="F110" s="62"/>
      <c r="G110" s="62"/>
    </row>
    <row r="111" spans="2:7">
      <c r="B111" s="13"/>
      <c r="C111" s="13"/>
      <c r="D111" s="13"/>
      <c r="E111" s="13"/>
      <c r="F111" s="62"/>
      <c r="G111" s="62"/>
    </row>
    <row r="112" spans="2:7">
      <c r="B112" s="13"/>
      <c r="C112" s="13"/>
      <c r="D112" s="13"/>
      <c r="E112" s="13"/>
      <c r="F112" s="62"/>
      <c r="G112" s="62"/>
    </row>
    <row r="113" spans="2:7">
      <c r="B113" s="13"/>
      <c r="C113" s="13"/>
      <c r="D113" s="13"/>
      <c r="E113" s="13"/>
      <c r="F113" s="62"/>
      <c r="G113" s="62"/>
    </row>
    <row r="114" spans="2:7">
      <c r="B114" s="13"/>
      <c r="C114" s="13"/>
      <c r="D114" s="13"/>
      <c r="E114" s="13"/>
      <c r="F114" s="62"/>
      <c r="G114" s="62"/>
    </row>
    <row r="115" spans="2:7">
      <c r="B115" s="13"/>
      <c r="C115" s="13"/>
      <c r="D115" s="13"/>
      <c r="E115" s="13"/>
      <c r="F115" s="62"/>
      <c r="G115" s="62"/>
    </row>
    <row r="116" spans="2:7">
      <c r="B116" s="13"/>
      <c r="C116" s="13"/>
      <c r="D116" s="13"/>
      <c r="E116" s="13"/>
      <c r="F116" s="62"/>
      <c r="G116" s="62"/>
    </row>
    <row r="117" spans="2:7">
      <c r="B117" s="13"/>
      <c r="C117" s="13"/>
      <c r="D117" s="13"/>
      <c r="E117" s="13"/>
      <c r="F117" s="62"/>
      <c r="G117" s="62"/>
    </row>
    <row r="118" spans="2:7">
      <c r="B118" s="13"/>
      <c r="C118" s="13"/>
      <c r="D118" s="13"/>
      <c r="E118" s="13"/>
      <c r="F118" s="62"/>
      <c r="G118" s="62"/>
    </row>
    <row r="119" spans="2:7">
      <c r="B119" s="13"/>
      <c r="C119" s="13"/>
      <c r="D119" s="13"/>
      <c r="E119" s="13"/>
      <c r="F119" s="62"/>
      <c r="G119" s="62"/>
    </row>
    <row r="120" spans="2:7">
      <c r="B120" s="13"/>
      <c r="C120" s="13"/>
      <c r="D120" s="13"/>
      <c r="E120" s="13"/>
      <c r="F120" s="62"/>
      <c r="G120" s="62"/>
    </row>
    <row r="121" spans="2:7">
      <c r="B121" s="13"/>
      <c r="C121" s="13"/>
      <c r="D121" s="13"/>
      <c r="E121" s="13"/>
      <c r="F121" s="62"/>
      <c r="G121" s="62"/>
    </row>
    <row r="122" spans="2:7">
      <c r="B122" s="13"/>
      <c r="C122" s="13"/>
      <c r="D122" s="13"/>
      <c r="E122" s="13"/>
      <c r="F122" s="62"/>
      <c r="G122" s="62"/>
    </row>
    <row r="123" spans="2:7">
      <c r="B123" s="13"/>
      <c r="C123" s="13"/>
      <c r="D123" s="13"/>
      <c r="E123" s="13"/>
      <c r="F123" s="62"/>
      <c r="G123" s="62"/>
    </row>
    <row r="124" spans="2:7">
      <c r="B124" s="13"/>
      <c r="C124" s="13"/>
      <c r="D124" s="13"/>
      <c r="E124" s="13"/>
      <c r="F124" s="62"/>
      <c r="G124" s="62"/>
    </row>
    <row r="125" spans="2:7">
      <c r="B125" s="13"/>
      <c r="C125" s="13"/>
      <c r="D125" s="13"/>
      <c r="E125" s="13"/>
      <c r="F125" s="62"/>
      <c r="G125" s="62"/>
    </row>
    <row r="126" spans="2:7">
      <c r="B126" s="13"/>
      <c r="C126" s="13"/>
      <c r="D126" s="13"/>
      <c r="E126" s="13"/>
      <c r="F126" s="62"/>
      <c r="G126" s="62"/>
    </row>
    <row r="127" spans="2:7">
      <c r="B127" s="13"/>
      <c r="C127" s="13"/>
      <c r="D127" s="13"/>
      <c r="E127" s="13"/>
      <c r="F127" s="62"/>
      <c r="G127" s="62"/>
    </row>
    <row r="128" spans="2:7">
      <c r="B128" s="13"/>
      <c r="C128" s="13"/>
      <c r="D128" s="13"/>
      <c r="E128" s="13"/>
      <c r="F128" s="62"/>
      <c r="G128" s="62"/>
    </row>
    <row r="129" spans="2:7">
      <c r="B129" s="13"/>
      <c r="C129" s="13"/>
      <c r="D129" s="13"/>
      <c r="E129" s="13"/>
      <c r="F129" s="62"/>
      <c r="G129" s="62"/>
    </row>
    <row r="130" spans="2:7">
      <c r="B130" s="13"/>
      <c r="C130" s="13"/>
      <c r="D130" s="13"/>
      <c r="E130" s="13"/>
      <c r="F130" s="62"/>
      <c r="G130" s="62"/>
    </row>
    <row r="131" spans="2:7">
      <c r="B131" s="13"/>
      <c r="C131" s="13"/>
      <c r="D131" s="13"/>
      <c r="E131" s="13"/>
      <c r="F131" s="62"/>
      <c r="G131" s="62"/>
    </row>
    <row r="132" spans="2:7">
      <c r="B132" s="13"/>
      <c r="C132" s="13"/>
      <c r="D132" s="13"/>
      <c r="E132" s="13"/>
      <c r="F132" s="62"/>
      <c r="G132" s="62"/>
    </row>
    <row r="133" spans="2:7">
      <c r="B133" s="13"/>
      <c r="C133" s="13"/>
      <c r="D133" s="13"/>
      <c r="E133" s="13"/>
      <c r="F133" s="62"/>
      <c r="G133" s="62"/>
    </row>
    <row r="134" spans="2:7">
      <c r="B134" s="13"/>
      <c r="C134" s="13"/>
      <c r="D134" s="13"/>
      <c r="E134" s="13"/>
      <c r="F134" s="62"/>
      <c r="G134" s="62"/>
    </row>
    <row r="135" spans="2:7">
      <c r="B135" s="13"/>
      <c r="C135" s="13"/>
      <c r="D135" s="13"/>
      <c r="E135" s="13"/>
      <c r="F135" s="62"/>
      <c r="G135" s="62"/>
    </row>
    <row r="136" spans="2:7">
      <c r="B136" s="13"/>
      <c r="C136" s="13"/>
      <c r="D136" s="13"/>
      <c r="E136" s="13"/>
      <c r="F136" s="62"/>
      <c r="G136" s="62"/>
    </row>
    <row r="137" spans="2:7">
      <c r="B137" s="13"/>
      <c r="C137" s="13"/>
      <c r="D137" s="13"/>
      <c r="E137" s="13"/>
      <c r="F137" s="62"/>
      <c r="G137" s="62"/>
    </row>
    <row r="138" spans="2:7">
      <c r="B138" s="13"/>
      <c r="C138" s="13"/>
      <c r="D138" s="13"/>
      <c r="E138" s="13"/>
      <c r="F138" s="62"/>
      <c r="G138" s="62"/>
    </row>
    <row r="139" spans="2:7">
      <c r="B139" s="13"/>
      <c r="C139" s="13"/>
      <c r="D139" s="13"/>
      <c r="E139" s="13"/>
      <c r="F139" s="62"/>
      <c r="G139" s="62"/>
    </row>
    <row r="140" spans="2:7">
      <c r="B140" s="13"/>
      <c r="C140" s="13"/>
      <c r="D140" s="13"/>
      <c r="E140" s="13"/>
      <c r="F140" s="62"/>
      <c r="G140" s="62"/>
    </row>
    <row r="141" spans="2:7">
      <c r="B141" s="13"/>
      <c r="C141" s="13"/>
      <c r="D141" s="13"/>
      <c r="E141" s="13"/>
      <c r="F141" s="62"/>
      <c r="G141" s="62"/>
    </row>
    <row r="142" spans="2:7">
      <c r="B142" s="13"/>
      <c r="C142" s="13"/>
      <c r="D142" s="13"/>
      <c r="E142" s="13"/>
      <c r="F142" s="62"/>
      <c r="G142" s="62"/>
    </row>
    <row r="143" spans="2:7">
      <c r="B143" s="13"/>
      <c r="C143" s="13"/>
      <c r="D143" s="13"/>
      <c r="E143" s="13"/>
      <c r="F143" s="62"/>
      <c r="G143" s="62"/>
    </row>
    <row r="144" spans="2:7">
      <c r="B144" s="13"/>
      <c r="C144" s="13"/>
      <c r="D144" s="13"/>
      <c r="E144" s="13"/>
      <c r="F144" s="62"/>
      <c r="G144" s="62"/>
    </row>
    <row r="145" spans="2:7">
      <c r="B145" s="13"/>
      <c r="C145" s="13"/>
      <c r="D145" s="13"/>
      <c r="E145" s="13"/>
      <c r="F145" s="62"/>
      <c r="G145" s="62"/>
    </row>
    <row r="146" spans="2:7">
      <c r="B146" s="13"/>
      <c r="C146" s="13"/>
      <c r="D146" s="13"/>
      <c r="E146" s="13"/>
      <c r="F146" s="62"/>
      <c r="G146" s="62"/>
    </row>
    <row r="147" spans="2:7">
      <c r="B147" s="13"/>
      <c r="C147" s="13"/>
      <c r="D147" s="13"/>
      <c r="E147" s="13"/>
      <c r="F147" s="62"/>
      <c r="G147" s="62"/>
    </row>
    <row r="148" spans="2:7">
      <c r="B148" s="13"/>
      <c r="C148" s="13"/>
      <c r="D148" s="13"/>
      <c r="E148" s="13"/>
      <c r="F148" s="62"/>
      <c r="G148" s="62"/>
    </row>
    <row r="149" spans="2:7">
      <c r="B149" s="13"/>
      <c r="C149" s="13"/>
      <c r="D149" s="13"/>
      <c r="E149" s="13"/>
      <c r="F149" s="62"/>
      <c r="G149" s="62"/>
    </row>
    <row r="150" spans="2:7">
      <c r="B150" s="13"/>
      <c r="C150" s="13"/>
      <c r="D150" s="13"/>
      <c r="E150" s="13"/>
      <c r="F150" s="62"/>
      <c r="G150" s="62"/>
    </row>
    <row r="151" spans="2:7">
      <c r="B151" s="13"/>
      <c r="C151" s="13"/>
      <c r="D151" s="13"/>
      <c r="E151" s="13"/>
      <c r="F151" s="62"/>
      <c r="G151" s="62"/>
    </row>
    <row r="152" spans="2:7">
      <c r="B152" s="13"/>
      <c r="C152" s="13"/>
      <c r="D152" s="13"/>
      <c r="E152" s="13"/>
      <c r="F152" s="62"/>
      <c r="G152" s="62"/>
    </row>
    <row r="153" spans="2:7">
      <c r="B153" s="13"/>
      <c r="C153" s="13"/>
      <c r="D153" s="13"/>
      <c r="E153" s="13"/>
      <c r="F153" s="62"/>
      <c r="G153" s="62"/>
    </row>
    <row r="154" spans="2:7">
      <c r="B154" s="13"/>
      <c r="C154" s="13"/>
      <c r="D154" s="13"/>
      <c r="E154" s="13"/>
      <c r="F154" s="62"/>
      <c r="G154" s="62"/>
    </row>
    <row r="155" spans="2:7">
      <c r="B155" s="13"/>
      <c r="C155" s="13"/>
      <c r="D155" s="13"/>
      <c r="E155" s="13"/>
      <c r="F155" s="62"/>
      <c r="G155" s="62"/>
    </row>
    <row r="156" spans="2:7">
      <c r="B156" s="13"/>
      <c r="C156" s="13"/>
      <c r="D156" s="13"/>
      <c r="E156" s="13"/>
      <c r="F156" s="62"/>
      <c r="G156" s="62"/>
    </row>
    <row r="157" spans="2:7">
      <c r="B157" s="13"/>
      <c r="C157" s="13"/>
      <c r="D157" s="13"/>
      <c r="E157" s="13"/>
      <c r="F157" s="62"/>
      <c r="G157" s="62"/>
    </row>
    <row r="158" spans="2:7">
      <c r="B158" s="13"/>
      <c r="C158" s="13"/>
      <c r="D158" s="13"/>
      <c r="E158" s="13"/>
      <c r="F158" s="62"/>
      <c r="G158" s="62"/>
    </row>
    <row r="159" spans="2:7">
      <c r="B159" s="13"/>
      <c r="C159" s="13"/>
      <c r="D159" s="13"/>
      <c r="E159" s="13"/>
      <c r="F159" s="62"/>
      <c r="G159" s="62"/>
    </row>
    <row r="160" spans="2:7">
      <c r="B160" s="13"/>
      <c r="C160" s="13"/>
      <c r="D160" s="13"/>
      <c r="E160" s="13"/>
      <c r="F160" s="62"/>
      <c r="G160" s="62"/>
    </row>
    <row r="161" spans="2:7">
      <c r="B161" s="13"/>
      <c r="C161" s="13"/>
      <c r="D161" s="13"/>
      <c r="E161" s="13"/>
      <c r="F161" s="62"/>
      <c r="G161" s="62"/>
    </row>
    <row r="162" spans="2:7">
      <c r="B162" s="13"/>
      <c r="C162" s="13"/>
      <c r="D162" s="13"/>
      <c r="E162" s="13"/>
      <c r="F162" s="62"/>
      <c r="G162" s="62"/>
    </row>
    <row r="163" spans="2:7">
      <c r="B163" s="13"/>
      <c r="C163" s="13"/>
      <c r="D163" s="13"/>
      <c r="E163" s="13"/>
      <c r="F163" s="62"/>
      <c r="G163" s="62"/>
    </row>
    <row r="164" spans="2:7">
      <c r="B164" s="13"/>
      <c r="C164" s="13"/>
      <c r="D164" s="13"/>
      <c r="E164" s="13"/>
      <c r="F164" s="62"/>
      <c r="G164" s="62"/>
    </row>
    <row r="165" spans="2:7">
      <c r="B165" s="13"/>
      <c r="C165" s="13"/>
      <c r="D165" s="13"/>
      <c r="E165" s="13"/>
      <c r="F165" s="62"/>
      <c r="G165" s="62"/>
    </row>
    <row r="166" spans="2:7">
      <c r="B166" s="13"/>
      <c r="C166" s="13"/>
      <c r="D166" s="13"/>
      <c r="E166" s="13"/>
      <c r="F166" s="62"/>
      <c r="G166" s="62"/>
    </row>
    <row r="167" spans="2:7">
      <c r="B167" s="13"/>
      <c r="C167" s="13"/>
      <c r="D167" s="13"/>
      <c r="E167" s="13"/>
      <c r="F167" s="62"/>
      <c r="G167" s="62"/>
    </row>
    <row r="168" spans="2:7">
      <c r="B168" s="13"/>
      <c r="C168" s="13"/>
      <c r="D168" s="13"/>
      <c r="E168" s="13"/>
      <c r="F168" s="62"/>
      <c r="G168" s="62"/>
    </row>
    <row r="169" spans="2:7">
      <c r="B169" s="13"/>
      <c r="C169" s="13"/>
      <c r="D169" s="13"/>
      <c r="E169" s="13"/>
      <c r="F169" s="62"/>
      <c r="G169" s="62"/>
    </row>
    <row r="170" spans="2:7">
      <c r="B170" s="13"/>
      <c r="C170" s="13"/>
      <c r="D170" s="13"/>
      <c r="E170" s="13"/>
      <c r="F170" s="62"/>
      <c r="G170" s="62"/>
    </row>
    <row r="171" spans="2:7">
      <c r="B171" s="13"/>
      <c r="C171" s="13"/>
      <c r="D171" s="13"/>
      <c r="E171" s="13"/>
      <c r="F171" s="62"/>
      <c r="G171" s="62"/>
    </row>
    <row r="172" spans="2:7">
      <c r="B172" s="13"/>
      <c r="C172" s="13"/>
      <c r="D172" s="13"/>
      <c r="E172" s="13"/>
      <c r="F172" s="62"/>
      <c r="G172" s="62"/>
    </row>
    <row r="173" spans="2:7">
      <c r="B173" s="13"/>
      <c r="C173" s="13"/>
      <c r="D173" s="13"/>
      <c r="E173" s="13"/>
      <c r="F173" s="62"/>
      <c r="G173" s="62"/>
    </row>
    <row r="174" spans="2:7">
      <c r="B174" s="13"/>
      <c r="C174" s="13"/>
      <c r="D174" s="13"/>
      <c r="E174" s="13"/>
      <c r="F174" s="62"/>
      <c r="G174" s="62"/>
    </row>
    <row r="175" spans="2:7">
      <c r="B175" s="13"/>
      <c r="C175" s="13"/>
      <c r="D175" s="13"/>
      <c r="E175" s="13"/>
      <c r="F175" s="62"/>
      <c r="G175" s="62"/>
    </row>
    <row r="176" spans="2:7">
      <c r="B176" s="13"/>
      <c r="C176" s="13"/>
      <c r="D176" s="13"/>
      <c r="E176" s="13"/>
      <c r="F176" s="62"/>
      <c r="G176" s="62"/>
    </row>
    <row r="177" spans="2:7">
      <c r="B177" s="13"/>
      <c r="C177" s="13"/>
      <c r="D177" s="13"/>
      <c r="E177" s="13"/>
      <c r="F177" s="62"/>
      <c r="G177" s="62"/>
    </row>
    <row r="178" spans="2:7">
      <c r="B178" s="13"/>
      <c r="C178" s="13"/>
      <c r="D178" s="13"/>
      <c r="E178" s="13"/>
      <c r="F178" s="62"/>
      <c r="G178" s="62"/>
    </row>
    <row r="179" spans="2:7">
      <c r="B179" s="13"/>
      <c r="C179" s="13"/>
      <c r="D179" s="13"/>
      <c r="E179" s="13"/>
      <c r="F179" s="62"/>
      <c r="G179" s="62"/>
    </row>
    <row r="180" spans="2:7">
      <c r="B180" s="13"/>
      <c r="C180" s="13"/>
      <c r="D180" s="13"/>
      <c r="E180" s="13"/>
      <c r="F180" s="62"/>
      <c r="G180" s="62"/>
    </row>
    <row r="181" spans="2:7">
      <c r="B181" s="13"/>
      <c r="C181" s="13"/>
      <c r="D181" s="13"/>
      <c r="E181" s="13"/>
      <c r="F181" s="62"/>
      <c r="G181" s="62"/>
    </row>
    <row r="182" spans="2:7">
      <c r="B182" s="13"/>
      <c r="C182" s="13"/>
      <c r="D182" s="13"/>
      <c r="E182" s="13"/>
      <c r="F182" s="62"/>
      <c r="G182" s="62"/>
    </row>
    <row r="183" spans="2:7">
      <c r="B183" s="13"/>
      <c r="C183" s="13"/>
      <c r="D183" s="13"/>
      <c r="E183" s="13"/>
      <c r="F183" s="62"/>
      <c r="G183" s="62"/>
    </row>
    <row r="184" spans="2:7">
      <c r="B184" s="13"/>
      <c r="C184" s="13"/>
      <c r="D184" s="13"/>
      <c r="E184" s="13"/>
      <c r="F184" s="62"/>
      <c r="G184" s="62"/>
    </row>
    <row r="185" spans="2:7">
      <c r="B185" s="13"/>
      <c r="C185" s="13"/>
      <c r="D185" s="13"/>
      <c r="E185" s="13"/>
      <c r="F185" s="62"/>
      <c r="G185" s="62"/>
    </row>
    <row r="186" spans="2:7">
      <c r="B186" s="13"/>
      <c r="C186" s="13"/>
      <c r="D186" s="13"/>
      <c r="E186" s="13"/>
      <c r="F186" s="62"/>
      <c r="G186" s="62"/>
    </row>
    <row r="187" spans="2:7">
      <c r="B187" s="13"/>
      <c r="C187" s="13"/>
      <c r="D187" s="13"/>
      <c r="E187" s="13"/>
      <c r="F187" s="62"/>
      <c r="G187" s="62"/>
    </row>
    <row r="188" spans="2:7">
      <c r="B188" s="13"/>
      <c r="C188" s="13"/>
      <c r="D188" s="13"/>
      <c r="E188" s="13"/>
      <c r="F188" s="62"/>
      <c r="G188" s="62"/>
    </row>
    <row r="189" spans="2:7">
      <c r="B189" s="13"/>
      <c r="C189" s="13"/>
      <c r="D189" s="13"/>
      <c r="E189" s="13"/>
      <c r="F189" s="62"/>
      <c r="G189" s="62"/>
    </row>
    <row r="190" spans="2:7">
      <c r="B190" s="13"/>
      <c r="C190" s="13"/>
      <c r="D190" s="13"/>
      <c r="E190" s="13"/>
      <c r="F190" s="62"/>
      <c r="G190" s="62"/>
    </row>
    <row r="191" spans="2:7">
      <c r="B191" s="13"/>
      <c r="C191" s="13"/>
      <c r="D191" s="13"/>
      <c r="E191" s="13"/>
      <c r="F191" s="62"/>
      <c r="G191" s="62"/>
    </row>
    <row r="192" spans="2:7">
      <c r="B192" s="13"/>
      <c r="C192" s="13"/>
      <c r="D192" s="13"/>
      <c r="E192" s="13"/>
      <c r="F192" s="62"/>
      <c r="G192" s="62"/>
    </row>
    <row r="193" spans="2:7">
      <c r="B193" s="13"/>
      <c r="C193" s="13"/>
      <c r="D193" s="13"/>
      <c r="E193" s="13"/>
      <c r="F193" s="62"/>
      <c r="G193" s="62"/>
    </row>
    <row r="194" spans="2:7">
      <c r="B194" s="13"/>
      <c r="C194" s="13"/>
      <c r="D194" s="13"/>
      <c r="E194" s="13"/>
      <c r="F194" s="62"/>
      <c r="G194" s="62"/>
    </row>
    <row r="195" spans="2:7">
      <c r="B195" s="13"/>
      <c r="C195" s="13"/>
      <c r="D195" s="13"/>
      <c r="E195" s="13"/>
      <c r="F195" s="62"/>
      <c r="G195" s="62"/>
    </row>
    <row r="196" spans="2:7">
      <c r="B196" s="13"/>
      <c r="C196" s="13"/>
      <c r="D196" s="13"/>
      <c r="E196" s="13"/>
      <c r="F196" s="62"/>
      <c r="G196" s="62"/>
    </row>
    <row r="197" spans="2:7">
      <c r="B197" s="13"/>
      <c r="C197" s="13"/>
      <c r="D197" s="13"/>
      <c r="E197" s="13"/>
      <c r="F197" s="62"/>
      <c r="G197" s="62"/>
    </row>
    <row r="198" spans="2:7">
      <c r="B198" s="13"/>
      <c r="C198" s="13"/>
      <c r="D198" s="13"/>
      <c r="E198" s="13"/>
      <c r="F198" s="62"/>
      <c r="G198" s="62"/>
    </row>
    <row r="199" spans="2:7">
      <c r="B199" s="13"/>
      <c r="C199" s="13"/>
      <c r="D199" s="13"/>
      <c r="E199" s="13"/>
      <c r="F199" s="62"/>
      <c r="G199" s="62"/>
    </row>
    <row r="200" spans="2:7">
      <c r="B200" s="13"/>
      <c r="C200" s="13"/>
      <c r="D200" s="13"/>
      <c r="E200" s="13"/>
      <c r="F200" s="62"/>
      <c r="G200" s="62"/>
    </row>
    <row r="201" spans="2:7">
      <c r="B201" s="13"/>
      <c r="C201" s="13"/>
      <c r="D201" s="13"/>
      <c r="E201" s="13"/>
      <c r="F201" s="62"/>
      <c r="G201" s="62"/>
    </row>
    <row r="202" spans="2:7">
      <c r="B202" s="13"/>
      <c r="C202" s="13"/>
      <c r="D202" s="13"/>
      <c r="E202" s="13"/>
      <c r="F202" s="62"/>
      <c r="G202" s="62"/>
    </row>
    <row r="203" spans="2:7">
      <c r="B203" s="13"/>
      <c r="C203" s="13"/>
      <c r="D203" s="13"/>
      <c r="E203" s="13"/>
      <c r="F203" s="62"/>
      <c r="G203" s="62"/>
    </row>
    <row r="204" spans="2:7">
      <c r="B204" s="13"/>
      <c r="C204" s="13"/>
      <c r="D204" s="13"/>
      <c r="E204" s="13"/>
      <c r="F204" s="62"/>
      <c r="G204" s="62"/>
    </row>
    <row r="205" spans="2:7">
      <c r="B205" s="13"/>
      <c r="C205" s="13"/>
      <c r="D205" s="13"/>
      <c r="E205" s="13"/>
      <c r="F205" s="62"/>
      <c r="G205" s="62"/>
    </row>
    <row r="206" spans="2:7">
      <c r="B206" s="13"/>
      <c r="C206" s="13"/>
      <c r="D206" s="13"/>
      <c r="E206" s="13"/>
      <c r="F206" s="62"/>
      <c r="G206" s="62"/>
    </row>
    <row r="207" spans="2:7">
      <c r="B207" s="13"/>
      <c r="C207" s="13"/>
      <c r="D207" s="13"/>
      <c r="E207" s="13"/>
      <c r="F207" s="62"/>
      <c r="G207" s="62"/>
    </row>
    <row r="208" spans="2:7">
      <c r="B208" s="13"/>
      <c r="C208" s="13"/>
      <c r="D208" s="13"/>
      <c r="E208" s="13"/>
      <c r="F208" s="62"/>
      <c r="G208" s="62"/>
    </row>
    <row r="209" spans="2:7">
      <c r="B209" s="13"/>
      <c r="C209" s="13"/>
      <c r="D209" s="13"/>
      <c r="E209" s="13"/>
      <c r="F209" s="62"/>
      <c r="G209" s="62"/>
    </row>
    <row r="210" spans="2:7">
      <c r="B210" s="13"/>
      <c r="C210" s="13"/>
      <c r="D210" s="13"/>
      <c r="E210" s="13"/>
      <c r="F210" s="62"/>
      <c r="G210" s="62"/>
    </row>
    <row r="211" spans="2:7">
      <c r="B211" s="13"/>
      <c r="C211" s="13"/>
      <c r="D211" s="13"/>
      <c r="E211" s="13"/>
      <c r="F211" s="62"/>
      <c r="G211" s="62"/>
    </row>
    <row r="212" spans="2:7">
      <c r="B212" s="13"/>
      <c r="C212" s="13"/>
      <c r="D212" s="13"/>
      <c r="E212" s="13"/>
      <c r="F212" s="62"/>
      <c r="G212" s="62"/>
    </row>
    <row r="213" spans="2:7">
      <c r="B213" s="13"/>
      <c r="C213" s="13"/>
      <c r="D213" s="13"/>
      <c r="E213" s="13"/>
      <c r="F213" s="62"/>
      <c r="G213" s="62"/>
    </row>
    <row r="214" spans="2:7">
      <c r="B214" s="13"/>
      <c r="C214" s="13"/>
      <c r="D214" s="13"/>
      <c r="E214" s="13"/>
      <c r="F214" s="62"/>
      <c r="G214" s="62"/>
    </row>
    <row r="215" spans="2:7">
      <c r="B215" s="13"/>
      <c r="C215" s="13"/>
      <c r="D215" s="13"/>
      <c r="E215" s="13"/>
      <c r="F215" s="62"/>
      <c r="G215" s="62"/>
    </row>
    <row r="216" spans="2:7">
      <c r="B216" s="13"/>
      <c r="C216" s="13"/>
      <c r="D216" s="13"/>
      <c r="E216" s="13"/>
      <c r="F216" s="62"/>
      <c r="G216" s="62"/>
    </row>
    <row r="217" spans="2:7">
      <c r="B217" s="13"/>
      <c r="C217" s="13"/>
      <c r="D217" s="13"/>
      <c r="E217" s="13"/>
      <c r="F217" s="62"/>
      <c r="G217" s="62"/>
    </row>
    <row r="218" spans="2:7">
      <c r="B218" s="13"/>
      <c r="C218" s="13"/>
      <c r="D218" s="13"/>
      <c r="E218" s="13"/>
      <c r="F218" s="62"/>
      <c r="G218" s="62"/>
    </row>
    <row r="219" spans="2:7">
      <c r="B219" s="13"/>
      <c r="C219" s="13"/>
      <c r="D219" s="13"/>
      <c r="E219" s="13"/>
      <c r="F219" s="62"/>
      <c r="G219" s="62"/>
    </row>
    <row r="220" spans="2:7">
      <c r="B220" s="13"/>
      <c r="C220" s="13"/>
      <c r="D220" s="13"/>
      <c r="E220" s="13"/>
      <c r="F220" s="62"/>
      <c r="G220" s="62"/>
    </row>
    <row r="221" spans="2:7">
      <c r="B221" s="13"/>
      <c r="C221" s="13"/>
      <c r="D221" s="13"/>
      <c r="E221" s="13"/>
      <c r="F221" s="62"/>
      <c r="G221" s="62"/>
    </row>
    <row r="222" spans="2:7">
      <c r="B222" s="13"/>
      <c r="C222" s="13"/>
      <c r="D222" s="13"/>
      <c r="E222" s="13"/>
      <c r="F222" s="62"/>
      <c r="G222" s="62"/>
    </row>
    <row r="223" spans="2:7">
      <c r="B223" s="13"/>
      <c r="C223" s="13"/>
      <c r="D223" s="13"/>
      <c r="E223" s="13"/>
      <c r="F223" s="62"/>
      <c r="G223" s="62"/>
    </row>
    <row r="224" spans="2:7">
      <c r="B224" s="13"/>
      <c r="C224" s="13"/>
      <c r="D224" s="13"/>
      <c r="E224" s="13"/>
      <c r="F224" s="62"/>
      <c r="G224" s="62"/>
    </row>
    <row r="225" spans="2:7">
      <c r="B225" s="13"/>
      <c r="C225" s="13"/>
      <c r="D225" s="13"/>
      <c r="E225" s="13"/>
      <c r="F225" s="62"/>
      <c r="G225" s="62"/>
    </row>
    <row r="226" spans="2:7">
      <c r="B226" s="13"/>
      <c r="C226" s="13"/>
      <c r="D226" s="13"/>
      <c r="E226" s="13"/>
      <c r="F226" s="62"/>
      <c r="G226" s="62"/>
    </row>
    <row r="227" spans="2:7">
      <c r="B227" s="13"/>
      <c r="C227" s="13"/>
      <c r="D227" s="13"/>
      <c r="E227" s="13"/>
      <c r="F227" s="62"/>
      <c r="G227" s="62"/>
    </row>
    <row r="228" spans="2:7">
      <c r="B228" s="13"/>
      <c r="C228" s="13"/>
      <c r="D228" s="13"/>
      <c r="E228" s="13"/>
      <c r="F228" s="62"/>
      <c r="G228" s="62"/>
    </row>
    <row r="229" spans="2:7">
      <c r="B229" s="13"/>
      <c r="C229" s="13"/>
      <c r="D229" s="13"/>
      <c r="E229" s="13"/>
      <c r="F229" s="62"/>
      <c r="G229" s="62"/>
    </row>
    <row r="230" spans="2:7">
      <c r="B230" s="13"/>
      <c r="C230" s="13"/>
      <c r="D230" s="13"/>
      <c r="E230" s="13"/>
      <c r="F230" s="62"/>
      <c r="G230" s="62"/>
    </row>
    <row r="231" spans="2:7">
      <c r="B231" s="13"/>
      <c r="C231" s="13"/>
      <c r="D231" s="13"/>
      <c r="E231" s="13"/>
      <c r="F231" s="62"/>
      <c r="G231" s="62"/>
    </row>
    <row r="232" spans="2:7">
      <c r="B232" s="13"/>
      <c r="C232" s="13"/>
      <c r="D232" s="13"/>
      <c r="E232" s="13"/>
      <c r="F232" s="62"/>
      <c r="G232" s="62"/>
    </row>
    <row r="233" spans="2:7">
      <c r="B233" s="13"/>
      <c r="C233" s="13"/>
      <c r="D233" s="13"/>
      <c r="E233" s="13"/>
      <c r="F233" s="62"/>
      <c r="G233" s="62"/>
    </row>
    <row r="234" spans="2:7">
      <c r="B234" s="13"/>
      <c r="C234" s="13"/>
      <c r="D234" s="13"/>
      <c r="E234" s="13"/>
      <c r="F234" s="62"/>
      <c r="G234" s="62"/>
    </row>
    <row r="235" spans="2:7">
      <c r="B235" s="13"/>
      <c r="C235" s="13"/>
      <c r="D235" s="13"/>
      <c r="E235" s="13"/>
      <c r="F235" s="62"/>
      <c r="G235" s="62"/>
    </row>
    <row r="236" spans="2:7">
      <c r="B236" s="13"/>
      <c r="C236" s="13"/>
      <c r="D236" s="13"/>
      <c r="E236" s="13"/>
      <c r="F236" s="62"/>
      <c r="G236" s="62"/>
    </row>
    <row r="237" spans="2:7">
      <c r="B237" s="13"/>
      <c r="C237" s="13"/>
      <c r="D237" s="13"/>
      <c r="E237" s="13"/>
      <c r="F237" s="62"/>
      <c r="G237" s="62"/>
    </row>
    <row r="238" spans="2:7">
      <c r="B238" s="13"/>
      <c r="C238" s="13"/>
      <c r="D238" s="13"/>
      <c r="E238" s="13"/>
      <c r="F238" s="62"/>
      <c r="G238" s="62"/>
    </row>
    <row r="239" spans="2:7">
      <c r="B239" s="13"/>
      <c r="C239" s="13"/>
      <c r="D239" s="13"/>
      <c r="E239" s="13"/>
      <c r="F239" s="62"/>
      <c r="G239" s="62"/>
    </row>
    <row r="240" spans="2:7">
      <c r="B240" s="13"/>
      <c r="C240" s="13"/>
      <c r="D240" s="13"/>
      <c r="E240" s="13"/>
      <c r="F240" s="62"/>
      <c r="G240" s="62"/>
    </row>
    <row r="241" spans="2:7">
      <c r="B241" s="13"/>
      <c r="C241" s="13"/>
      <c r="D241" s="13"/>
      <c r="E241" s="13"/>
      <c r="F241" s="62"/>
      <c r="G241" s="62"/>
    </row>
    <row r="242" spans="2:7">
      <c r="B242" s="13"/>
      <c r="C242" s="13"/>
      <c r="D242" s="13"/>
      <c r="E242" s="13"/>
      <c r="F242" s="62"/>
      <c r="G242" s="62"/>
    </row>
    <row r="243" spans="2:7">
      <c r="B243" s="13"/>
      <c r="C243" s="13"/>
      <c r="D243" s="13"/>
      <c r="E243" s="13"/>
      <c r="F243" s="62"/>
      <c r="G243" s="62"/>
    </row>
    <row r="244" spans="2:7">
      <c r="B244" s="13"/>
      <c r="C244" s="13"/>
      <c r="D244" s="13"/>
      <c r="E244" s="13"/>
      <c r="F244" s="62"/>
      <c r="G244" s="62"/>
    </row>
    <row r="245" spans="2:7">
      <c r="B245" s="13"/>
      <c r="C245" s="13"/>
      <c r="D245" s="13"/>
      <c r="E245" s="13"/>
      <c r="F245" s="62"/>
      <c r="G245" s="62"/>
    </row>
    <row r="246" spans="2:7">
      <c r="B246" s="13"/>
      <c r="C246" s="13"/>
      <c r="D246" s="13"/>
      <c r="E246" s="13"/>
      <c r="F246" s="62"/>
      <c r="G246" s="62"/>
    </row>
    <row r="247" spans="2:7">
      <c r="B247" s="13"/>
      <c r="C247" s="13"/>
      <c r="D247" s="13"/>
      <c r="E247" s="13"/>
      <c r="F247" s="62"/>
      <c r="G247" s="62"/>
    </row>
    <row r="248" spans="2:7">
      <c r="B248" s="13"/>
      <c r="C248" s="13"/>
      <c r="D248" s="13"/>
      <c r="E248" s="13"/>
      <c r="F248" s="62"/>
      <c r="G248" s="62"/>
    </row>
    <row r="249" spans="2:7">
      <c r="B249" s="13"/>
      <c r="C249" s="13"/>
      <c r="D249" s="13"/>
      <c r="E249" s="13"/>
      <c r="F249" s="62"/>
      <c r="G249" s="62"/>
    </row>
    <row r="250" spans="2:7">
      <c r="B250" s="13"/>
      <c r="C250" s="13"/>
      <c r="D250" s="13"/>
      <c r="E250" s="13"/>
      <c r="F250" s="62"/>
      <c r="G250" s="62"/>
    </row>
    <row r="251" spans="2:7">
      <c r="B251" s="13"/>
      <c r="C251" s="13"/>
      <c r="D251" s="13"/>
      <c r="E251" s="13"/>
      <c r="F251" s="62"/>
      <c r="G251" s="62"/>
    </row>
    <row r="252" spans="2:7">
      <c r="B252" s="13"/>
      <c r="C252" s="13"/>
      <c r="D252" s="13"/>
      <c r="E252" s="13"/>
      <c r="F252" s="62"/>
      <c r="G252" s="62"/>
    </row>
    <row r="253" spans="2:7">
      <c r="B253" s="13"/>
      <c r="C253" s="13"/>
      <c r="D253" s="13"/>
      <c r="E253" s="13"/>
      <c r="F253" s="62"/>
      <c r="G253" s="62"/>
    </row>
    <row r="254" spans="2:7">
      <c r="B254" s="13"/>
      <c r="C254" s="13"/>
      <c r="D254" s="13"/>
      <c r="E254" s="13"/>
      <c r="F254" s="62"/>
      <c r="G254" s="62"/>
    </row>
    <row r="255" spans="2:7">
      <c r="B255" s="13"/>
      <c r="C255" s="13"/>
      <c r="D255" s="13"/>
      <c r="E255" s="13"/>
      <c r="F255" s="62"/>
      <c r="G255" s="62"/>
    </row>
    <row r="256" spans="2:7">
      <c r="B256" s="13"/>
      <c r="C256" s="13"/>
      <c r="D256" s="13"/>
      <c r="E256" s="13"/>
      <c r="F256" s="62"/>
      <c r="G256" s="62"/>
    </row>
    <row r="257" spans="2:7">
      <c r="B257" s="13"/>
      <c r="C257" s="13"/>
      <c r="D257" s="13"/>
      <c r="E257" s="13"/>
      <c r="F257" s="62"/>
      <c r="G257" s="62"/>
    </row>
    <row r="258" spans="2:7">
      <c r="B258" s="13"/>
      <c r="C258" s="13"/>
      <c r="D258" s="13"/>
      <c r="E258" s="13"/>
      <c r="F258" s="62"/>
      <c r="G258" s="62"/>
    </row>
    <row r="259" spans="2:7">
      <c r="B259" s="13"/>
      <c r="C259" s="13"/>
      <c r="D259" s="13"/>
      <c r="E259" s="13"/>
      <c r="F259" s="62"/>
      <c r="G259" s="62"/>
    </row>
    <row r="260" spans="2:7">
      <c r="B260" s="13"/>
      <c r="C260" s="13"/>
      <c r="D260" s="13"/>
      <c r="E260" s="13"/>
      <c r="F260" s="62"/>
      <c r="G260" s="62"/>
    </row>
    <row r="261" spans="2:7">
      <c r="B261" s="13"/>
      <c r="C261" s="13"/>
      <c r="D261" s="13"/>
      <c r="E261" s="13"/>
      <c r="F261" s="62"/>
      <c r="G261" s="62"/>
    </row>
    <row r="262" spans="2:7">
      <c r="B262" s="13"/>
      <c r="C262" s="13"/>
      <c r="D262" s="13"/>
      <c r="E262" s="13"/>
      <c r="F262" s="62"/>
      <c r="G262" s="62"/>
    </row>
    <row r="263" spans="2:7">
      <c r="B263" s="13"/>
      <c r="C263" s="13"/>
      <c r="D263" s="13"/>
      <c r="E263" s="13"/>
      <c r="F263" s="62"/>
      <c r="G263" s="62"/>
    </row>
    <row r="264" spans="2:7">
      <c r="B264" s="13"/>
      <c r="C264" s="13"/>
      <c r="D264" s="13"/>
      <c r="E264" s="13"/>
      <c r="F264" s="62"/>
      <c r="G264" s="62"/>
    </row>
    <row r="265" spans="2:7">
      <c r="B265" s="13"/>
      <c r="C265" s="13"/>
      <c r="D265" s="13"/>
      <c r="E265" s="13"/>
      <c r="F265" s="62"/>
      <c r="G265" s="62"/>
    </row>
    <row r="266" spans="2:7">
      <c r="B266" s="13"/>
      <c r="C266" s="13"/>
      <c r="D266" s="13"/>
      <c r="E266" s="13"/>
      <c r="F266" s="62"/>
      <c r="G266" s="62"/>
    </row>
    <row r="267" spans="2:7">
      <c r="B267" s="13"/>
      <c r="C267" s="13"/>
      <c r="D267" s="13"/>
      <c r="E267" s="13"/>
      <c r="F267" s="62"/>
      <c r="G267" s="62"/>
    </row>
    <row r="268" spans="2:7">
      <c r="B268" s="13"/>
      <c r="C268" s="13"/>
      <c r="D268" s="13"/>
      <c r="E268" s="13"/>
      <c r="F268" s="62"/>
      <c r="G268" s="62"/>
    </row>
    <row r="269" spans="2:7">
      <c r="B269" s="13"/>
      <c r="C269" s="13"/>
      <c r="D269" s="13"/>
      <c r="E269" s="13"/>
      <c r="F269" s="62"/>
      <c r="G269" s="62"/>
    </row>
    <row r="270" spans="2:7">
      <c r="B270" s="13"/>
      <c r="C270" s="13"/>
      <c r="D270" s="13"/>
      <c r="E270" s="13"/>
      <c r="F270" s="62"/>
      <c r="G270" s="62"/>
    </row>
    <row r="271" spans="2:7">
      <c r="B271" s="13"/>
      <c r="C271" s="13"/>
      <c r="D271" s="13"/>
      <c r="E271" s="13"/>
      <c r="F271" s="62"/>
      <c r="G271" s="62"/>
    </row>
    <row r="272" spans="2:7">
      <c r="B272" s="13"/>
      <c r="C272" s="13"/>
      <c r="D272" s="13"/>
      <c r="E272" s="13"/>
      <c r="F272" s="62"/>
      <c r="G272" s="62"/>
    </row>
    <row r="273" spans="2:7">
      <c r="B273" s="13"/>
      <c r="C273" s="13"/>
      <c r="D273" s="13"/>
      <c r="E273" s="13"/>
      <c r="F273" s="62"/>
      <c r="G273" s="62"/>
    </row>
    <row r="274" spans="2:7">
      <c r="B274" s="13"/>
      <c r="C274" s="13"/>
      <c r="D274" s="13"/>
      <c r="E274" s="13"/>
      <c r="F274" s="62"/>
      <c r="G274" s="62"/>
    </row>
    <row r="275" spans="2:7">
      <c r="B275" s="13"/>
      <c r="C275" s="13"/>
      <c r="D275" s="13"/>
      <c r="E275" s="13"/>
      <c r="F275" s="62"/>
      <c r="G275" s="62"/>
    </row>
    <row r="276" spans="2:7">
      <c r="B276" s="13"/>
      <c r="C276" s="13"/>
      <c r="D276" s="13"/>
      <c r="E276" s="13"/>
      <c r="F276" s="62"/>
      <c r="G276" s="62"/>
    </row>
    <row r="277" spans="2:7">
      <c r="B277" s="13"/>
      <c r="C277" s="13"/>
      <c r="D277" s="13"/>
      <c r="E277" s="13"/>
      <c r="F277" s="62"/>
      <c r="G277" s="62"/>
    </row>
    <row r="278" spans="2:7">
      <c r="B278" s="13"/>
      <c r="C278" s="13"/>
      <c r="D278" s="13"/>
      <c r="E278" s="13"/>
      <c r="F278" s="62"/>
      <c r="G278" s="62"/>
    </row>
    <row r="279" spans="2:7">
      <c r="B279" s="13"/>
      <c r="C279" s="13"/>
      <c r="D279" s="13"/>
      <c r="E279" s="13"/>
      <c r="F279" s="62"/>
      <c r="G279" s="62"/>
    </row>
    <row r="280" spans="2:7">
      <c r="B280" s="13"/>
      <c r="C280" s="13"/>
      <c r="D280" s="13"/>
      <c r="E280" s="13"/>
      <c r="F280" s="62"/>
      <c r="G280" s="62"/>
    </row>
    <row r="281" spans="2:7">
      <c r="B281" s="13"/>
      <c r="C281" s="13"/>
      <c r="D281" s="13"/>
      <c r="E281" s="13"/>
      <c r="F281" s="62"/>
      <c r="G281" s="62"/>
    </row>
    <row r="282" spans="2:7">
      <c r="B282" s="13"/>
      <c r="C282" s="13"/>
      <c r="D282" s="13"/>
      <c r="E282" s="13"/>
      <c r="F282" s="62"/>
      <c r="G282" s="62"/>
    </row>
    <row r="283" spans="2:7">
      <c r="B283" s="13"/>
      <c r="C283" s="13"/>
      <c r="D283" s="13"/>
      <c r="E283" s="13"/>
      <c r="F283" s="62"/>
      <c r="G283" s="62"/>
    </row>
    <row r="284" spans="2:7">
      <c r="B284" s="13"/>
      <c r="C284" s="13"/>
      <c r="D284" s="13"/>
      <c r="E284" s="13"/>
      <c r="F284" s="62"/>
      <c r="G284" s="62"/>
    </row>
    <row r="285" spans="2:7">
      <c r="B285" s="13"/>
      <c r="C285" s="13"/>
      <c r="D285" s="13"/>
      <c r="E285" s="13"/>
      <c r="F285" s="62"/>
      <c r="G285" s="62"/>
    </row>
    <row r="286" spans="2:7">
      <c r="B286" s="13"/>
      <c r="C286" s="13"/>
      <c r="D286" s="13"/>
      <c r="E286" s="13"/>
      <c r="F286" s="62"/>
      <c r="G286" s="62"/>
    </row>
    <row r="287" spans="2:7">
      <c r="B287" s="13"/>
      <c r="C287" s="13"/>
      <c r="D287" s="13"/>
      <c r="E287" s="13"/>
      <c r="F287" s="62"/>
      <c r="G287" s="62"/>
    </row>
    <row r="288" spans="2:7">
      <c r="B288" s="13"/>
      <c r="C288" s="13"/>
      <c r="D288" s="13"/>
      <c r="E288" s="13"/>
      <c r="F288" s="62"/>
      <c r="G288" s="62"/>
    </row>
    <row r="289" spans="2:7">
      <c r="B289" s="13"/>
      <c r="C289" s="13"/>
      <c r="D289" s="13"/>
      <c r="E289" s="13"/>
      <c r="F289" s="62"/>
      <c r="G289" s="62"/>
    </row>
    <row r="290" spans="2:7">
      <c r="B290" s="13"/>
      <c r="C290" s="13"/>
      <c r="D290" s="13"/>
      <c r="E290" s="13"/>
      <c r="F290" s="62"/>
      <c r="G290" s="62"/>
    </row>
    <row r="291" spans="2:7">
      <c r="B291" s="13"/>
      <c r="C291" s="13"/>
      <c r="D291" s="13"/>
      <c r="E291" s="13"/>
      <c r="F291" s="62"/>
      <c r="G291" s="62"/>
    </row>
    <row r="292" spans="2:7">
      <c r="B292" s="13"/>
      <c r="C292" s="13"/>
      <c r="D292" s="13"/>
      <c r="E292" s="13"/>
      <c r="F292" s="62"/>
      <c r="G292" s="62"/>
    </row>
    <row r="293" spans="2:7">
      <c r="B293" s="13"/>
      <c r="C293" s="13"/>
      <c r="D293" s="13"/>
      <c r="E293" s="13"/>
      <c r="F293" s="62"/>
      <c r="G293" s="6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EB806-E182-4465-B464-DBF3F3AF6E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README</vt:lpstr>
      <vt:lpstr>SI1 - comp</vt:lpstr>
      <vt:lpstr>SI2 - dew</vt:lpstr>
      <vt:lpstr>SI3 - py</vt:lpstr>
      <vt:lpstr>SI4 - storage period</vt:lpstr>
      <vt:lpstr>SI5 - storage N2O NH3</vt:lpstr>
      <vt:lpstr>SI6 - dew storage emissions</vt:lpstr>
      <vt:lpstr>SI7 - CO2 CH4 ratio</vt:lpstr>
      <vt:lpstr>SI8 - soil emissions</vt:lpstr>
      <vt:lpstr>SI9 - sensitivity</vt:lpstr>
      <vt:lpstr>SI11 - ecoinvent</vt:lpstr>
      <vt:lpstr>SI12 - LCA review</vt:lpstr>
      <vt:lpstr>Sorted</vt:lpstr>
      <vt:lpstr>'SI12 - LCA review'!_Ref187140229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Bo Karlsson</dc:creator>
  <cp:lastModifiedBy>Magnus Bo Karlsson</cp:lastModifiedBy>
  <dcterms:created xsi:type="dcterms:W3CDTF">2024-07-08T13:08:47Z</dcterms:created>
  <dcterms:modified xsi:type="dcterms:W3CDTF">2025-02-14T12:22:30Z</dcterms:modified>
</cp:coreProperties>
</file>