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thune\Documents\Magswitch\Temporary Files - Awaiting upload\Deflection Calculator\"/>
    </mc:Choice>
  </mc:AlternateContent>
  <bookViews>
    <workbookView xWindow="0" yWindow="0" windowWidth="23040" windowHeight="9108" activeTab="1"/>
  </bookViews>
  <sheets>
    <sheet name="Interface Page" sheetId="1" r:id="rId1"/>
    <sheet name="Calculations" sheetId="2" r:id="rId2"/>
    <sheet name="Look up tabl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13" i="2"/>
  <c r="C9" i="2"/>
  <c r="C2" i="2"/>
  <c r="C3" i="2"/>
  <c r="N8" i="3"/>
  <c r="M7" i="3"/>
  <c r="C4" i="2"/>
  <c r="F6" i="2" l="1"/>
  <c r="F11" i="2" s="1"/>
  <c r="L3" i="2" s="1"/>
  <c r="C5" i="2"/>
  <c r="C6" i="2" s="1"/>
</calcChain>
</file>

<file path=xl/sharedStrings.xml><?xml version="1.0" encoding="utf-8"?>
<sst xmlns="http://schemas.openxmlformats.org/spreadsheetml/2006/main" count="68" uniqueCount="68">
  <si>
    <t>Oersted</t>
  </si>
  <si>
    <t>Inputs</t>
  </si>
  <si>
    <t>Target Part Geometry (Drop down for various uniform cross sections)</t>
  </si>
  <si>
    <t>Material: (Drop down menu)</t>
  </si>
  <si>
    <t>Tool Selection and Layout</t>
  </si>
  <si>
    <t>Tool: (Drop down menu)</t>
  </si>
  <si>
    <t>Number of Tools:</t>
  </si>
  <si>
    <t>Number of Nodes:</t>
  </si>
  <si>
    <r>
      <t>q (F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/L):</t>
    </r>
  </si>
  <si>
    <t>Fw:</t>
  </si>
  <si>
    <t>ρ: (Pull from lookup table)</t>
  </si>
  <si>
    <t>Length (mm):</t>
  </si>
  <si>
    <t>Width (mm):</t>
  </si>
  <si>
    <t>Thickness (mm):</t>
  </si>
  <si>
    <t>Material Properties</t>
  </si>
  <si>
    <t xml:space="preserve">Magnet Tool Properties </t>
  </si>
  <si>
    <t>Magnet width</t>
  </si>
  <si>
    <t>Holding Force on thickness</t>
  </si>
  <si>
    <t>Density</t>
  </si>
  <si>
    <t>Modulus of Elasticity</t>
  </si>
  <si>
    <t>Cross sectional area propoerties</t>
  </si>
  <si>
    <t xml:space="preserve">Area moment of Inerita </t>
  </si>
  <si>
    <t>δ:</t>
  </si>
  <si>
    <t>I: (pull from look up table)</t>
  </si>
  <si>
    <t>E:(Pull from look up table)</t>
  </si>
  <si>
    <t>α:</t>
  </si>
  <si>
    <r>
      <t>W</t>
    </r>
    <r>
      <rPr>
        <vertAlign val="subscript"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>: (Pull from look up table)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</si>
  <si>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</si>
  <si>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</si>
  <si>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r>
      <t xml:space="preserve">Acceptable </t>
    </r>
    <r>
      <rPr>
        <sz val="11"/>
        <color theme="1"/>
        <rFont val="Calibri"/>
        <family val="2"/>
      </rPr>
      <t>α (degrees):</t>
    </r>
  </si>
  <si>
    <t>Flags</t>
  </si>
  <si>
    <t>Outputs</t>
  </si>
  <si>
    <t>Yes for SF flags</t>
  </si>
  <si>
    <t>Inputs Correct</t>
  </si>
  <si>
    <t>x2 GTET 2x1 &amp; l GTET  w</t>
  </si>
  <si>
    <t>Sufficient Holding Force</t>
  </si>
  <si>
    <t>Multiple Rows of Magnets Required</t>
  </si>
  <si>
    <t>x2 GTET w</t>
  </si>
  <si>
    <t>Safe against pry off</t>
  </si>
  <si>
    <t>a LTET 10 Deg</t>
  </si>
  <si>
    <r>
      <t>Volume (m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 xml:space="preserve">): (Assumes Sheet at the moment) </t>
    </r>
  </si>
  <si>
    <t>SS400</t>
  </si>
  <si>
    <r>
      <t>Density
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</si>
  <si>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Tensile Strength
(GPa)</t>
  </si>
  <si>
    <t>Relative Magnetic 
Efficiency (1018 Steel)</t>
  </si>
  <si>
    <t>Fe</t>
  </si>
  <si>
    <t>99.25-100%</t>
  </si>
  <si>
    <t>Si</t>
  </si>
  <si>
    <t>0-0.4%</t>
  </si>
  <si>
    <t>C</t>
  </si>
  <si>
    <t>0-0.26%</t>
  </si>
  <si>
    <t>S</t>
  </si>
  <si>
    <t>0-0.05%</t>
  </si>
  <si>
    <t>P</t>
  </si>
  <si>
    <t>0-0.04%</t>
  </si>
  <si>
    <t>Column1</t>
  </si>
  <si>
    <t>Column2</t>
  </si>
  <si>
    <t>Column3</t>
  </si>
  <si>
    <t>Column4</t>
  </si>
  <si>
    <t>Column5</t>
  </si>
  <si>
    <t>Column6</t>
  </si>
  <si>
    <t>Column7</t>
  </si>
  <si>
    <t>Materials</t>
  </si>
  <si>
    <t>Area Moments of Inertia</t>
  </si>
  <si>
    <t>Sheet</t>
  </si>
  <si>
    <t>Tool Widths</t>
  </si>
  <si>
    <t>M20AY</t>
  </si>
  <si>
    <t>Acceptable α (radians):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</si>
</sst>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36"/>
      <color theme="1"/>
      <name val="Calibri Light"/>
      <family val="2"/>
      <scheme val="maj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/>
    <xf numFmtId="0" fontId="5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</xdr:colOff>
      <xdr:row>0</xdr:row>
      <xdr:rowOff>177075</xdr:rowOff>
    </xdr:from>
    <xdr:to>
      <xdr:col>18</xdr:col>
      <xdr:colOff>360681</xdr:colOff>
      <xdr:row>9</xdr:row>
      <xdr:rowOff>9118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8320" y="177075"/>
          <a:ext cx="4620261" cy="14779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3</xdr:row>
      <xdr:rowOff>7620</xdr:rowOff>
    </xdr:from>
    <xdr:ext cx="677365" cy="3390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495800" y="556260"/>
              <a:ext cx="677365" cy="339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𝑞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384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𝐸𝐼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495800" y="556260"/>
              <a:ext cx="677365" cy="339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=(5𝑞𝐿^4)/384𝐸𝐼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236220</xdr:colOff>
      <xdr:row>7</xdr:row>
      <xdr:rowOff>38100</xdr:rowOff>
    </xdr:from>
    <xdr:ext cx="1440074" cy="4572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465320" y="1333500"/>
              <a:ext cx="1440074" cy="457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tan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𝑚𝑎𝑔</m:t>
                                </m:r>
                              </m:sub>
                            </m:sSub>
                          </m:den>
                        </m:f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465320" y="1333500"/>
              <a:ext cx="1440074" cy="457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tan^(−1)⁡〖𝛿/(𝑥_1+1/2 𝑊_𝑚𝑎𝑔 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45720</xdr:colOff>
      <xdr:row>2</xdr:row>
      <xdr:rowOff>15240</xdr:rowOff>
    </xdr:from>
    <xdr:ext cx="5139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322820" y="381000"/>
              <a:ext cx="5139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≤10°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322820" y="381000"/>
              <a:ext cx="5139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𝛼≤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10°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601980</xdr:colOff>
      <xdr:row>2</xdr:row>
      <xdr:rowOff>175260</xdr:rowOff>
    </xdr:from>
    <xdr:ext cx="1320490" cy="335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269480" y="541020"/>
              <a:ext cx="1320490" cy="33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𝑚𝑎𝑔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𝑆𝐹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269480" y="541020"/>
              <a:ext cx="1320490" cy="33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(𝑥_1+𝑥_2/2)𝑞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≤(∑▒𝐹_𝑚𝑎𝑔 )/𝑆𝐹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38100</xdr:colOff>
      <xdr:row>5</xdr:row>
      <xdr:rowOff>0</xdr:rowOff>
    </xdr:from>
    <xdr:ext cx="5690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315200" y="914400"/>
              <a:ext cx="5690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315200" y="914400"/>
              <a:ext cx="5690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2𝑥〗_1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114300</xdr:colOff>
      <xdr:row>6</xdr:row>
      <xdr:rowOff>30480</xdr:rowOff>
    </xdr:from>
    <xdr:ext cx="3732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391400" y="1127760"/>
              <a:ext cx="3732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391400" y="1127760"/>
              <a:ext cx="3732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83820</xdr:colOff>
      <xdr:row>7</xdr:row>
      <xdr:rowOff>22860</xdr:rowOff>
    </xdr:from>
    <xdr:ext cx="4603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360920" y="1318260"/>
              <a:ext cx="4603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𝑆𝐹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360920" y="1318260"/>
              <a:ext cx="4603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𝑆𝐹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106680</xdr:colOff>
      <xdr:row>8</xdr:row>
      <xdr:rowOff>22860</xdr:rowOff>
    </xdr:from>
    <xdr:ext cx="463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383780" y="1501140"/>
              <a:ext cx="463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383780" y="1501140"/>
              <a:ext cx="463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45720</xdr:colOff>
      <xdr:row>6</xdr:row>
      <xdr:rowOff>114300</xdr:rowOff>
    </xdr:from>
    <xdr:ext cx="495713" cy="3386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258300" y="1211580"/>
              <a:ext cx="495713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𝑏h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9258300" y="1211580"/>
              <a:ext cx="495713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𝐼=〖𝑏ℎ〗^3/12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e1" displayName="Table1" ref="B7:I9" totalsRowShown="0">
  <autoFilter ref="B7:I9"/>
  <tableColumns count="8">
    <tableColumn id="1" name="SS400"/>
    <tableColumn id="2" name="Column1"/>
    <tableColumn id="3" name="Column2"/>
    <tableColumn id="4" name="Column3"/>
    <tableColumn id="5" name="Column4"/>
    <tableColumn id="6" name="Column5"/>
    <tableColumn id="7" name="Column6"/>
    <tableColumn id="8" name="Column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8" sqref="B18"/>
    </sheetView>
  </sheetViews>
  <sheetFormatPr defaultRowHeight="14.4" x14ac:dyDescent="0.3"/>
  <cols>
    <col min="1" max="1" width="24.21875" customWidth="1"/>
    <col min="9" max="9" width="30.44140625" bestFit="1" customWidth="1"/>
    <col min="10" max="10" width="10.44140625" customWidth="1"/>
    <col min="11" max="11" width="9.88671875" customWidth="1"/>
  </cols>
  <sheetData>
    <row r="1" spans="1:10" ht="14.4" customHeight="1" x14ac:dyDescent="0.3">
      <c r="A1" s="2" t="s">
        <v>0</v>
      </c>
      <c r="B1" s="2"/>
      <c r="C1" s="2"/>
      <c r="D1" s="2"/>
      <c r="E1" s="2"/>
    </row>
    <row r="2" spans="1:10" ht="14.4" customHeight="1" x14ac:dyDescent="0.3">
      <c r="A2" s="2"/>
      <c r="B2" s="2"/>
      <c r="C2" s="2"/>
      <c r="D2" s="2"/>
      <c r="E2" s="2"/>
    </row>
    <row r="3" spans="1:10" x14ac:dyDescent="0.3">
      <c r="A3" s="2"/>
      <c r="B3" s="2"/>
      <c r="C3" s="2"/>
      <c r="D3" s="2"/>
      <c r="E3" s="2"/>
    </row>
    <row r="5" spans="1:10" x14ac:dyDescent="0.3">
      <c r="A5" t="s">
        <v>1</v>
      </c>
      <c r="I5" t="s">
        <v>31</v>
      </c>
    </row>
    <row r="7" spans="1:10" x14ac:dyDescent="0.3">
      <c r="A7" s="3" t="s">
        <v>2</v>
      </c>
      <c r="B7" s="3"/>
      <c r="C7" s="3"/>
      <c r="D7" s="3"/>
      <c r="E7" s="3"/>
      <c r="I7" t="s">
        <v>33</v>
      </c>
      <c r="J7" t="s">
        <v>34</v>
      </c>
    </row>
    <row r="8" spans="1:10" x14ac:dyDescent="0.3">
      <c r="A8" t="s">
        <v>11</v>
      </c>
      <c r="B8">
        <v>1500</v>
      </c>
      <c r="I8" t="s">
        <v>36</v>
      </c>
      <c r="J8" t="s">
        <v>37</v>
      </c>
    </row>
    <row r="9" spans="1:10" x14ac:dyDescent="0.3">
      <c r="A9" t="s">
        <v>12</v>
      </c>
      <c r="B9">
        <v>900</v>
      </c>
      <c r="I9" t="s">
        <v>35</v>
      </c>
      <c r="J9" t="s">
        <v>32</v>
      </c>
    </row>
    <row r="10" spans="1:10" x14ac:dyDescent="0.3">
      <c r="A10" t="s">
        <v>13</v>
      </c>
      <c r="B10">
        <v>3.2</v>
      </c>
      <c r="I10" t="s">
        <v>38</v>
      </c>
      <c r="J10" t="s">
        <v>39</v>
      </c>
    </row>
    <row r="11" spans="1:10" x14ac:dyDescent="0.3">
      <c r="A11" t="s">
        <v>3</v>
      </c>
    </row>
    <row r="13" spans="1:10" x14ac:dyDescent="0.3">
      <c r="A13" t="s">
        <v>4</v>
      </c>
    </row>
    <row r="14" spans="1:10" x14ac:dyDescent="0.3">
      <c r="A14" t="s">
        <v>5</v>
      </c>
    </row>
    <row r="15" spans="1:10" x14ac:dyDescent="0.3">
      <c r="A15" t="s">
        <v>6</v>
      </c>
    </row>
    <row r="16" spans="1:10" x14ac:dyDescent="0.3">
      <c r="A16" t="s">
        <v>7</v>
      </c>
    </row>
    <row r="17" spans="1:2" ht="15.6" x14ac:dyDescent="0.35">
      <c r="A17" t="s">
        <v>27</v>
      </c>
      <c r="B17">
        <v>375</v>
      </c>
    </row>
    <row r="18" spans="1:2" ht="15.6" x14ac:dyDescent="0.35">
      <c r="A18" t="s">
        <v>28</v>
      </c>
    </row>
  </sheetData>
  <mergeCells count="2">
    <mergeCell ref="A1:E3"/>
    <mergeCell ref="A7:E7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tabSelected="1" workbookViewId="0">
      <selection activeCell="F20" sqref="F20"/>
    </sheetView>
  </sheetViews>
  <sheetFormatPr defaultRowHeight="14.4" x14ac:dyDescent="0.3"/>
  <cols>
    <col min="2" max="2" width="35" bestFit="1" customWidth="1"/>
    <col min="3" max="3" width="10" bestFit="1" customWidth="1"/>
    <col min="6" max="6" width="12" bestFit="1" customWidth="1"/>
    <col min="10" max="10" width="9.21875" customWidth="1"/>
    <col min="11" max="11" width="9.5546875" customWidth="1"/>
  </cols>
  <sheetData>
    <row r="2" spans="2:12" x14ac:dyDescent="0.3">
      <c r="B2" t="s">
        <v>24</v>
      </c>
      <c r="C2">
        <f>'Look up tables'!B9*10^9</f>
        <v>210000000000</v>
      </c>
      <c r="J2" t="s">
        <v>30</v>
      </c>
    </row>
    <row r="3" spans="2:12" x14ac:dyDescent="0.3">
      <c r="B3" t="s">
        <v>23</v>
      </c>
      <c r="C3">
        <f>'Look up tables'!N8</f>
        <v>4.0959999999999999E-9</v>
      </c>
      <c r="L3">
        <f>IF(F11&lt;C13,1,0)</f>
        <v>1</v>
      </c>
    </row>
    <row r="4" spans="2:12" x14ac:dyDescent="0.3">
      <c r="B4" s="1" t="s">
        <v>10</v>
      </c>
      <c r="C4">
        <f>'Look up tables'!C9</f>
        <v>7900</v>
      </c>
      <c r="E4" s="3"/>
      <c r="F4" s="3"/>
      <c r="J4" s="3"/>
      <c r="K4" s="3"/>
    </row>
    <row r="5" spans="2:12" ht="16.2" x14ac:dyDescent="0.3">
      <c r="B5" s="1" t="s">
        <v>40</v>
      </c>
      <c r="C5">
        <f>('Interface Page'!B8*'Interface Page'!B9*'Interface Page'!B10)/(1000^3)</f>
        <v>4.3200000000000001E-3</v>
      </c>
      <c r="E5" s="3"/>
      <c r="F5" s="3"/>
      <c r="J5" s="3"/>
      <c r="K5" s="3"/>
    </row>
    <row r="6" spans="2:12" x14ac:dyDescent="0.3">
      <c r="B6" t="s">
        <v>9</v>
      </c>
      <c r="C6">
        <f>C5*C4</f>
        <v>34.128</v>
      </c>
      <c r="E6" s="1" t="s">
        <v>22</v>
      </c>
      <c r="F6">
        <f>(5*C7*(('Interface Page'!B8/1000)^4)/(384*Calculations!C3*Calculations!C2))</f>
        <v>1.743589128766741E-3</v>
      </c>
    </row>
    <row r="7" spans="2:12" ht="15.6" x14ac:dyDescent="0.35">
      <c r="B7" t="s">
        <v>8</v>
      </c>
      <c r="C7">
        <f>C6/('Interface Page'!B8/1000)</f>
        <v>22.751999999999999</v>
      </c>
    </row>
    <row r="8" spans="2:12" x14ac:dyDescent="0.3">
      <c r="E8" s="3"/>
      <c r="F8" s="3"/>
      <c r="G8" s="3"/>
    </row>
    <row r="9" spans="2:12" ht="15.6" x14ac:dyDescent="0.35">
      <c r="B9" t="s">
        <v>26</v>
      </c>
      <c r="C9">
        <f>'Look up tables'!Q7</f>
        <v>97.5</v>
      </c>
      <c r="E9" s="3"/>
      <c r="F9" s="3"/>
      <c r="G9" s="3"/>
    </row>
    <row r="10" spans="2:12" x14ac:dyDescent="0.3">
      <c r="E10" s="3"/>
      <c r="F10" s="3"/>
      <c r="G10" s="3"/>
    </row>
    <row r="11" spans="2:12" x14ac:dyDescent="0.3">
      <c r="E11" s="1" t="s">
        <v>25</v>
      </c>
      <c r="F11">
        <f>ATAN(F6/(('Interface Page'!B17/1000)+(0.5*Calculations!C9/1000)))</f>
        <v>4.1146413898333267E-3</v>
      </c>
    </row>
    <row r="12" spans="2:12" x14ac:dyDescent="0.3">
      <c r="B12" t="s">
        <v>29</v>
      </c>
      <c r="C12">
        <v>10</v>
      </c>
    </row>
    <row r="13" spans="2:12" x14ac:dyDescent="0.3">
      <c r="B13" t="s">
        <v>67</v>
      </c>
      <c r="C13">
        <f>C12*PI()/180</f>
        <v>0.17453292519943295</v>
      </c>
    </row>
  </sheetData>
  <mergeCells count="3">
    <mergeCell ref="E4:F5"/>
    <mergeCell ref="E8:G10"/>
    <mergeCell ref="J4:K5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workbookViewId="0">
      <selection activeCell="Q12" sqref="Q12"/>
    </sheetView>
  </sheetViews>
  <sheetFormatPr defaultRowHeight="14.4" x14ac:dyDescent="0.3"/>
  <cols>
    <col min="2" max="2" width="14.5546875" customWidth="1"/>
    <col min="3" max="3" width="10.109375" customWidth="1"/>
    <col min="4" max="4" width="19.109375" bestFit="1" customWidth="1"/>
    <col min="5" max="5" width="10.6640625" bestFit="1" customWidth="1"/>
    <col min="6" max="7" width="10.109375" customWidth="1"/>
    <col min="8" max="8" width="22.88671875" bestFit="1" customWidth="1"/>
    <col min="9" max="9" width="10.109375" customWidth="1"/>
    <col min="13" max="14" width="10" bestFit="1" customWidth="1"/>
  </cols>
  <sheetData>
    <row r="2" spans="2:17" x14ac:dyDescent="0.3">
      <c r="B2" t="s">
        <v>14</v>
      </c>
      <c r="H2" t="s">
        <v>15</v>
      </c>
      <c r="K2" t="s">
        <v>20</v>
      </c>
    </row>
    <row r="3" spans="2:17" x14ac:dyDescent="0.3">
      <c r="B3" t="s">
        <v>18</v>
      </c>
      <c r="H3" t="s">
        <v>16</v>
      </c>
      <c r="K3" t="s">
        <v>21</v>
      </c>
    </row>
    <row r="4" spans="2:17" x14ac:dyDescent="0.3">
      <c r="B4" t="s">
        <v>19</v>
      </c>
      <c r="H4" t="s">
        <v>17</v>
      </c>
    </row>
    <row r="6" spans="2:17" x14ac:dyDescent="0.3">
      <c r="B6" s="6" t="s">
        <v>62</v>
      </c>
      <c r="K6" s="6" t="s">
        <v>63</v>
      </c>
      <c r="P6" s="6" t="s">
        <v>65</v>
      </c>
      <c r="Q6" s="6"/>
    </row>
    <row r="7" spans="2:17" x14ac:dyDescent="0.3">
      <c r="B7" t="s">
        <v>41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t="s">
        <v>60</v>
      </c>
      <c r="I7" t="s">
        <v>61</v>
      </c>
      <c r="K7" s="7" t="s">
        <v>64</v>
      </c>
      <c r="L7" s="3"/>
      <c r="M7" s="7">
        <f>(('Interface Page'!B8)/1000)*((('Interface Page'!B10)/1000)^3)/12</f>
        <v>4.0959999999999999E-9</v>
      </c>
      <c r="P7" t="s">
        <v>66</v>
      </c>
      <c r="Q7">
        <v>97.5</v>
      </c>
    </row>
    <row r="8" spans="2:17" ht="30.6" customHeight="1" x14ac:dyDescent="0.3">
      <c r="B8" s="4" t="s">
        <v>43</v>
      </c>
      <c r="C8" s="4" t="s">
        <v>42</v>
      </c>
      <c r="D8" s="4" t="s">
        <v>44</v>
      </c>
      <c r="E8" s="4" t="s">
        <v>45</v>
      </c>
      <c r="F8" s="4" t="s">
        <v>47</v>
      </c>
      <c r="G8" s="4" t="s">
        <v>49</v>
      </c>
      <c r="H8" s="4" t="s">
        <v>51</v>
      </c>
      <c r="I8" s="4" t="s">
        <v>53</v>
      </c>
      <c r="K8" s="7"/>
      <c r="L8" s="3"/>
      <c r="M8" s="7"/>
      <c r="N8">
        <f>M7</f>
        <v>4.0959999999999999E-9</v>
      </c>
    </row>
    <row r="9" spans="2:17" x14ac:dyDescent="0.3">
      <c r="B9">
        <v>210</v>
      </c>
      <c r="C9">
        <v>7900</v>
      </c>
      <c r="D9" s="5">
        <v>0.95</v>
      </c>
      <c r="E9" t="s">
        <v>46</v>
      </c>
      <c r="F9" t="s">
        <v>48</v>
      </c>
      <c r="G9" t="s">
        <v>50</v>
      </c>
      <c r="H9" t="s">
        <v>52</v>
      </c>
      <c r="I9" t="s">
        <v>54</v>
      </c>
    </row>
  </sheetData>
  <mergeCells count="3">
    <mergeCell ref="K7:K8"/>
    <mergeCell ref="L7:L8"/>
    <mergeCell ref="M7:M8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 Page</vt:lpstr>
      <vt:lpstr>Calculations</vt:lpstr>
      <vt:lpstr>Look 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Thune</dc:creator>
  <cp:lastModifiedBy>Tyler Thune</cp:lastModifiedBy>
  <dcterms:created xsi:type="dcterms:W3CDTF">2016-06-08T21:46:55Z</dcterms:created>
  <dcterms:modified xsi:type="dcterms:W3CDTF">2016-06-10T19:56:22Z</dcterms:modified>
</cp:coreProperties>
</file>