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g\Downloads\"/>
    </mc:Choice>
  </mc:AlternateContent>
  <xr:revisionPtr revIDLastSave="0" documentId="8_{D46DA05D-01AE-4BCA-89EF-847B824C8D74}" xr6:coauthVersionLast="47" xr6:coauthVersionMax="47" xr10:uidLastSave="{00000000-0000-0000-0000-000000000000}"/>
  <bookViews>
    <workbookView xWindow="-108" yWindow="-108" windowWidth="23256" windowHeight="12456" firstSheet="3" activeTab="7" xr2:uid="{4B6CE501-94B3-401A-A932-A1CE4A40A009}"/>
  </bookViews>
  <sheets>
    <sheet name="ROTEIRO" sheetId="10" r:id="rId1"/>
    <sheet name="1_FUNÇÕES MAIOR MENOR" sheetId="9" r:id="rId2"/>
    <sheet name="2_CONTAGEM" sheetId="14" r:id="rId3"/>
    <sheet name="3_SE" sheetId="3" r:id="rId4"/>
    <sheet name="4_E_OU" sheetId="4" r:id="rId5"/>
    <sheet name="5_CONCAT" sheetId="6" r:id="rId6"/>
    <sheet name="6_SOMASE" sheetId="7" r:id="rId7"/>
    <sheet name="7_PARA A AULA QUE VEM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8" l="1"/>
  <c r="G18" i="8"/>
  <c r="G15" i="8"/>
  <c r="D6" i="8"/>
  <c r="D7" i="8"/>
  <c r="E7" i="8" s="1"/>
  <c r="D8" i="8"/>
  <c r="D9" i="8"/>
  <c r="E9" i="8" s="1"/>
  <c r="D10" i="8"/>
  <c r="D11" i="8"/>
  <c r="D12" i="8"/>
  <c r="E12" i="8" s="1"/>
  <c r="D13" i="8"/>
  <c r="D14" i="8"/>
  <c r="D15" i="8"/>
  <c r="E15" i="8" s="1"/>
  <c r="D16" i="8"/>
  <c r="D17" i="8"/>
  <c r="E17" i="8" s="1"/>
  <c r="D18" i="8"/>
  <c r="D19" i="8"/>
  <c r="E19" i="8" s="1"/>
  <c r="D20" i="8"/>
  <c r="D21" i="8"/>
  <c r="D22" i="8"/>
  <c r="D23" i="8"/>
  <c r="E23" i="8" s="1"/>
  <c r="D24" i="8"/>
  <c r="D25" i="8"/>
  <c r="D26" i="8"/>
  <c r="D27" i="8"/>
  <c r="D28" i="8"/>
  <c r="D5" i="8"/>
  <c r="E13" i="8"/>
  <c r="H9" i="8"/>
  <c r="H10" i="8"/>
  <c r="H11" i="8"/>
  <c r="H12" i="8"/>
  <c r="H8" i="8"/>
  <c r="H7" i="8"/>
  <c r="C33" i="7"/>
  <c r="C29" i="8"/>
  <c r="E6" i="8"/>
  <c r="E8" i="8"/>
  <c r="E10" i="8"/>
  <c r="E11" i="8"/>
  <c r="E14" i="8"/>
  <c r="E16" i="8"/>
  <c r="E18" i="8"/>
  <c r="E20" i="8"/>
  <c r="E21" i="8"/>
  <c r="E22" i="8"/>
  <c r="E24" i="8"/>
  <c r="E25" i="8"/>
  <c r="E26" i="8"/>
  <c r="E27" i="8"/>
  <c r="E28" i="8"/>
  <c r="E5" i="8"/>
  <c r="B33" i="7"/>
  <c r="F3" i="6"/>
  <c r="F4" i="6"/>
  <c r="F5" i="6"/>
  <c r="F6" i="6"/>
  <c r="F7" i="6"/>
  <c r="F2" i="6"/>
  <c r="E3" i="6"/>
  <c r="E4" i="6"/>
  <c r="E5" i="6"/>
  <c r="E6" i="6"/>
  <c r="E7" i="6"/>
  <c r="E2" i="6"/>
  <c r="G5" i="4"/>
  <c r="G6" i="4"/>
  <c r="G7" i="4"/>
  <c r="G8" i="4"/>
  <c r="G9" i="4"/>
  <c r="G10" i="4"/>
  <c r="G11" i="4"/>
  <c r="G12" i="4"/>
  <c r="G13" i="4"/>
  <c r="G4" i="4"/>
  <c r="F5" i="4"/>
  <c r="F6" i="4"/>
  <c r="F7" i="4"/>
  <c r="F8" i="4"/>
  <c r="F9" i="4"/>
  <c r="F10" i="4"/>
  <c r="F11" i="4"/>
  <c r="F12" i="4"/>
  <c r="F13" i="4"/>
  <c r="F4" i="4"/>
  <c r="E5" i="4"/>
  <c r="E6" i="4"/>
  <c r="E7" i="4"/>
  <c r="E8" i="4"/>
  <c r="E9" i="4"/>
  <c r="E10" i="4"/>
  <c r="E11" i="4"/>
  <c r="E12" i="4"/>
  <c r="E13" i="4"/>
  <c r="E4" i="4"/>
  <c r="D20" i="9"/>
  <c r="D19" i="9"/>
  <c r="D18" i="9"/>
  <c r="D17" i="9"/>
  <c r="C3" i="3"/>
  <c r="C4" i="3"/>
  <c r="C5" i="3"/>
  <c r="C6" i="3"/>
  <c r="C7" i="3"/>
  <c r="C8" i="3"/>
  <c r="C9" i="3"/>
  <c r="C2" i="3"/>
  <c r="D3" i="3"/>
  <c r="D4" i="3"/>
  <c r="D5" i="3"/>
  <c r="D6" i="3"/>
  <c r="D7" i="3"/>
  <c r="D8" i="3"/>
  <c r="D9" i="3"/>
  <c r="D2" i="3"/>
  <c r="R7" i="14"/>
  <c r="R6" i="14"/>
  <c r="R5" i="14"/>
  <c r="M2" i="14"/>
  <c r="O2" i="14"/>
  <c r="R4" i="14"/>
  <c r="R3" i="14"/>
  <c r="K2" i="14"/>
  <c r="E29" i="8" l="1"/>
  <c r="D29" i="8"/>
  <c r="I2" i="14"/>
  <c r="G2" i="14"/>
  <c r="E2" i="14"/>
  <c r="C1" i="14"/>
  <c r="D15" i="9" l="1"/>
  <c r="D12" i="9"/>
  <c r="D14" i="9" l="1"/>
  <c r="D13" i="9" s="1"/>
</calcChain>
</file>

<file path=xl/sharedStrings.xml><?xml version="1.0" encoding="utf-8"?>
<sst xmlns="http://schemas.openxmlformats.org/spreadsheetml/2006/main" count="290" uniqueCount="189">
  <si>
    <t>Vendedor</t>
  </si>
  <si>
    <t>Adriana</t>
  </si>
  <si>
    <t>André</t>
  </si>
  <si>
    <t>Bernardo</t>
  </si>
  <si>
    <t>Camila</t>
  </si>
  <si>
    <t>Felipe</t>
  </si>
  <si>
    <t>Leonardo</t>
  </si>
  <si>
    <t>Luiz</t>
  </si>
  <si>
    <t>Valéria</t>
  </si>
  <si>
    <t>Código do Funcionário</t>
  </si>
  <si>
    <t>Tempo de Serviço (anos)</t>
  </si>
  <si>
    <t>Salário  Parcial (R$)</t>
  </si>
  <si>
    <t>Gratificação (R$)</t>
  </si>
  <si>
    <t>Gratificação Extra (R$)</t>
  </si>
  <si>
    <t>Salário Total (R$)</t>
  </si>
  <si>
    <t>Nome</t>
  </si>
  <si>
    <t xml:space="preserve">Sobrenome </t>
  </si>
  <si>
    <t>Nome Sobrenome</t>
  </si>
  <si>
    <t>R$</t>
  </si>
  <si>
    <t>PG</t>
  </si>
  <si>
    <t>ok</t>
  </si>
  <si>
    <t>TOTAL</t>
  </si>
  <si>
    <t>Salário dos Vendedores</t>
  </si>
  <si>
    <t>Mês</t>
  </si>
  <si>
    <t>Vendendor</t>
  </si>
  <si>
    <t>Comissão:</t>
  </si>
  <si>
    <t>Salário:</t>
  </si>
  <si>
    <t>Janeiro</t>
  </si>
  <si>
    <t>Vendas por Funcionário</t>
  </si>
  <si>
    <t>Fevereiro</t>
  </si>
  <si>
    <t>Março</t>
  </si>
  <si>
    <t>Abril</t>
  </si>
  <si>
    <t>Maior Venda</t>
  </si>
  <si>
    <t>Menor Venda</t>
  </si>
  <si>
    <t>Categoria</t>
  </si>
  <si>
    <t>Descrição da Despesa</t>
  </si>
  <si>
    <t>Valor</t>
  </si>
  <si>
    <t>Forma de Pagamento</t>
  </si>
  <si>
    <t>Status</t>
  </si>
  <si>
    <t>Aprovado?</t>
  </si>
  <si>
    <t>Junho</t>
  </si>
  <si>
    <t>RH</t>
  </si>
  <si>
    <t>Salários</t>
  </si>
  <si>
    <t>Transferência</t>
  </si>
  <si>
    <t>Pago</t>
  </si>
  <si>
    <t>Sim</t>
  </si>
  <si>
    <t>Marketing</t>
  </si>
  <si>
    <t>Anúncio Digital</t>
  </si>
  <si>
    <t>Cartão de Crédito</t>
  </si>
  <si>
    <t>Não</t>
  </si>
  <si>
    <t>Operacional</t>
  </si>
  <si>
    <t>Aluguel do Escritório</t>
  </si>
  <si>
    <t>Boleto</t>
  </si>
  <si>
    <t>Julho</t>
  </si>
  <si>
    <t>Financeiro</t>
  </si>
  <si>
    <t>Taxa Bancária</t>
  </si>
  <si>
    <t>Débito Automático</t>
  </si>
  <si>
    <t>Impressão de Flyers</t>
  </si>
  <si>
    <t>Dinheiro</t>
  </si>
  <si>
    <t>Pendente</t>
  </si>
  <si>
    <t>Bônus Equipe</t>
  </si>
  <si>
    <t>Agosto</t>
  </si>
  <si>
    <t>Material de Escritório</t>
  </si>
  <si>
    <t>Recrutamento</t>
  </si>
  <si>
    <t>Consultoria Contábil</t>
  </si>
  <si>
    <t>SOMA DAS DESPESAS</t>
  </si>
  <si>
    <t>MÉDIA DAS DESPESAS</t>
  </si>
  <si>
    <t>MAIOR DESPESA</t>
  </si>
  <si>
    <t>MENOR DESPESA</t>
  </si>
  <si>
    <t>SEGUNDA MAIOR DESPESA</t>
  </si>
  <si>
    <t>QUINTA MENOR DESPESA</t>
  </si>
  <si>
    <t>TERCEIRA MAIOR DESPESA</t>
  </si>
  <si>
    <t>QUARTA MENOR DESPESA</t>
  </si>
  <si>
    <t>CONTAGEM DE NÚMEROS</t>
  </si>
  <si>
    <t>CONTAGEM DE VALORES</t>
  </si>
  <si>
    <t>CONTAGEM DE VAZIOS</t>
  </si>
  <si>
    <t>Promoção (Sim/Não)</t>
  </si>
  <si>
    <t>EMPRESA XYZ</t>
  </si>
  <si>
    <t>TEMPO NA EMPRESA</t>
  </si>
  <si>
    <t>DEPARTAMENTO</t>
  </si>
  <si>
    <t>Recursos Humanos</t>
  </si>
  <si>
    <t>Produção</t>
  </si>
  <si>
    <t>Tecnologia da Informação</t>
  </si>
  <si>
    <t>Jurídico</t>
  </si>
  <si>
    <t>TI</t>
  </si>
  <si>
    <t>FUNCIONÁRIO</t>
  </si>
  <si>
    <t>Nome 1</t>
  </si>
  <si>
    <t>Nome 2</t>
  </si>
  <si>
    <t>Nome 3</t>
  </si>
  <si>
    <t>Nome 4</t>
  </si>
  <si>
    <t>Nome 5</t>
  </si>
  <si>
    <t>Nome 6</t>
  </si>
  <si>
    <t>Nome 7</t>
  </si>
  <si>
    <t>Nome 8</t>
  </si>
  <si>
    <t>Nome 9</t>
  </si>
  <si>
    <t>Nome 10</t>
  </si>
  <si>
    <t>Nome 11</t>
  </si>
  <si>
    <t>Nome 12</t>
  </si>
  <si>
    <t>Nome 13</t>
  </si>
  <si>
    <t>Nome 14</t>
  </si>
  <si>
    <t>Nome 15</t>
  </si>
  <si>
    <t>Nome 16</t>
  </si>
  <si>
    <t>Nome 17</t>
  </si>
  <si>
    <t>Nome 18</t>
  </si>
  <si>
    <t>Nome 19</t>
  </si>
  <si>
    <t>Nome 20</t>
  </si>
  <si>
    <t>Nome 21</t>
  </si>
  <si>
    <t>Nome 22</t>
  </si>
  <si>
    <t>Nome 23</t>
  </si>
  <si>
    <t>Nome 24</t>
  </si>
  <si>
    <t>Nome 25</t>
  </si>
  <si>
    <t>Nome 26</t>
  </si>
  <si>
    <t>Nome 27</t>
  </si>
  <si>
    <t>Nome 28</t>
  </si>
  <si>
    <t>Nome 29</t>
  </si>
  <si>
    <t>Nome 30</t>
  </si>
  <si>
    <t>MKTG</t>
  </si>
  <si>
    <t>Comercial</t>
  </si>
  <si>
    <t xml:space="preserve">Comercial </t>
  </si>
  <si>
    <t>FREQUÊNCIA</t>
  </si>
  <si>
    <t>6 − 10</t>
  </si>
  <si>
    <t>11 − 15</t>
  </si>
  <si>
    <t>16 − 20</t>
  </si>
  <si>
    <r>
      <t xml:space="preserve">0 </t>
    </r>
    <r>
      <rPr>
        <b/>
        <sz val="12"/>
        <color theme="5"/>
        <rFont val="Calibri"/>
        <family val="2"/>
      </rPr>
      <t>−</t>
    </r>
    <r>
      <rPr>
        <b/>
        <sz val="12"/>
        <color theme="5"/>
        <rFont val="Calibri"/>
        <family val="2"/>
        <scheme val="minor"/>
      </rPr>
      <t xml:space="preserve"> 5</t>
    </r>
  </si>
  <si>
    <t>Ada</t>
  </si>
  <si>
    <t>Lovelace</t>
  </si>
  <si>
    <t>Alan</t>
  </si>
  <si>
    <t>Turing</t>
  </si>
  <si>
    <t>Claude</t>
  </si>
  <si>
    <t>Shannon</t>
  </si>
  <si>
    <t>Tim</t>
  </si>
  <si>
    <t>Berners-Lee</t>
  </si>
  <si>
    <t>John</t>
  </si>
  <si>
    <t>McCarthy</t>
  </si>
  <si>
    <t>Realização</t>
  </si>
  <si>
    <t>Quando</t>
  </si>
  <si>
    <t>desenvolveu o primeiro algoritmo do mundo</t>
  </si>
  <si>
    <t>criou o termo "Inteligência Artificial"</t>
  </si>
  <si>
    <t>Ray</t>
  </si>
  <si>
    <t>Tomlinson</t>
  </si>
  <si>
    <t>inventou o e-mail</t>
  </si>
  <si>
    <t>desenvolveu a Teoria da Informação</t>
  </si>
  <si>
    <t>criou a World Wide Web</t>
  </si>
  <si>
    <t xml:space="preserve">lançou as bases teóricas do que viria a ser o computador. </t>
  </si>
  <si>
    <t>Na década de ? , Nome Sobrenome Realização.</t>
  </si>
  <si>
    <t>Na década de 1840</t>
  </si>
  <si>
    <t>Na década de 1940</t>
  </si>
  <si>
    <t>Na década de 1950</t>
  </si>
  <si>
    <t>Na década de 1970</t>
  </si>
  <si>
    <t>Na década de 1980</t>
  </si>
  <si>
    <t>PESSOA</t>
  </si>
  <si>
    <t>Pessoa 1</t>
  </si>
  <si>
    <t>Pessoa 2</t>
  </si>
  <si>
    <t>Pessoa 3</t>
  </si>
  <si>
    <t>Pessoa 4</t>
  </si>
  <si>
    <t>Pessoa 5</t>
  </si>
  <si>
    <t>Pessoa 6</t>
  </si>
  <si>
    <t>Pessoa 7</t>
  </si>
  <si>
    <t>Pessoa 8</t>
  </si>
  <si>
    <t>Pessoa 9</t>
  </si>
  <si>
    <t>Pessoa 10</t>
  </si>
  <si>
    <t>Pessoa 11</t>
  </si>
  <si>
    <t>Pessoa 12</t>
  </si>
  <si>
    <t>Pessoa 13</t>
  </si>
  <si>
    <t>Pessoa 14</t>
  </si>
  <si>
    <t>Pessoa 15</t>
  </si>
  <si>
    <t>Pessoa 16</t>
  </si>
  <si>
    <t>Pessoa 17</t>
  </si>
  <si>
    <t>Pessoa 18</t>
  </si>
  <si>
    <t>Pessoa 19</t>
  </si>
  <si>
    <t>Pessoa 20</t>
  </si>
  <si>
    <t>Pessoa 21</t>
  </si>
  <si>
    <t>Pessoa 22</t>
  </si>
  <si>
    <t>Pessoa 23</t>
  </si>
  <si>
    <t>Pessoa 24</t>
  </si>
  <si>
    <t>Pessoa 25</t>
  </si>
  <si>
    <t>Pessoa 26</t>
  </si>
  <si>
    <t>Pessoa 27</t>
  </si>
  <si>
    <t>Pessoa 28</t>
  </si>
  <si>
    <t>Pessoa 29</t>
  </si>
  <si>
    <t>Pessoa 30</t>
  </si>
  <si>
    <t>CONTRIBUÇÃO PARA FESTA DE FIM DO ANO</t>
  </si>
  <si>
    <t>Nível do Funcionário</t>
  </si>
  <si>
    <t>GRATIFICAÇÃO SALARIAL</t>
  </si>
  <si>
    <t>Venda Média</t>
  </si>
  <si>
    <t>Valor das vendas (R$)</t>
  </si>
  <si>
    <t>Valor da comissão (R$)</t>
  </si>
  <si>
    <t>Total Vendido (R$)</t>
  </si>
  <si>
    <t>Comissão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</si>
</sst>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(&quot;R$ &quot;* #,##0.00_);_(&quot;R$ &quot;* \(#,##0.00\);_(&quot;R$ &quot;* &quot;-&quot;??_);_(@_)"/>
    <numFmt numFmtId="166" formatCode="&quot;R$&quot;\ #,##0.00"/>
    <numFmt numFmtId="167" formatCode="_(* #,##0.00_);_(* \(#,##0.0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3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66008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3"/>
      <color theme="0"/>
      <name val="Arial"/>
      <family val="2"/>
    </font>
    <font>
      <b/>
      <sz val="18"/>
      <color theme="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5"/>
      <name val="Calibri"/>
      <family val="2"/>
    </font>
    <font>
      <b/>
      <sz val="12"/>
      <color theme="5" tint="-0.499984740745262"/>
      <name val="Calibri"/>
      <family val="2"/>
      <scheme val="minor"/>
    </font>
    <font>
      <sz val="14"/>
      <color rgb="FF36363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4"/>
      <color rgb="FF7030A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CE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8D8F4"/>
        <bgColor rgb="FF000000"/>
      </patternFill>
    </fill>
    <fill>
      <patternFill patternType="solid">
        <fgColor rgb="FFE8D8F4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FE4F8"/>
        <bgColor indexed="64"/>
      </patternFill>
    </fill>
    <fill>
      <patternFill patternType="solid">
        <fgColor theme="4" tint="-0.49998474074526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  <xf numFmtId="0" fontId="2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6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7" borderId="0" applyNumberFormat="0" applyBorder="0" applyAlignment="0" applyProtection="0"/>
  </cellStyleXfs>
  <cellXfs count="1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11" fillId="0" borderId="8" xfId="0" applyFont="1" applyBorder="1" applyAlignment="1">
      <alignment wrapText="1"/>
    </xf>
    <xf numFmtId="164" fontId="11" fillId="0" borderId="8" xfId="0" applyNumberFormat="1" applyFont="1" applyBorder="1" applyAlignment="1">
      <alignment horizontal="right" wrapText="1"/>
    </xf>
    <xf numFmtId="0" fontId="5" fillId="9" borderId="0" xfId="0" applyFont="1" applyFill="1" applyAlignment="1">
      <alignment vertical="center"/>
    </xf>
    <xf numFmtId="0" fontId="5" fillId="9" borderId="3" xfId="0" applyFont="1" applyFill="1" applyBorder="1" applyAlignment="1">
      <alignment vertical="center"/>
    </xf>
    <xf numFmtId="0" fontId="8" fillId="0" borderId="0" xfId="3" applyFont="1"/>
    <xf numFmtId="0" fontId="8" fillId="0" borderId="8" xfId="5" applyFont="1" applyFill="1" applyBorder="1" applyAlignment="1">
      <alignment horizontal="center"/>
    </xf>
    <xf numFmtId="165" fontId="8" fillId="0" borderId="8" xfId="5" applyNumberFormat="1" applyFont="1" applyFill="1" applyBorder="1"/>
    <xf numFmtId="0" fontId="10" fillId="11" borderId="8" xfId="0" applyFont="1" applyFill="1" applyBorder="1" applyAlignment="1">
      <alignment horizontal="right" wrapText="1"/>
    </xf>
    <xf numFmtId="0" fontId="10" fillId="10" borderId="8" xfId="0" applyFont="1" applyFill="1" applyBorder="1" applyAlignment="1">
      <alignment horizontal="right" wrapText="1"/>
    </xf>
    <xf numFmtId="164" fontId="10" fillId="0" borderId="8" xfId="0" applyNumberFormat="1" applyFont="1" applyBorder="1"/>
    <xf numFmtId="0" fontId="3" fillId="0" borderId="0" xfId="0" applyFont="1" applyAlignment="1">
      <alignment horizontal="right"/>
    </xf>
    <xf numFmtId="0" fontId="16" fillId="0" borderId="8" xfId="0" applyFont="1" applyBorder="1" applyAlignment="1">
      <alignment horizontal="center" vertical="center"/>
    </xf>
    <xf numFmtId="164" fontId="17" fillId="8" borderId="8" xfId="0" applyNumberFormat="1" applyFont="1" applyFill="1" applyBorder="1"/>
    <xf numFmtId="0" fontId="14" fillId="12" borderId="8" xfId="0" applyFont="1" applyFill="1" applyBorder="1" applyAlignment="1">
      <alignment horizontal="right" wrapText="1"/>
    </xf>
    <xf numFmtId="0" fontId="15" fillId="13" borderId="8" xfId="0" applyFont="1" applyFill="1" applyBorder="1" applyAlignment="1">
      <alignment horizontal="center" vertical="center" wrapText="1"/>
    </xf>
    <xf numFmtId="49" fontId="19" fillId="0" borderId="8" xfId="0" applyNumberFormat="1" applyFont="1" applyBorder="1" applyAlignment="1">
      <alignment horizontal="center"/>
    </xf>
    <xf numFmtId="49" fontId="19" fillId="0" borderId="8" xfId="0" applyNumberFormat="1" applyFont="1" applyBorder="1" applyAlignment="1">
      <alignment horizontal="left"/>
    </xf>
    <xf numFmtId="49" fontId="19" fillId="0" borderId="8" xfId="0" quotePrefix="1" applyNumberFormat="1" applyFont="1" applyBorder="1" applyAlignment="1">
      <alignment horizontal="left"/>
    </xf>
    <xf numFmtId="0" fontId="15" fillId="14" borderId="8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/>
    </xf>
    <xf numFmtId="1" fontId="19" fillId="0" borderId="8" xfId="0" applyNumberFormat="1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4" fillId="5" borderId="8" xfId="0" applyFont="1" applyFill="1" applyBorder="1" applyAlignment="1">
      <alignment horizontal="center"/>
    </xf>
    <xf numFmtId="0" fontId="8" fillId="0" borderId="0" xfId="6" applyFont="1"/>
    <xf numFmtId="0" fontId="25" fillId="0" borderId="8" xfId="6" applyFont="1" applyBorder="1" applyAlignment="1">
      <alignment vertical="center" wrapText="1"/>
    </xf>
    <xf numFmtId="0" fontId="25" fillId="0" borderId="8" xfId="6" applyFont="1" applyBorder="1" applyAlignment="1">
      <alignment horizontal="left" vertical="center" wrapText="1"/>
    </xf>
    <xf numFmtId="0" fontId="25" fillId="6" borderId="8" xfId="6" applyFont="1" applyFill="1" applyBorder="1" applyAlignment="1">
      <alignment vertical="center" wrapText="1"/>
    </xf>
    <xf numFmtId="0" fontId="25" fillId="6" borderId="8" xfId="6" applyFont="1" applyFill="1" applyBorder="1" applyAlignment="1">
      <alignment horizontal="left" vertical="center" wrapText="1"/>
    </xf>
    <xf numFmtId="0" fontId="8" fillId="0" borderId="0" xfId="0" applyFont="1"/>
    <xf numFmtId="0" fontId="27" fillId="0" borderId="0" xfId="7" applyFont="1"/>
    <xf numFmtId="2" fontId="8" fillId="0" borderId="8" xfId="8" applyNumberFormat="1" applyFont="1" applyBorder="1" applyAlignment="1">
      <alignment horizontal="center" vertical="center"/>
    </xf>
    <xf numFmtId="0" fontId="27" fillId="0" borderId="8" xfId="7" applyFont="1" applyBorder="1" applyAlignment="1">
      <alignment horizontal="center"/>
    </xf>
    <xf numFmtId="0" fontId="26" fillId="0" borderId="0" xfId="7" applyFont="1"/>
    <xf numFmtId="0" fontId="27" fillId="0" borderId="0" xfId="7" applyFont="1" applyAlignment="1">
      <alignment horizontal="center"/>
    </xf>
    <xf numFmtId="0" fontId="8" fillId="0" borderId="0" xfId="10" applyFont="1"/>
    <xf numFmtId="167" fontId="8" fillId="0" borderId="5" xfId="8" applyNumberFormat="1" applyFont="1" applyFill="1" applyBorder="1"/>
    <xf numFmtId="0" fontId="27" fillId="17" borderId="8" xfId="4" applyFont="1" applyFill="1" applyBorder="1"/>
    <xf numFmtId="0" fontId="8" fillId="17" borderId="11" xfId="11" applyFont="1" applyFill="1" applyBorder="1"/>
    <xf numFmtId="0" fontId="8" fillId="17" borderId="12" xfId="11" applyFont="1" applyFill="1" applyBorder="1"/>
    <xf numFmtId="9" fontId="8" fillId="17" borderId="10" xfId="5" applyNumberFormat="1" applyFont="1" applyFill="1" applyBorder="1" applyAlignment="1">
      <alignment horizontal="center"/>
    </xf>
    <xf numFmtId="166" fontId="8" fillId="17" borderId="7" xfId="8" applyNumberFormat="1" applyFont="1" applyFill="1" applyBorder="1"/>
    <xf numFmtId="0" fontId="9" fillId="18" borderId="8" xfId="6" applyFont="1" applyFill="1" applyBorder="1" applyAlignment="1">
      <alignment horizontal="center" vertical="center" wrapText="1"/>
    </xf>
    <xf numFmtId="0" fontId="9" fillId="18" borderId="8" xfId="4" applyFont="1" applyFill="1" applyBorder="1" applyAlignment="1">
      <alignment horizontal="center" vertical="center" wrapText="1"/>
    </xf>
    <xf numFmtId="0" fontId="12" fillId="18" borderId="13" xfId="0" applyFont="1" applyFill="1" applyBorder="1" applyAlignment="1">
      <alignment horizontal="center" vertical="center"/>
    </xf>
    <xf numFmtId="0" fontId="12" fillId="18" borderId="13" xfId="0" applyFont="1" applyFill="1" applyBorder="1" applyAlignment="1">
      <alignment horizontal="center" wrapText="1"/>
    </xf>
    <xf numFmtId="0" fontId="15" fillId="18" borderId="8" xfId="0" applyFont="1" applyFill="1" applyBorder="1" applyAlignment="1">
      <alignment horizontal="center" vertical="center"/>
    </xf>
    <xf numFmtId="0" fontId="15" fillId="18" borderId="8" xfId="0" applyFont="1" applyFill="1" applyBorder="1" applyAlignment="1">
      <alignment horizontal="center" vertical="center" wrapText="1"/>
    </xf>
    <xf numFmtId="0" fontId="9" fillId="18" borderId="8" xfId="7" applyFont="1" applyFill="1" applyBorder="1" applyAlignment="1">
      <alignment horizontal="center" vertical="center"/>
    </xf>
    <xf numFmtId="0" fontId="9" fillId="18" borderId="9" xfId="2" applyFont="1" applyFill="1" applyBorder="1"/>
    <xf numFmtId="0" fontId="9" fillId="18" borderId="12" xfId="2" applyFont="1" applyFill="1" applyBorder="1"/>
    <xf numFmtId="0" fontId="10" fillId="10" borderId="8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/>
    </xf>
    <xf numFmtId="14" fontId="7" fillId="18" borderId="0" xfId="0" applyNumberFormat="1" applyFont="1" applyFill="1"/>
    <xf numFmtId="0" fontId="7" fillId="18" borderId="0" xfId="0" applyFont="1" applyFill="1"/>
    <xf numFmtId="0" fontId="29" fillId="16" borderId="8" xfId="7" applyFont="1" applyFill="1" applyBorder="1" applyAlignment="1">
      <alignment horizontal="center"/>
    </xf>
    <xf numFmtId="0" fontId="26" fillId="16" borderId="8" xfId="9" applyNumberFormat="1" applyFont="1" applyFill="1" applyBorder="1" applyAlignment="1"/>
    <xf numFmtId="4" fontId="8" fillId="0" borderId="0" xfId="9" applyNumberFormat="1" applyFont="1" applyFill="1" applyBorder="1" applyAlignment="1">
      <alignment horizontal="center"/>
    </xf>
    <xf numFmtId="0" fontId="27" fillId="17" borderId="28" xfId="4" applyFont="1" applyFill="1" applyBorder="1"/>
    <xf numFmtId="167" fontId="8" fillId="17" borderId="10" xfId="11" applyNumberFormat="1" applyFont="1" applyFill="1" applyBorder="1"/>
    <xf numFmtId="167" fontId="8" fillId="17" borderId="5" xfId="11" applyNumberFormat="1" applyFont="1" applyFill="1" applyBorder="1"/>
    <xf numFmtId="0" fontId="27" fillId="17" borderId="30" xfId="4" applyFont="1" applyFill="1" applyBorder="1"/>
    <xf numFmtId="167" fontId="8" fillId="17" borderId="7" xfId="11" applyNumberFormat="1" applyFont="1" applyFill="1" applyBorder="1"/>
    <xf numFmtId="167" fontId="8" fillId="17" borderId="31" xfId="11" applyNumberFormat="1" applyFont="1" applyFill="1" applyBorder="1"/>
    <xf numFmtId="167" fontId="8" fillId="0" borderId="10" xfId="5" applyNumberFormat="1" applyFont="1" applyFill="1" applyBorder="1"/>
    <xf numFmtId="4" fontId="5" fillId="0" borderId="0" xfId="1" applyNumberFormat="1" applyFont="1" applyFill="1" applyBorder="1" applyAlignment="1">
      <alignment horizontal="center" vertical="center"/>
    </xf>
    <xf numFmtId="4" fontId="5" fillId="9" borderId="0" xfId="1" applyNumberFormat="1" applyFont="1" applyFill="1" applyBorder="1" applyAlignment="1">
      <alignment horizontal="center" vertical="center"/>
    </xf>
    <xf numFmtId="4" fontId="5" fillId="9" borderId="3" xfId="1" applyNumberFormat="1" applyFont="1" applyFill="1" applyBorder="1" applyAlignment="1">
      <alignment horizontal="center" vertical="center"/>
    </xf>
    <xf numFmtId="0" fontId="5" fillId="0" borderId="0" xfId="0" applyFont="1"/>
    <xf numFmtId="165" fontId="8" fillId="0" borderId="8" xfId="5" applyNumberFormat="1" applyFont="1" applyFill="1" applyBorder="1" applyAlignment="1">
      <alignment horizontal="left"/>
    </xf>
    <xf numFmtId="0" fontId="30" fillId="0" borderId="8" xfId="6" applyFont="1" applyBorder="1" applyAlignment="1">
      <alignment horizontal="left" vertical="center" wrapText="1"/>
    </xf>
    <xf numFmtId="2" fontId="26" fillId="16" borderId="8" xfId="9" applyNumberFormat="1" applyFont="1" applyFill="1" applyBorder="1" applyAlignment="1"/>
    <xf numFmtId="0" fontId="15" fillId="15" borderId="8" xfId="0" applyFont="1" applyFill="1" applyBorder="1" applyAlignment="1">
      <alignment horizontal="center" vertical="center" wrapText="1"/>
    </xf>
    <xf numFmtId="0" fontId="13" fillId="18" borderId="8" xfId="2" applyFont="1" applyFill="1" applyBorder="1" applyAlignment="1">
      <alignment horizontal="center" vertical="center"/>
    </xf>
    <xf numFmtId="0" fontId="8" fillId="0" borderId="14" xfId="3" applyFont="1" applyBorder="1"/>
    <xf numFmtId="0" fontId="8" fillId="0" borderId="15" xfId="3" applyFont="1" applyBorder="1"/>
    <xf numFmtId="0" fontId="9" fillId="18" borderId="14" xfId="7" applyFont="1" applyFill="1" applyBorder="1" applyAlignment="1">
      <alignment horizontal="center" vertical="center" wrapText="1"/>
    </xf>
    <xf numFmtId="0" fontId="9" fillId="18" borderId="15" xfId="7" applyFont="1" applyFill="1" applyBorder="1" applyAlignment="1">
      <alignment horizontal="center" vertical="center" wrapText="1"/>
    </xf>
    <xf numFmtId="0" fontId="9" fillId="18" borderId="4" xfId="7" applyFont="1" applyFill="1" applyBorder="1" applyAlignment="1">
      <alignment horizontal="center" vertical="center" wrapText="1"/>
    </xf>
    <xf numFmtId="0" fontId="28" fillId="18" borderId="14" xfId="2" applyFont="1" applyFill="1" applyBorder="1" applyAlignment="1">
      <alignment horizontal="center" vertical="center"/>
    </xf>
    <xf numFmtId="0" fontId="28" fillId="18" borderId="15" xfId="2" applyFont="1" applyFill="1" applyBorder="1" applyAlignment="1">
      <alignment horizontal="center" vertical="center"/>
    </xf>
    <xf numFmtId="0" fontId="28" fillId="18" borderId="4" xfId="2" applyFont="1" applyFill="1" applyBorder="1" applyAlignment="1">
      <alignment horizontal="center" vertical="center"/>
    </xf>
    <xf numFmtId="0" fontId="9" fillId="18" borderId="26" xfId="2" applyFont="1" applyFill="1" applyBorder="1" applyAlignment="1">
      <alignment horizontal="center" vertical="center"/>
    </xf>
    <xf numFmtId="0" fontId="9" fillId="18" borderId="27" xfId="2" applyFont="1" applyFill="1" applyBorder="1" applyAlignment="1">
      <alignment horizontal="center" vertical="center"/>
    </xf>
    <xf numFmtId="0" fontId="9" fillId="18" borderId="21" xfId="2" applyFont="1" applyFill="1" applyBorder="1" applyAlignment="1">
      <alignment horizontal="center" vertical="center"/>
    </xf>
    <xf numFmtId="0" fontId="9" fillId="18" borderId="16" xfId="2" applyFont="1" applyFill="1" applyBorder="1" applyAlignment="1">
      <alignment horizontal="center" vertical="center"/>
    </xf>
    <xf numFmtId="0" fontId="9" fillId="18" borderId="22" xfId="2" applyFont="1" applyFill="1" applyBorder="1" applyAlignment="1">
      <alignment horizontal="center" vertical="center"/>
    </xf>
    <xf numFmtId="0" fontId="9" fillId="18" borderId="32" xfId="2" applyFont="1" applyFill="1" applyBorder="1" applyAlignment="1">
      <alignment horizontal="center" vertical="center"/>
    </xf>
    <xf numFmtId="0" fontId="8" fillId="17" borderId="26" xfId="11" applyFont="1" applyFill="1" applyBorder="1" applyAlignment="1">
      <alignment horizontal="center" vertical="center"/>
    </xf>
    <xf numFmtId="0" fontId="8" fillId="17" borderId="27" xfId="11" applyFont="1" applyFill="1" applyBorder="1" applyAlignment="1">
      <alignment horizontal="center" vertical="center"/>
    </xf>
    <xf numFmtId="0" fontId="8" fillId="17" borderId="29" xfId="11" applyFont="1" applyFill="1" applyBorder="1" applyAlignment="1">
      <alignment horizontal="center" vertical="center"/>
    </xf>
    <xf numFmtId="0" fontId="8" fillId="17" borderId="26" xfId="5" applyFont="1" applyFill="1" applyBorder="1" applyAlignment="1">
      <alignment horizontal="center" vertical="center"/>
    </xf>
    <xf numFmtId="0" fontId="8" fillId="17" borderId="27" xfId="5" applyFont="1" applyFill="1" applyBorder="1" applyAlignment="1">
      <alignment horizontal="center" vertical="center"/>
    </xf>
    <xf numFmtId="0" fontId="8" fillId="17" borderId="29" xfId="5" applyFont="1" applyFill="1" applyBorder="1" applyAlignment="1">
      <alignment horizontal="center" vertical="center"/>
    </xf>
    <xf numFmtId="0" fontId="9" fillId="18" borderId="17" xfId="2" applyFont="1" applyFill="1" applyBorder="1" applyAlignment="1">
      <alignment horizontal="center" vertical="center"/>
    </xf>
    <xf numFmtId="0" fontId="9" fillId="18" borderId="18" xfId="2" applyFont="1" applyFill="1" applyBorder="1" applyAlignment="1">
      <alignment horizontal="center" vertical="center"/>
    </xf>
    <xf numFmtId="4" fontId="8" fillId="0" borderId="6" xfId="9" applyNumberFormat="1" applyFont="1" applyFill="1" applyBorder="1" applyAlignment="1">
      <alignment horizontal="center"/>
    </xf>
    <xf numFmtId="4" fontId="8" fillId="0" borderId="19" xfId="9" applyNumberFormat="1" applyFont="1" applyFill="1" applyBorder="1" applyAlignment="1">
      <alignment horizontal="center"/>
    </xf>
    <xf numFmtId="0" fontId="9" fillId="18" borderId="17" xfId="2" applyFont="1" applyFill="1" applyBorder="1" applyAlignment="1">
      <alignment horizontal="center"/>
    </xf>
    <xf numFmtId="0" fontId="9" fillId="18" borderId="18" xfId="2" applyFont="1" applyFill="1" applyBorder="1" applyAlignment="1">
      <alignment horizontal="center"/>
    </xf>
    <xf numFmtId="0" fontId="9" fillId="18" borderId="1" xfId="2" applyFont="1" applyFill="1" applyBorder="1" applyAlignment="1">
      <alignment horizontal="center" vertical="center"/>
    </xf>
    <xf numFmtId="0" fontId="9" fillId="18" borderId="20" xfId="2" applyFont="1" applyFill="1" applyBorder="1" applyAlignment="1">
      <alignment horizontal="center" vertical="center"/>
    </xf>
    <xf numFmtId="0" fontId="9" fillId="18" borderId="2" xfId="2" applyFont="1" applyFill="1" applyBorder="1" applyAlignment="1">
      <alignment horizontal="center" vertical="center"/>
    </xf>
    <xf numFmtId="0" fontId="9" fillId="18" borderId="23" xfId="2" applyFont="1" applyFill="1" applyBorder="1" applyAlignment="1">
      <alignment horizontal="center" vertical="center"/>
    </xf>
    <xf numFmtId="167" fontId="26" fillId="0" borderId="21" xfId="5" applyNumberFormat="1" applyFont="1" applyFill="1" applyBorder="1" applyAlignment="1">
      <alignment horizontal="center" vertical="center"/>
    </xf>
    <xf numFmtId="167" fontId="26" fillId="0" borderId="24" xfId="5" applyNumberFormat="1" applyFont="1" applyFill="1" applyBorder="1" applyAlignment="1">
      <alignment horizontal="center" vertical="center"/>
    </xf>
    <xf numFmtId="167" fontId="26" fillId="0" borderId="22" xfId="5" applyNumberFormat="1" applyFont="1" applyFill="1" applyBorder="1" applyAlignment="1">
      <alignment horizontal="center" vertical="center"/>
    </xf>
    <xf numFmtId="167" fontId="26" fillId="0" borderId="25" xfId="5" applyNumberFormat="1" applyFont="1" applyFill="1" applyBorder="1" applyAlignment="1">
      <alignment horizontal="center" vertical="center"/>
    </xf>
    <xf numFmtId="44" fontId="8" fillId="0" borderId="9" xfId="5" applyNumberFormat="1" applyFont="1" applyFill="1" applyBorder="1"/>
  </cellXfs>
  <cellStyles count="12">
    <cellStyle name="20% - Accent1 2" xfId="5" xr:uid="{E1239849-0EB6-472E-8870-F904B74F74A5}"/>
    <cellStyle name="40% - Accent1 2" xfId="11" xr:uid="{D0FEF257-B4E3-4D19-8DC1-149CBAEA55D7}"/>
    <cellStyle name="60% - Accent1 2" xfId="4" xr:uid="{5E177010-CE85-4BE6-9722-AE179277D620}"/>
    <cellStyle name="Accent1 2" xfId="2" xr:uid="{2CC7CC56-EB56-4FAA-A8EF-5D7CB963809C}"/>
    <cellStyle name="Comma 2" xfId="8" xr:uid="{7EAEE6B3-B186-4BDC-B0C1-C92D160684B2}"/>
    <cellStyle name="Currency" xfId="1" builtinId="4"/>
    <cellStyle name="Currency 2" xfId="9" xr:uid="{70980217-3DC9-4E45-8E7A-26B193F3852C}"/>
    <cellStyle name="Normal" xfId="0" builtinId="0"/>
    <cellStyle name="Normal 2" xfId="10" xr:uid="{23795A2F-683E-4B1D-85E9-D1C541A66B22}"/>
    <cellStyle name="Normal 2 2" xfId="6" xr:uid="{E4460229-1075-4398-81E1-3A6F58910A1F}"/>
    <cellStyle name="Normal 2 2 2" xfId="7" xr:uid="{7B1E7820-9998-4BF6-8E0A-42A779670B6C}"/>
    <cellStyle name="Normal 3" xfId="3" xr:uid="{688F9489-D2AC-4DE8-A27D-E54349F56113}"/>
  </cellStyles>
  <dxfs count="3">
    <dxf>
      <font>
        <b/>
        <i val="0"/>
        <color rgb="FFFF0000"/>
      </font>
    </dxf>
    <dxf>
      <font>
        <b/>
        <i val="0"/>
        <color rgb="FF00B050"/>
      </font>
    </dxf>
    <dxf>
      <font>
        <b val="0"/>
        <i/>
        <color rgb="FFFFC000"/>
      </font>
    </dxf>
  </dxfs>
  <tableStyles count="0" defaultTableStyle="TableStyleMedium2" defaultPivotStyle="PivotStyleLight16"/>
  <colors>
    <mruColors>
      <color rgb="FFEFE4F8"/>
      <color rgb="FFF3F5FB"/>
      <color rgb="FFF6F8FC"/>
      <color rgb="FFF4F9F1"/>
      <color rgb="FFE8D8F4"/>
      <color rgb="FFFDE7DB"/>
      <color rgb="FFFEF5F0"/>
      <color rgb="FFC9A4E4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3_SE'!A1"/><Relationship Id="rId7" Type="http://schemas.openxmlformats.org/officeDocument/2006/relationships/hyperlink" Target="#'7_PARA A AULA QUE VEM'!A1"/><Relationship Id="rId2" Type="http://schemas.openxmlformats.org/officeDocument/2006/relationships/hyperlink" Target="#'2_CONTAGEM'!A1"/><Relationship Id="rId1" Type="http://schemas.openxmlformats.org/officeDocument/2006/relationships/hyperlink" Target="#'1_FUN&#199;&#213;ES MAIOR MENOR'!A1"/><Relationship Id="rId6" Type="http://schemas.openxmlformats.org/officeDocument/2006/relationships/hyperlink" Target="#'6_SOMASE'!A1"/><Relationship Id="rId5" Type="http://schemas.openxmlformats.org/officeDocument/2006/relationships/hyperlink" Target="#'5_CONCAT'!A1"/><Relationship Id="rId4" Type="http://schemas.openxmlformats.org/officeDocument/2006/relationships/hyperlink" Target="#'4_E_OU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4</xdr:row>
      <xdr:rowOff>76200</xdr:rowOff>
    </xdr:from>
    <xdr:to>
      <xdr:col>11</xdr:col>
      <xdr:colOff>1904</xdr:colOff>
      <xdr:row>6</xdr:row>
      <xdr:rowOff>28575</xdr:rowOff>
    </xdr:to>
    <xdr:sp macro="" textlink="">
      <xdr:nvSpPr>
        <xdr:cNvPr id="9" name="CaixaDeText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EE249-5398-4592-890B-6BB493304543}"/>
            </a:ext>
          </a:extLst>
        </xdr:cNvPr>
        <xdr:cNvSpPr txBox="1"/>
      </xdr:nvSpPr>
      <xdr:spPr>
        <a:xfrm>
          <a:off x="1238249" y="1524000"/>
          <a:ext cx="5469255" cy="31432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8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1 DA AULA PASSADA + FUNÇÕES MAIOR | MENOR</a:t>
          </a:r>
        </a:p>
      </xdr:txBody>
    </xdr:sp>
    <xdr:clientData/>
  </xdr:twoCellAnchor>
  <xdr:twoCellAnchor>
    <xdr:from>
      <xdr:col>2</xdr:col>
      <xdr:colOff>28575</xdr:colOff>
      <xdr:row>7</xdr:row>
      <xdr:rowOff>57150</xdr:rowOff>
    </xdr:from>
    <xdr:to>
      <xdr:col>8</xdr:col>
      <xdr:colOff>114300</xdr:colOff>
      <xdr:row>9</xdr:row>
      <xdr:rowOff>19050</xdr:rowOff>
    </xdr:to>
    <xdr:sp macro="" textlink="">
      <xdr:nvSpPr>
        <xdr:cNvPr id="10" name="CaixaDeText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BFC901-CC5D-498B-AB7F-8820600DE3D6}"/>
            </a:ext>
          </a:extLst>
        </xdr:cNvPr>
        <xdr:cNvSpPr txBox="1"/>
      </xdr:nvSpPr>
      <xdr:spPr>
        <a:xfrm>
          <a:off x="1247775" y="2047875"/>
          <a:ext cx="3743325" cy="32385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8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2 FUNÇÕES DE CONTAGEM</a:t>
          </a:r>
        </a:p>
      </xdr:txBody>
    </xdr:sp>
    <xdr:clientData/>
  </xdr:twoCellAnchor>
  <xdr:twoCellAnchor>
    <xdr:from>
      <xdr:col>2</xdr:col>
      <xdr:colOff>9525</xdr:colOff>
      <xdr:row>10</xdr:row>
      <xdr:rowOff>66675</xdr:rowOff>
    </xdr:from>
    <xdr:to>
      <xdr:col>8</xdr:col>
      <xdr:colOff>95250</xdr:colOff>
      <xdr:row>12</xdr:row>
      <xdr:rowOff>19050</xdr:rowOff>
    </xdr:to>
    <xdr:sp macro="" textlink="">
      <xdr:nvSpPr>
        <xdr:cNvPr id="11" name="CaixaDeTex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187BF2-1FEB-4B12-AF43-B3C0F5301968}"/>
            </a:ext>
          </a:extLst>
        </xdr:cNvPr>
        <xdr:cNvSpPr txBox="1"/>
      </xdr:nvSpPr>
      <xdr:spPr>
        <a:xfrm>
          <a:off x="1228725" y="2600325"/>
          <a:ext cx="3743325" cy="31432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8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3 FUNÇÃO SE</a:t>
          </a:r>
        </a:p>
      </xdr:txBody>
    </xdr:sp>
    <xdr:clientData/>
  </xdr:twoCellAnchor>
  <xdr:twoCellAnchor>
    <xdr:from>
      <xdr:col>2</xdr:col>
      <xdr:colOff>9525</xdr:colOff>
      <xdr:row>13</xdr:row>
      <xdr:rowOff>85725</xdr:rowOff>
    </xdr:from>
    <xdr:to>
      <xdr:col>8</xdr:col>
      <xdr:colOff>85725</xdr:colOff>
      <xdr:row>15</xdr:row>
      <xdr:rowOff>38100</xdr:rowOff>
    </xdr:to>
    <xdr:sp macro="" textlink="">
      <xdr:nvSpPr>
        <xdr:cNvPr id="12" name="CaixaDeTexto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67D303-430F-490F-BB13-13A92FC56286}"/>
            </a:ext>
          </a:extLst>
        </xdr:cNvPr>
        <xdr:cNvSpPr txBox="1"/>
      </xdr:nvSpPr>
      <xdr:spPr>
        <a:xfrm>
          <a:off x="1228725" y="3162300"/>
          <a:ext cx="3733800" cy="31432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8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4 FUNÇÕES E | OU</a:t>
          </a:r>
        </a:p>
      </xdr:txBody>
    </xdr:sp>
    <xdr:clientData/>
  </xdr:twoCellAnchor>
  <xdr:twoCellAnchor>
    <xdr:from>
      <xdr:col>2</xdr:col>
      <xdr:colOff>9525</xdr:colOff>
      <xdr:row>16</xdr:row>
      <xdr:rowOff>57150</xdr:rowOff>
    </xdr:from>
    <xdr:to>
      <xdr:col>8</xdr:col>
      <xdr:colOff>95250</xdr:colOff>
      <xdr:row>18</xdr:row>
      <xdr:rowOff>19050</xdr:rowOff>
    </xdr:to>
    <xdr:sp macro="" textlink="">
      <xdr:nvSpPr>
        <xdr:cNvPr id="13" name="CaixaDeTexto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B5D7E12-20CA-451E-8F49-16C76451E820}"/>
            </a:ext>
          </a:extLst>
        </xdr:cNvPr>
        <xdr:cNvSpPr txBox="1"/>
      </xdr:nvSpPr>
      <xdr:spPr>
        <a:xfrm>
          <a:off x="1228725" y="3676650"/>
          <a:ext cx="3743325" cy="32385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8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5 FUNÇÃO CONCATENAR</a:t>
          </a:r>
        </a:p>
      </xdr:txBody>
    </xdr:sp>
    <xdr:clientData/>
  </xdr:twoCellAnchor>
  <xdr:twoCellAnchor>
    <xdr:from>
      <xdr:col>2</xdr:col>
      <xdr:colOff>9525</xdr:colOff>
      <xdr:row>19</xdr:row>
      <xdr:rowOff>57150</xdr:rowOff>
    </xdr:from>
    <xdr:to>
      <xdr:col>8</xdr:col>
      <xdr:colOff>95250</xdr:colOff>
      <xdr:row>21</xdr:row>
      <xdr:rowOff>19050</xdr:rowOff>
    </xdr:to>
    <xdr:sp macro="" textlink="">
      <xdr:nvSpPr>
        <xdr:cNvPr id="14" name="CaixaDeTexto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55BFEEB-904C-410B-8DE7-BACA2F4C64A0}"/>
            </a:ext>
          </a:extLst>
        </xdr:cNvPr>
        <xdr:cNvSpPr txBox="1"/>
      </xdr:nvSpPr>
      <xdr:spPr>
        <a:xfrm>
          <a:off x="1228725" y="4219575"/>
          <a:ext cx="3743325" cy="32385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8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6 FUNÇÃO SOMASE</a:t>
          </a:r>
        </a:p>
      </xdr:txBody>
    </xdr:sp>
    <xdr:clientData/>
  </xdr:twoCellAnchor>
  <xdr:twoCellAnchor>
    <xdr:from>
      <xdr:col>2</xdr:col>
      <xdr:colOff>19050</xdr:colOff>
      <xdr:row>22</xdr:row>
      <xdr:rowOff>57150</xdr:rowOff>
    </xdr:from>
    <xdr:to>
      <xdr:col>8</xdr:col>
      <xdr:colOff>104775</xdr:colOff>
      <xdr:row>24</xdr:row>
      <xdr:rowOff>19050</xdr:rowOff>
    </xdr:to>
    <xdr:sp macro="" textlink="">
      <xdr:nvSpPr>
        <xdr:cNvPr id="15" name="CaixaDeTexto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1234C1B-0005-4B47-A7A0-089AF99DB250}"/>
            </a:ext>
          </a:extLst>
        </xdr:cNvPr>
        <xdr:cNvSpPr txBox="1"/>
      </xdr:nvSpPr>
      <xdr:spPr>
        <a:xfrm>
          <a:off x="1238250" y="4762500"/>
          <a:ext cx="3743325" cy="32385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8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7 PARA A AULA QUE VEM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4</xdr:row>
      <xdr:rowOff>47624</xdr:rowOff>
    </xdr:from>
    <xdr:to>
      <xdr:col>4</xdr:col>
      <xdr:colOff>1000125</xdr:colOff>
      <xdr:row>8</xdr:row>
      <xdr:rowOff>190499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79FA869-EF01-4BFB-ABD5-1C4C6CC23D00}"/>
            </a:ext>
          </a:extLst>
        </xdr:cNvPr>
        <xdr:cNvSpPr txBox="1"/>
      </xdr:nvSpPr>
      <xdr:spPr>
        <a:xfrm>
          <a:off x="4457700" y="1468754"/>
          <a:ext cx="925830" cy="941070"/>
        </a:xfrm>
        <a:prstGeom prst="wedgeRoundRectCallout">
          <a:avLst>
            <a:gd name="adj1" fmla="val -19114"/>
            <a:gd name="adj2" fmla="val -94124"/>
            <a:gd name="adj3" fmla="val 16667"/>
          </a:avLst>
        </a:prstGeom>
        <a:solidFill>
          <a:schemeClr val="lt1"/>
        </a:solidFill>
        <a:ln w="28575" cmpd="sng">
          <a:solidFill>
            <a:schemeClr val="tx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7030A0"/>
              </a:solidFill>
            </a:rPr>
            <a:t>SOMENTE</a:t>
          </a:r>
          <a:r>
            <a:rPr lang="pt-BR" sz="1100" b="1" baseline="0">
              <a:solidFill>
                <a:srgbClr val="7030A0"/>
              </a:solidFill>
            </a:rPr>
            <a:t> NÚMEROS SÃO CONTADOS</a:t>
          </a:r>
          <a:endParaRPr lang="pt-BR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66675</xdr:colOff>
      <xdr:row>4</xdr:row>
      <xdr:rowOff>190500</xdr:rowOff>
    </xdr:from>
    <xdr:to>
      <xdr:col>6</xdr:col>
      <xdr:colOff>1028700</xdr:colOff>
      <xdr:row>10</xdr:row>
      <xdr:rowOff>85725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E2796F7-5BAD-46DD-B00F-711D216467E1}"/>
            </a:ext>
          </a:extLst>
        </xdr:cNvPr>
        <xdr:cNvSpPr txBox="1"/>
      </xdr:nvSpPr>
      <xdr:spPr>
        <a:xfrm>
          <a:off x="5655945" y="1609725"/>
          <a:ext cx="963930" cy="1097280"/>
        </a:xfrm>
        <a:prstGeom prst="wedgeRoundRectCallout">
          <a:avLst>
            <a:gd name="adj1" fmla="val -19114"/>
            <a:gd name="adj2" fmla="val -99957"/>
            <a:gd name="adj3" fmla="val 16667"/>
          </a:avLst>
        </a:prstGeom>
        <a:solidFill>
          <a:schemeClr val="lt1"/>
        </a:solidFill>
        <a:ln w="28575" cmpd="sng">
          <a:solidFill>
            <a:schemeClr val="tx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7030A0"/>
              </a:solidFill>
            </a:rPr>
            <a:t>SOMENTE</a:t>
          </a:r>
          <a:r>
            <a:rPr lang="pt-BR" sz="1100" b="1" baseline="0">
              <a:solidFill>
                <a:srgbClr val="7030A0"/>
              </a:solidFill>
            </a:rPr>
            <a:t> CÉLULAS VAZIAS SÃO CONTADAS</a:t>
          </a:r>
          <a:endParaRPr lang="pt-BR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8</xdr:col>
      <xdr:colOff>49530</xdr:colOff>
      <xdr:row>4</xdr:row>
      <xdr:rowOff>163830</xdr:rowOff>
    </xdr:from>
    <xdr:to>
      <xdr:col>10</xdr:col>
      <xdr:colOff>0</xdr:colOff>
      <xdr:row>16</xdr:row>
      <xdr:rowOff>133350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E1B467A4-4E68-4673-8A15-13CA5C69E9D3}"/>
            </a:ext>
          </a:extLst>
        </xdr:cNvPr>
        <xdr:cNvSpPr txBox="1"/>
      </xdr:nvSpPr>
      <xdr:spPr>
        <a:xfrm>
          <a:off x="6974205" y="1583055"/>
          <a:ext cx="1207770" cy="2369820"/>
        </a:xfrm>
        <a:prstGeom prst="wedgeRoundRectCallout">
          <a:avLst>
            <a:gd name="adj1" fmla="val -25074"/>
            <a:gd name="adj2" fmla="val -76260"/>
            <a:gd name="adj3" fmla="val 16667"/>
          </a:avLst>
        </a:prstGeom>
        <a:solidFill>
          <a:schemeClr val="lt1"/>
        </a:solidFill>
        <a:ln w="28575" cmpd="sng">
          <a:solidFill>
            <a:schemeClr val="tx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7030A0"/>
              </a:solidFill>
            </a:rPr>
            <a:t>SOMENTE</a:t>
          </a:r>
          <a:r>
            <a:rPr lang="pt-BR" sz="1100" b="1" baseline="0">
              <a:solidFill>
                <a:srgbClr val="7030A0"/>
              </a:solidFill>
            </a:rPr>
            <a:t> CÉLULAS NÃO VAZIAS SÃO CONTADAS</a:t>
          </a:r>
        </a:p>
        <a:p>
          <a:pPr algn="ctr"/>
          <a:endParaRPr lang="pt-BR" sz="1100" b="1" baseline="0">
            <a:solidFill>
              <a:srgbClr val="7030A0"/>
            </a:solidFill>
          </a:endParaRPr>
        </a:p>
        <a:p>
          <a:pPr algn="ctr"/>
          <a:r>
            <a:rPr lang="pt-BR" sz="1100" b="1" cap="all" baseline="0">
              <a:solidFill>
                <a:srgbClr val="7030A0"/>
              </a:solidFill>
            </a:rPr>
            <a:t>Valor é qualquer tipo de informação, incluindo texto vazio ("") e valores de erro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162561</xdr:colOff>
      <xdr:row>0</xdr:row>
      <xdr:rowOff>1</xdr:rowOff>
    </xdr:from>
    <xdr:to>
      <xdr:col>9</xdr:col>
      <xdr:colOff>163830</xdr:colOff>
      <xdr:row>9</xdr:row>
      <xdr:rowOff>19050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D07E32D-85D9-4C26-9082-11F04A273C44}"/>
            </a:ext>
          </a:extLst>
        </xdr:cNvPr>
        <xdr:cNvSpPr txBox="1"/>
      </xdr:nvSpPr>
      <xdr:spPr>
        <a:xfrm>
          <a:off x="5287011" y="1"/>
          <a:ext cx="2954019" cy="27336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>
          <a:solidFill>
            <a:schemeClr val="accent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just"/>
          <a:r>
            <a:rPr lang="en-US" sz="1400" b="0">
              <a:latin typeface="+mn-lt"/>
            </a:rPr>
            <a:t>Pagaremos</a:t>
          </a:r>
          <a:r>
            <a:rPr lang="en-US" sz="1400" b="0" baseline="0">
              <a:latin typeface="+mn-lt"/>
            </a:rPr>
            <a:t> comissão de 10%, se as vendas ultrapassarem R$ 10.000. Caso contrário, pagaremos 5%.</a:t>
          </a:r>
        </a:p>
        <a:p>
          <a:pPr algn="just"/>
          <a:endParaRPr lang="en-US" sz="1400" b="0" baseline="0">
            <a:latin typeface="+mn-lt"/>
          </a:endParaRPr>
        </a:p>
        <a:p>
          <a:pPr algn="just"/>
          <a:r>
            <a:rPr lang="en-US" sz="1400" b="0" baseline="0">
              <a:latin typeface="+mn-lt"/>
            </a:rPr>
            <a:t>Além disso, se o valor das vendas for maior ou igual a R$ 11.000, o vendedor será promovido.</a:t>
          </a:r>
          <a:endParaRPr lang="en-US" sz="1400" b="0">
            <a:latin typeface="+mn-lt"/>
          </a:endParaRPr>
        </a:p>
        <a:p>
          <a:pPr algn="just"/>
          <a:endParaRPr lang="en-US" sz="1400" b="0">
            <a:latin typeface="+mn-lt"/>
          </a:endParaRPr>
        </a:p>
        <a:p>
          <a:pPr algn="just"/>
          <a:r>
            <a:rPr lang="en-US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A formatação da coluna C deve ser a mesma da B; a formatação da coluna D deve ser a mesma da coluna A. (Utilize a ferramenta 'pincel')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</xdr:row>
      <xdr:rowOff>104774</xdr:rowOff>
    </xdr:from>
    <xdr:to>
      <xdr:col>7</xdr:col>
      <xdr:colOff>0</xdr:colOff>
      <xdr:row>20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F9DAF0-DE22-4149-96D9-D7F1DF8B86E4}"/>
            </a:ext>
          </a:extLst>
        </xdr:cNvPr>
        <xdr:cNvSpPr txBox="1"/>
      </xdr:nvSpPr>
      <xdr:spPr>
        <a:xfrm>
          <a:off x="38100" y="2908934"/>
          <a:ext cx="8511540" cy="1459866"/>
        </a:xfrm>
        <a:prstGeom prst="rect">
          <a:avLst/>
        </a:prstGeom>
        <a:solidFill>
          <a:srgbClr val="F6F8FC"/>
        </a:solidFill>
        <a:ln w="38100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400">
              <a:solidFill>
                <a:sysClr val="windowText" lastClr="000000"/>
              </a:solidFill>
            </a:rPr>
            <a:t>- Se o</a:t>
          </a:r>
          <a:r>
            <a:rPr lang="en-US" sz="1400" baseline="0">
              <a:solidFill>
                <a:sysClr val="windowText" lastClr="000000"/>
              </a:solidFill>
            </a:rPr>
            <a:t> nível do funcionário for maior ou igual a 4 </a:t>
          </a:r>
          <a:r>
            <a:rPr lang="en-US" sz="1800" baseline="0">
              <a:solidFill>
                <a:sysClr val="windowText" lastClr="000000"/>
              </a:solidFill>
            </a:rPr>
            <a:t>OU</a:t>
          </a:r>
          <a:r>
            <a:rPr lang="en-US" sz="1400" baseline="0">
              <a:solidFill>
                <a:sysClr val="windowText" lastClr="000000"/>
              </a:solidFill>
            </a:rPr>
            <a:t> o tempo de serviço  maior ou igual a 25 anos,  a Gratificação é de 12% do valor do salário. Caso contrário, não há gratificação.</a:t>
          </a:r>
        </a:p>
        <a:p>
          <a:r>
            <a:rPr lang="en-US" sz="1400" baseline="0">
              <a:solidFill>
                <a:sysClr val="windowText" lastClr="000000"/>
              </a:solidFill>
            </a:rPr>
            <a:t>-</a:t>
          </a:r>
          <a:r>
            <a:rPr lang="en-US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 o</a:t>
          </a:r>
          <a:r>
            <a:rPr lang="en-US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nível do funcionário for maior ou igual a 4 </a:t>
          </a:r>
          <a:r>
            <a:rPr lang="en-US" sz="1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</a:t>
          </a:r>
          <a:r>
            <a:rPr lang="en-US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 tempo de serviço  maior ou igual a 25 anos, a Gratificação Extra é de 5% do valor do salário. Caso contrário, não há gratificação extra. </a:t>
          </a:r>
        </a:p>
        <a:p>
          <a:r>
            <a:rPr lang="en-US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O salário total é a soma do salário parcial com as gratificações.</a:t>
          </a:r>
        </a:p>
        <a:p>
          <a:r>
            <a:rPr lang="en-US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Formatar as colunas E, F e G conforme a coluna D (usar o pincel).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116203</xdr:colOff>
      <xdr:row>0</xdr:row>
      <xdr:rowOff>91441</xdr:rowOff>
    </xdr:from>
    <xdr:to>
      <xdr:col>13</xdr:col>
      <xdr:colOff>381000</xdr:colOff>
      <xdr:row>10</xdr:row>
      <xdr:rowOff>195943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9AF56D9-1A16-4621-8653-F9644F56C230}"/>
            </a:ext>
          </a:extLst>
        </xdr:cNvPr>
        <xdr:cNvSpPr txBox="1"/>
      </xdr:nvSpPr>
      <xdr:spPr>
        <a:xfrm>
          <a:off x="7801517" y="91441"/>
          <a:ext cx="4651740" cy="23360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8100">
          <a:solidFill>
            <a:schemeClr val="accent1">
              <a:lumMod val="50000"/>
            </a:schemeClr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algn="just"/>
          <a:r>
            <a:rPr lang="pt-BR" sz="1600">
              <a:solidFill>
                <a:sysClr val="windowText" lastClr="000000"/>
              </a:solidFill>
            </a:rPr>
            <a:t>Os salários dos vendedores de uma</a:t>
          </a:r>
          <a:r>
            <a:rPr lang="pt-BR" sz="1600" baseline="0">
              <a:solidFill>
                <a:sysClr val="windowText" lastClr="000000"/>
              </a:solidFill>
            </a:rPr>
            <a:t> loja são calculados de acordo com o total vendido. O valor da comissão é calculado sobre o total das vendas: </a:t>
          </a:r>
        </a:p>
        <a:p>
          <a:pPr algn="just"/>
          <a:r>
            <a:rPr lang="pt-BR" sz="1600" baseline="0">
              <a:solidFill>
                <a:sysClr val="windowText" lastClr="000000"/>
              </a:solidFill>
            </a:rPr>
            <a:t> - Se o vendedor atingir um volume de vendas maior ou igual a R$10.000,00, ele receberá o valor da comissão acrescido do valor do salário pago pela loja. </a:t>
          </a:r>
        </a:p>
        <a:p>
          <a:pPr algn="just"/>
          <a:r>
            <a:rPr lang="pt-BR" sz="1600" baseline="0">
              <a:solidFill>
                <a:sysClr val="windowText" lastClr="000000"/>
              </a:solidFill>
            </a:rPr>
            <a:t> - Caso contrário, o vendedor receberá somente o salário pago pela loja.</a:t>
          </a:r>
          <a:endParaRPr lang="pt-BR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135257</xdr:colOff>
      <xdr:row>11</xdr:row>
      <xdr:rowOff>76200</xdr:rowOff>
    </xdr:from>
    <xdr:to>
      <xdr:col>13</xdr:col>
      <xdr:colOff>398548</xdr:colOff>
      <xdr:row>29</xdr:row>
      <xdr:rowOff>174171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783199F5-46FC-4B4B-AA4F-D05A92B44471}"/>
            </a:ext>
          </a:extLst>
        </xdr:cNvPr>
        <xdr:cNvSpPr txBox="1"/>
      </xdr:nvSpPr>
      <xdr:spPr>
        <a:xfrm>
          <a:off x="7820571" y="2536371"/>
          <a:ext cx="4650234" cy="431074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8100">
          <a:solidFill>
            <a:schemeClr val="accent1">
              <a:lumMod val="50000"/>
            </a:schemeClr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algn="just"/>
          <a:r>
            <a:rPr lang="pt-BR" sz="1600">
              <a:solidFill>
                <a:sysClr val="windowText" lastClr="000000"/>
              </a:solidFill>
            </a:rPr>
            <a:t>1) Na</a:t>
          </a:r>
          <a:r>
            <a:rPr lang="pt-BR" sz="1600" baseline="0">
              <a:solidFill>
                <a:sysClr val="windowText" lastClr="000000"/>
              </a:solidFill>
            </a:rPr>
            <a:t> coluna Comissão, usar a Função Se para determinar o valor da comissão sobre o Total das Vendas. Usar a célula H3 com a referência apropriada.</a:t>
          </a:r>
        </a:p>
        <a:p>
          <a:pPr algn="just"/>
          <a:r>
            <a:rPr lang="pt-BR" sz="1600" baseline="0">
              <a:solidFill>
                <a:sysClr val="windowText" lastClr="000000"/>
              </a:solidFill>
            </a:rPr>
            <a:t>2) Na coluna Salário Total, calcular o Salário Total dos funcionários adicionando a Comissão e o Salário. Usar a célula H4 com a referência apropriada.</a:t>
          </a:r>
        </a:p>
        <a:p>
          <a:pPr algn="just"/>
          <a:r>
            <a:rPr lang="pt-BR" sz="1600" baseline="0">
              <a:solidFill>
                <a:sysClr val="windowText" lastClr="000000"/>
              </a:solidFill>
            </a:rPr>
            <a:t>3) Na linha Total, determine os totais usando a função SOMA.</a:t>
          </a:r>
        </a:p>
        <a:p>
          <a:pPr algn="just"/>
          <a:r>
            <a:rPr lang="pt-BR" sz="1600" baseline="0">
              <a:solidFill>
                <a:sysClr val="windowText" lastClr="000000"/>
              </a:solidFill>
            </a:rPr>
            <a:t>4) Utilizando a função SOMASE, totalize as vendas por funcionário no primeiro quadrimestre.</a:t>
          </a:r>
        </a:p>
        <a:p>
          <a:pPr algn="just"/>
          <a:r>
            <a:rPr lang="pt-BR" sz="1600" baseline="0">
              <a:solidFill>
                <a:sysClr val="windowText" lastClr="000000"/>
              </a:solidFill>
            </a:rPr>
            <a:t>5) Com as Funções MÁXIMO e MÍNIMO, encontre o valor da </a:t>
          </a:r>
          <a:r>
            <a:rPr lang="pt-BR" sz="16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maior</a:t>
          </a:r>
          <a:r>
            <a:rPr lang="pt-BR" sz="1600" baseline="0">
              <a:solidFill>
                <a:sysClr val="windowText" lastClr="000000"/>
              </a:solidFill>
            </a:rPr>
            <a:t> e da </a:t>
          </a:r>
          <a:r>
            <a:rPr lang="pt-BR" sz="16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menor</a:t>
          </a:r>
          <a:r>
            <a:rPr lang="pt-BR" sz="1600" baseline="0">
              <a:solidFill>
                <a:sysClr val="windowText" lastClr="000000"/>
              </a:solidFill>
            </a:rPr>
            <a:t> venda no primeiro quadrimestre.</a:t>
          </a:r>
        </a:p>
        <a:p>
          <a:pPr algn="just"/>
          <a:r>
            <a:rPr lang="pt-BR" sz="1600" baseline="0">
              <a:solidFill>
                <a:sysClr val="windowText" lastClr="000000"/>
              </a:solidFill>
            </a:rPr>
            <a:t>6) Com a função MÉDIA, determine  a venda média do primeiro quadrimestre.</a:t>
          </a:r>
          <a:endParaRPr lang="pt-BR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D2F5-B7B8-4CB9-A380-E5C0C9D074DB}">
  <dimension ref="L1:R5"/>
  <sheetViews>
    <sheetView showGridLines="0" topLeftCell="C1" workbookViewId="0">
      <selection activeCell="Z36" sqref="Z36"/>
    </sheetView>
  </sheetViews>
  <sheetFormatPr defaultColWidth="8.88671875" defaultRowHeight="14.4" x14ac:dyDescent="0.3"/>
  <cols>
    <col min="1" max="11" width="8.88671875" style="58"/>
    <col min="12" max="12" width="10.5546875" style="58" bestFit="1" customWidth="1"/>
    <col min="13" max="17" width="8.88671875" style="58"/>
    <col min="18" max="18" width="10.5546875" style="58" bestFit="1" customWidth="1"/>
    <col min="19" max="16384" width="8.88671875" style="58"/>
  </cols>
  <sheetData>
    <row r="1" spans="12:18" x14ac:dyDescent="0.3">
      <c r="L1" s="57"/>
    </row>
    <row r="5" spans="12:18" x14ac:dyDescent="0.3">
      <c r="R5" s="57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384C-75B5-481C-9032-200810341948}">
  <dimension ref="A1:G20"/>
  <sheetViews>
    <sheetView zoomScaleNormal="100" workbookViewId="0">
      <selection activeCell="D21" sqref="D21"/>
    </sheetView>
  </sheetViews>
  <sheetFormatPr defaultColWidth="8.88671875" defaultRowHeight="14.4" x14ac:dyDescent="0.3"/>
  <cols>
    <col min="1" max="1" width="12.33203125" customWidth="1"/>
    <col min="2" max="2" width="17.109375" customWidth="1"/>
    <col min="3" max="3" width="34.109375" customWidth="1"/>
    <col min="4" max="4" width="24.109375" customWidth="1"/>
    <col min="5" max="5" width="30.109375" customWidth="1"/>
    <col min="6" max="6" width="14.6640625" customWidth="1"/>
    <col min="7" max="7" width="15.33203125" customWidth="1"/>
  </cols>
  <sheetData>
    <row r="1" spans="1:7" ht="28.95" customHeight="1" x14ac:dyDescent="0.3">
      <c r="A1" s="55" t="s">
        <v>23</v>
      </c>
      <c r="B1" s="55" t="s">
        <v>34</v>
      </c>
      <c r="C1" s="55" t="s">
        <v>35</v>
      </c>
      <c r="D1" s="55" t="s">
        <v>36</v>
      </c>
      <c r="E1" s="55" t="s">
        <v>37</v>
      </c>
      <c r="F1" s="55" t="s">
        <v>38</v>
      </c>
      <c r="G1" s="56" t="s">
        <v>39</v>
      </c>
    </row>
    <row r="2" spans="1:7" ht="19.5" customHeight="1" x14ac:dyDescent="0.35">
      <c r="A2" s="4" t="s">
        <v>40</v>
      </c>
      <c r="B2" s="4" t="s">
        <v>41</v>
      </c>
      <c r="C2" s="4" t="s">
        <v>42</v>
      </c>
      <c r="D2" s="5">
        <v>5000</v>
      </c>
      <c r="E2" s="4" t="s">
        <v>43</v>
      </c>
      <c r="F2" s="4" t="s">
        <v>44</v>
      </c>
      <c r="G2" s="4" t="s">
        <v>45</v>
      </c>
    </row>
    <row r="3" spans="1:7" ht="19.5" customHeight="1" x14ac:dyDescent="0.35">
      <c r="A3" s="4" t="s">
        <v>40</v>
      </c>
      <c r="B3" s="4" t="s">
        <v>46</v>
      </c>
      <c r="C3" s="4" t="s">
        <v>47</v>
      </c>
      <c r="D3" s="5">
        <v>1200</v>
      </c>
      <c r="E3" s="4" t="s">
        <v>48</v>
      </c>
      <c r="F3" s="4" t="s">
        <v>44</v>
      </c>
      <c r="G3" s="4" t="s">
        <v>49</v>
      </c>
    </row>
    <row r="4" spans="1:7" ht="19.5" customHeight="1" x14ac:dyDescent="0.35">
      <c r="A4" s="4" t="s">
        <v>40</v>
      </c>
      <c r="B4" s="4" t="s">
        <v>50</v>
      </c>
      <c r="C4" s="4" t="s">
        <v>51</v>
      </c>
      <c r="D4" s="5">
        <v>2500</v>
      </c>
      <c r="E4" s="4" t="s">
        <v>52</v>
      </c>
      <c r="F4" s="4" t="s">
        <v>44</v>
      </c>
      <c r="G4" s="4" t="s">
        <v>45</v>
      </c>
    </row>
    <row r="5" spans="1:7" ht="19.5" customHeight="1" x14ac:dyDescent="0.35">
      <c r="A5" s="4" t="s">
        <v>53</v>
      </c>
      <c r="B5" s="4" t="s">
        <v>54</v>
      </c>
      <c r="C5" s="4" t="s">
        <v>55</v>
      </c>
      <c r="D5" s="5">
        <v>50</v>
      </c>
      <c r="E5" s="4" t="s">
        <v>56</v>
      </c>
      <c r="F5" s="4" t="s">
        <v>44</v>
      </c>
      <c r="G5" s="4" t="s">
        <v>49</v>
      </c>
    </row>
    <row r="6" spans="1:7" ht="19.5" customHeight="1" x14ac:dyDescent="0.35">
      <c r="A6" s="4" t="s">
        <v>53</v>
      </c>
      <c r="B6" s="4" t="s">
        <v>46</v>
      </c>
      <c r="C6" s="4" t="s">
        <v>57</v>
      </c>
      <c r="D6" s="5">
        <v>300</v>
      </c>
      <c r="E6" s="4" t="s">
        <v>58</v>
      </c>
      <c r="F6" s="4" t="s">
        <v>59</v>
      </c>
      <c r="G6" s="4" t="s">
        <v>45</v>
      </c>
    </row>
    <row r="7" spans="1:7" ht="19.5" customHeight="1" x14ac:dyDescent="0.35">
      <c r="A7" s="4" t="s">
        <v>53</v>
      </c>
      <c r="B7" s="4" t="s">
        <v>41</v>
      </c>
      <c r="C7" s="4" t="s">
        <v>60</v>
      </c>
      <c r="D7" s="5">
        <v>800</v>
      </c>
      <c r="E7" s="4" t="s">
        <v>43</v>
      </c>
      <c r="F7" s="4" t="s">
        <v>44</v>
      </c>
      <c r="G7" s="4" t="s">
        <v>49</v>
      </c>
    </row>
    <row r="8" spans="1:7" ht="19.5" customHeight="1" x14ac:dyDescent="0.35">
      <c r="A8" s="4" t="s">
        <v>61</v>
      </c>
      <c r="B8" s="4" t="s">
        <v>50</v>
      </c>
      <c r="C8" s="4" t="s">
        <v>62</v>
      </c>
      <c r="D8" s="5">
        <v>450</v>
      </c>
      <c r="E8" s="4" t="s">
        <v>48</v>
      </c>
      <c r="F8" s="4" t="s">
        <v>59</v>
      </c>
      <c r="G8" s="4" t="s">
        <v>45</v>
      </c>
    </row>
    <row r="9" spans="1:7" ht="19.5" customHeight="1" x14ac:dyDescent="0.35">
      <c r="A9" s="4" t="s">
        <v>61</v>
      </c>
      <c r="B9" s="4" t="s">
        <v>41</v>
      </c>
      <c r="C9" s="4" t="s">
        <v>63</v>
      </c>
      <c r="D9" s="5">
        <v>700</v>
      </c>
      <c r="E9" s="4" t="s">
        <v>52</v>
      </c>
      <c r="F9" s="4" t="s">
        <v>44</v>
      </c>
      <c r="G9" s="4" t="s">
        <v>45</v>
      </c>
    </row>
    <row r="10" spans="1:7" ht="19.5" customHeight="1" x14ac:dyDescent="0.35">
      <c r="A10" s="4" t="s">
        <v>61</v>
      </c>
      <c r="B10" s="4" t="s">
        <v>54</v>
      </c>
      <c r="C10" s="4" t="s">
        <v>64</v>
      </c>
      <c r="D10" s="5">
        <v>1500</v>
      </c>
      <c r="E10" s="4" t="s">
        <v>43</v>
      </c>
      <c r="F10" s="4" t="s">
        <v>44</v>
      </c>
      <c r="G10" s="4" t="s">
        <v>49</v>
      </c>
    </row>
    <row r="11" spans="1:7" ht="5.25" customHeight="1" x14ac:dyDescent="0.3"/>
    <row r="12" spans="1:7" ht="18" customHeight="1" x14ac:dyDescent="0.35">
      <c r="C12" s="11" t="s">
        <v>65</v>
      </c>
      <c r="D12" s="13">
        <f>SUM(D2:D10)</f>
        <v>12500</v>
      </c>
    </row>
    <row r="13" spans="1:7" ht="18" customHeight="1" x14ac:dyDescent="0.35">
      <c r="C13" s="12" t="s">
        <v>66</v>
      </c>
      <c r="D13" s="13">
        <f>AVERAGE(D2:D10)</f>
        <v>1388.8888888888889</v>
      </c>
    </row>
    <row r="14" spans="1:7" ht="18" customHeight="1" x14ac:dyDescent="0.35">
      <c r="C14" s="12" t="s">
        <v>67</v>
      </c>
      <c r="D14" s="13">
        <f>MAX(D2:D10)</f>
        <v>5000</v>
      </c>
    </row>
    <row r="15" spans="1:7" ht="18" customHeight="1" x14ac:dyDescent="0.35">
      <c r="C15" s="12" t="s">
        <v>68</v>
      </c>
      <c r="D15" s="13">
        <f>MIN(D2:D10)</f>
        <v>50</v>
      </c>
    </row>
    <row r="16" spans="1:7" ht="18" customHeight="1" x14ac:dyDescent="0.3"/>
    <row r="17" spans="3:4" ht="18" customHeight="1" x14ac:dyDescent="0.35">
      <c r="C17" s="17" t="s">
        <v>69</v>
      </c>
      <c r="D17" s="16">
        <f>LARGE(D2:D10,2)</f>
        <v>2500</v>
      </c>
    </row>
    <row r="18" spans="3:4" ht="18" customHeight="1" x14ac:dyDescent="0.35">
      <c r="C18" s="17" t="s">
        <v>71</v>
      </c>
      <c r="D18" s="16">
        <f>LARGE(D2:D10,3)</f>
        <v>1500</v>
      </c>
    </row>
    <row r="19" spans="3:4" ht="18" customHeight="1" x14ac:dyDescent="0.35">
      <c r="C19" s="17" t="s">
        <v>72</v>
      </c>
      <c r="D19" s="16">
        <f>SMALL(D2:D10,4)</f>
        <v>700</v>
      </c>
    </row>
    <row r="20" spans="3:4" ht="18" customHeight="1" x14ac:dyDescent="0.35">
      <c r="C20" s="17" t="s">
        <v>70</v>
      </c>
      <c r="D20" s="16">
        <f>SMALL(D2:D10,5)</f>
        <v>800</v>
      </c>
    </row>
  </sheetData>
  <sortState xmlns:xlrd2="http://schemas.microsoft.com/office/spreadsheetml/2017/richdata2" ref="D24:D32">
    <sortCondition ref="D24:D32"/>
  </sortState>
  <conditionalFormatting sqref="F2:F10">
    <cfRule type="cellIs" dxfId="2" priority="1" operator="equal">
      <formula>"pendente"</formula>
    </cfRule>
  </conditionalFormatting>
  <conditionalFormatting sqref="G2:G10">
    <cfRule type="cellIs" dxfId="1" priority="2" operator="equal">
      <formula>"sim"</formula>
    </cfRule>
    <cfRule type="cellIs" dxfId="0" priority="3" operator="equal">
      <formula>"não"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1D8A-EEF8-4078-BEB4-02CF51772DC4}">
  <dimension ref="A1:R47"/>
  <sheetViews>
    <sheetView showGridLines="0" workbookViewId="0">
      <selection activeCell="C23" sqref="C23"/>
    </sheetView>
  </sheetViews>
  <sheetFormatPr defaultColWidth="9.88671875" defaultRowHeight="15.6" x14ac:dyDescent="0.3"/>
  <cols>
    <col min="1" max="1" width="14.6640625" style="1" customWidth="1"/>
    <col min="2" max="2" width="27.5546875" style="1" customWidth="1"/>
    <col min="3" max="3" width="14.5546875" style="1" customWidth="1"/>
    <col min="4" max="4" width="2.44140625" style="1" customWidth="1"/>
    <col min="5" max="5" width="16" style="1" customWidth="1"/>
    <col min="6" max="6" width="1.6640625" style="1" customWidth="1"/>
    <col min="7" max="7" width="16" style="1" customWidth="1"/>
    <col min="8" max="8" width="1.6640625" style="1" customWidth="1"/>
    <col min="9" max="9" width="16" style="1" customWidth="1"/>
    <col min="10" max="10" width="2.33203125" style="1" customWidth="1"/>
    <col min="11" max="11" width="16" style="1" customWidth="1"/>
    <col min="12" max="12" width="1.6640625" style="1" customWidth="1"/>
    <col min="13" max="13" width="16" style="1" customWidth="1"/>
    <col min="14" max="14" width="1.6640625" style="1" customWidth="1"/>
    <col min="15" max="15" width="16" style="1" customWidth="1"/>
    <col min="16" max="16" width="1.6640625" style="1" customWidth="1"/>
    <col min="17" max="18" width="16" style="1" customWidth="1"/>
    <col min="19" max="16384" width="9.88671875" style="1"/>
  </cols>
  <sheetData>
    <row r="1" spans="1:18" ht="36.75" customHeight="1" x14ac:dyDescent="0.3">
      <c r="A1" s="50"/>
      <c r="B1" s="51" t="s">
        <v>77</v>
      </c>
      <c r="C1" s="50" t="str">
        <f>""</f>
        <v/>
      </c>
      <c r="E1" s="18" t="s">
        <v>73</v>
      </c>
      <c r="G1" s="18" t="s">
        <v>75</v>
      </c>
      <c r="I1" s="18" t="s">
        <v>74</v>
      </c>
      <c r="K1" s="22" t="s">
        <v>116</v>
      </c>
      <c r="M1" s="22" t="s">
        <v>84</v>
      </c>
      <c r="O1" s="22" t="s">
        <v>41</v>
      </c>
      <c r="Q1" s="76" t="s">
        <v>78</v>
      </c>
      <c r="R1" s="76" t="s">
        <v>119</v>
      </c>
    </row>
    <row r="2" spans="1:18" ht="44.25" customHeight="1" x14ac:dyDescent="0.3">
      <c r="A2" s="51" t="s">
        <v>85</v>
      </c>
      <c r="B2" s="51" t="s">
        <v>79</v>
      </c>
      <c r="C2" s="51" t="s">
        <v>78</v>
      </c>
      <c r="E2" s="15">
        <f>COUNT(A1:C32)</f>
        <v>30</v>
      </c>
      <c r="G2" s="15">
        <f>COUNTBLANK(A1:C32)</f>
        <v>2</v>
      </c>
      <c r="I2" s="15">
        <f>COUNTA(A1:C32)</f>
        <v>95</v>
      </c>
      <c r="K2" s="23">
        <f>COUNTIF(A1:C32,B3)</f>
        <v>7</v>
      </c>
      <c r="M2" s="23">
        <f>COUNTIF(B3:B32,"Tecnologia da informação")</f>
        <v>5</v>
      </c>
      <c r="O2" s="23">
        <f>COUNTIF(A1:C32,"Recursos Humanos")</f>
        <v>4</v>
      </c>
      <c r="Q2" s="76"/>
      <c r="R2" s="76"/>
    </row>
    <row r="3" spans="1:18" x14ac:dyDescent="0.3">
      <c r="A3" s="19" t="s">
        <v>86</v>
      </c>
      <c r="B3" s="20" t="s">
        <v>46</v>
      </c>
      <c r="C3" s="24">
        <v>5</v>
      </c>
      <c r="Q3" s="26" t="s">
        <v>123</v>
      </c>
      <c r="R3" s="25">
        <f>COUNTIFS(C3:C32,"&gt;=0",C3:C32,"&lt;=5")</f>
        <v>7</v>
      </c>
    </row>
    <row r="4" spans="1:18" x14ac:dyDescent="0.3">
      <c r="A4" s="19" t="s">
        <v>87</v>
      </c>
      <c r="B4" s="20" t="s">
        <v>82</v>
      </c>
      <c r="C4" s="24">
        <v>10</v>
      </c>
      <c r="Q4" s="26" t="s">
        <v>120</v>
      </c>
      <c r="R4" s="25">
        <f>COUNTIFS(C3:C32,"&gt;=6",C3:C32,"&lt;=10")</f>
        <v>4</v>
      </c>
    </row>
    <row r="5" spans="1:18" x14ac:dyDescent="0.3">
      <c r="A5" s="19" t="s">
        <v>88</v>
      </c>
      <c r="B5" s="21" t="s">
        <v>117</v>
      </c>
      <c r="C5" s="24">
        <v>8</v>
      </c>
      <c r="Q5" s="26" t="s">
        <v>121</v>
      </c>
      <c r="R5" s="25">
        <f>COUNTIFS(C3:C32,"&gt;=11",C3:C32,"&lt;=15")</f>
        <v>9</v>
      </c>
    </row>
    <row r="6" spans="1:18" x14ac:dyDescent="0.3">
      <c r="A6" s="19" t="s">
        <v>89</v>
      </c>
      <c r="B6" s="21" t="s">
        <v>54</v>
      </c>
      <c r="C6" s="24">
        <v>12</v>
      </c>
      <c r="E6" s="14"/>
      <c r="Q6" s="26" t="s">
        <v>122</v>
      </c>
      <c r="R6" s="25">
        <f>COUNTIFS(C3:C32,"&gt;=16")</f>
        <v>10</v>
      </c>
    </row>
    <row r="7" spans="1:18" x14ac:dyDescent="0.3">
      <c r="A7" s="19" t="s">
        <v>90</v>
      </c>
      <c r="B7" s="20" t="s">
        <v>46</v>
      </c>
      <c r="C7" s="24">
        <v>18</v>
      </c>
      <c r="E7" s="14"/>
      <c r="Q7" s="27" t="s">
        <v>21</v>
      </c>
      <c r="R7" s="27">
        <f>SUM(R3:R6)</f>
        <v>30</v>
      </c>
    </row>
    <row r="8" spans="1:18" x14ac:dyDescent="0.3">
      <c r="A8" s="19" t="s">
        <v>91</v>
      </c>
      <c r="B8" s="21" t="s">
        <v>54</v>
      </c>
      <c r="C8" s="24">
        <v>20</v>
      </c>
      <c r="E8" s="14"/>
    </row>
    <row r="9" spans="1:18" x14ac:dyDescent="0.3">
      <c r="A9" s="19" t="s">
        <v>92</v>
      </c>
      <c r="B9" s="20" t="s">
        <v>80</v>
      </c>
      <c r="C9" s="24">
        <v>20</v>
      </c>
      <c r="E9" s="14"/>
    </row>
    <row r="10" spans="1:18" x14ac:dyDescent="0.3">
      <c r="A10" s="19" t="s">
        <v>93</v>
      </c>
      <c r="B10" s="20" t="s">
        <v>80</v>
      </c>
      <c r="C10" s="24">
        <v>5</v>
      </c>
      <c r="E10" s="14"/>
    </row>
    <row r="11" spans="1:18" x14ac:dyDescent="0.3">
      <c r="A11" s="19" t="s">
        <v>94</v>
      </c>
      <c r="B11" s="21" t="s">
        <v>54</v>
      </c>
      <c r="C11" s="24">
        <v>18</v>
      </c>
    </row>
    <row r="12" spans="1:18" x14ac:dyDescent="0.3">
      <c r="A12" s="19" t="s">
        <v>95</v>
      </c>
      <c r="B12" s="21" t="s">
        <v>81</v>
      </c>
      <c r="C12" s="24">
        <v>15</v>
      </c>
    </row>
    <row r="13" spans="1:18" x14ac:dyDescent="0.3">
      <c r="A13" s="19" t="s">
        <v>96</v>
      </c>
      <c r="B13" s="21" t="s">
        <v>54</v>
      </c>
      <c r="C13" s="24">
        <v>4</v>
      </c>
    </row>
    <row r="14" spans="1:18" x14ac:dyDescent="0.3">
      <c r="A14" s="19" t="s">
        <v>97</v>
      </c>
      <c r="B14" s="20" t="s">
        <v>46</v>
      </c>
      <c r="C14" s="24">
        <v>18</v>
      </c>
    </row>
    <row r="15" spans="1:18" x14ac:dyDescent="0.3">
      <c r="A15" s="19" t="s">
        <v>98</v>
      </c>
      <c r="B15" s="21" t="s">
        <v>54</v>
      </c>
      <c r="C15" s="24">
        <v>12</v>
      </c>
    </row>
    <row r="16" spans="1:18" x14ac:dyDescent="0.3">
      <c r="A16" s="19" t="s">
        <v>99</v>
      </c>
      <c r="B16" s="21" t="s">
        <v>83</v>
      </c>
      <c r="C16" s="24">
        <v>18</v>
      </c>
    </row>
    <row r="17" spans="1:3" x14ac:dyDescent="0.3">
      <c r="A17" s="19" t="s">
        <v>100</v>
      </c>
      <c r="B17" s="20" t="s">
        <v>82</v>
      </c>
      <c r="C17" s="24">
        <v>8</v>
      </c>
    </row>
    <row r="18" spans="1:3" x14ac:dyDescent="0.3">
      <c r="A18" s="19" t="s">
        <v>101</v>
      </c>
      <c r="B18" s="20" t="s">
        <v>46</v>
      </c>
      <c r="C18" s="24">
        <v>19</v>
      </c>
    </row>
    <row r="19" spans="1:3" x14ac:dyDescent="0.3">
      <c r="A19" s="19" t="s">
        <v>102</v>
      </c>
      <c r="B19" s="20" t="s">
        <v>117</v>
      </c>
      <c r="C19" s="24">
        <v>1</v>
      </c>
    </row>
    <row r="20" spans="1:3" x14ac:dyDescent="0.3">
      <c r="A20" s="19" t="s">
        <v>103</v>
      </c>
      <c r="B20" s="21" t="s">
        <v>83</v>
      </c>
      <c r="C20" s="24">
        <v>11</v>
      </c>
    </row>
    <row r="21" spans="1:3" x14ac:dyDescent="0.3">
      <c r="A21" s="19" t="s">
        <v>104</v>
      </c>
      <c r="B21" s="20" t="s">
        <v>80</v>
      </c>
      <c r="C21" s="24">
        <v>12</v>
      </c>
    </row>
    <row r="22" spans="1:3" x14ac:dyDescent="0.3">
      <c r="A22" s="19" t="s">
        <v>105</v>
      </c>
      <c r="B22" s="21" t="s">
        <v>81</v>
      </c>
      <c r="C22" s="24">
        <v>18</v>
      </c>
    </row>
    <row r="23" spans="1:3" x14ac:dyDescent="0.3">
      <c r="A23" s="19" t="s">
        <v>106</v>
      </c>
      <c r="B23" s="20" t="s">
        <v>46</v>
      </c>
      <c r="C23" s="24">
        <v>12</v>
      </c>
    </row>
    <row r="24" spans="1:3" x14ac:dyDescent="0.3">
      <c r="A24" s="19" t="s">
        <v>107</v>
      </c>
      <c r="B24" s="21" t="s">
        <v>83</v>
      </c>
      <c r="C24" s="24">
        <v>5</v>
      </c>
    </row>
    <row r="25" spans="1:3" x14ac:dyDescent="0.3">
      <c r="A25" s="19" t="s">
        <v>108</v>
      </c>
      <c r="B25" s="20" t="s">
        <v>82</v>
      </c>
      <c r="C25" s="24">
        <v>12</v>
      </c>
    </row>
    <row r="26" spans="1:3" x14ac:dyDescent="0.3">
      <c r="A26" s="19" t="s">
        <v>109</v>
      </c>
      <c r="B26" s="20" t="s">
        <v>46</v>
      </c>
      <c r="C26" s="24">
        <v>1</v>
      </c>
    </row>
    <row r="27" spans="1:3" x14ac:dyDescent="0.3">
      <c r="A27" s="19" t="s">
        <v>110</v>
      </c>
      <c r="B27" s="20" t="s">
        <v>82</v>
      </c>
      <c r="C27" s="24">
        <v>16</v>
      </c>
    </row>
    <row r="28" spans="1:3" x14ac:dyDescent="0.3">
      <c r="A28" s="19" t="s">
        <v>111</v>
      </c>
      <c r="B28" s="21" t="s">
        <v>118</v>
      </c>
      <c r="C28" s="24">
        <v>3</v>
      </c>
    </row>
    <row r="29" spans="1:3" x14ac:dyDescent="0.3">
      <c r="A29" s="19" t="s">
        <v>112</v>
      </c>
      <c r="B29" s="20" t="s">
        <v>80</v>
      </c>
      <c r="C29" s="24">
        <v>11</v>
      </c>
    </row>
    <row r="30" spans="1:3" x14ac:dyDescent="0.3">
      <c r="A30" s="19" t="s">
        <v>113</v>
      </c>
      <c r="B30" s="21" t="s">
        <v>83</v>
      </c>
      <c r="C30" s="24">
        <v>10</v>
      </c>
    </row>
    <row r="31" spans="1:3" x14ac:dyDescent="0.3">
      <c r="A31" s="19" t="s">
        <v>114</v>
      </c>
      <c r="B31" s="20" t="s">
        <v>82</v>
      </c>
      <c r="C31" s="24">
        <v>15</v>
      </c>
    </row>
    <row r="32" spans="1:3" x14ac:dyDescent="0.3">
      <c r="A32" s="19" t="s">
        <v>115</v>
      </c>
      <c r="B32" s="20" t="s">
        <v>46</v>
      </c>
      <c r="C32" s="24">
        <v>20</v>
      </c>
    </row>
    <row r="33" customFormat="1" ht="14.4" x14ac:dyDescent="0.3"/>
    <row r="34" customFormat="1" ht="14.4" x14ac:dyDescent="0.3"/>
    <row r="35" customFormat="1" ht="14.4" x14ac:dyDescent="0.3"/>
    <row r="36" customFormat="1" ht="14.4" x14ac:dyDescent="0.3"/>
    <row r="37" customFormat="1" ht="14.4" x14ac:dyDescent="0.3"/>
    <row r="38" customFormat="1" ht="14.4" x14ac:dyDescent="0.3"/>
    <row r="39" customFormat="1" ht="14.4" x14ac:dyDescent="0.3"/>
    <row r="40" customFormat="1" ht="14.4" x14ac:dyDescent="0.3"/>
    <row r="41" customFormat="1" ht="14.4" x14ac:dyDescent="0.3"/>
    <row r="42" customFormat="1" ht="14.4" x14ac:dyDescent="0.3"/>
    <row r="43" customFormat="1" ht="14.4" x14ac:dyDescent="0.3"/>
    <row r="44" customFormat="1" ht="14.4" x14ac:dyDescent="0.3"/>
    <row r="45" customFormat="1" ht="14.4" x14ac:dyDescent="0.3"/>
    <row r="46" customFormat="1" ht="14.4" x14ac:dyDescent="0.3"/>
    <row r="47" customFormat="1" ht="14.4" x14ac:dyDescent="0.3"/>
  </sheetData>
  <mergeCells count="2">
    <mergeCell ref="Q1:Q2"/>
    <mergeCell ref="R1:R2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9ED6-C801-4BBF-910C-B6FB3383893A}">
  <dimension ref="A1:D22"/>
  <sheetViews>
    <sheetView workbookViewId="0">
      <selection activeCell="D11" sqref="D11"/>
    </sheetView>
  </sheetViews>
  <sheetFormatPr defaultRowHeight="13.8" x14ac:dyDescent="0.25"/>
  <cols>
    <col min="1" max="1" width="14.6640625" style="2" customWidth="1"/>
    <col min="2" max="2" width="17.33203125" style="2" customWidth="1"/>
    <col min="3" max="3" width="19.6640625" style="2" customWidth="1"/>
    <col min="4" max="4" width="21.33203125" style="2" customWidth="1"/>
    <col min="5" max="256" width="8.88671875" style="2"/>
    <col min="257" max="257" width="14.6640625" style="2" customWidth="1"/>
    <col min="258" max="258" width="21.33203125" style="2" customWidth="1"/>
    <col min="259" max="259" width="21.33203125" style="2" bestFit="1" customWidth="1"/>
    <col min="260" max="260" width="25" style="2" bestFit="1" customWidth="1"/>
    <col min="261" max="512" width="8.88671875" style="2"/>
    <col min="513" max="513" width="14.6640625" style="2" customWidth="1"/>
    <col min="514" max="514" width="21.33203125" style="2" customWidth="1"/>
    <col min="515" max="515" width="21.33203125" style="2" bestFit="1" customWidth="1"/>
    <col min="516" max="516" width="25" style="2" bestFit="1" customWidth="1"/>
    <col min="517" max="768" width="8.88671875" style="2"/>
    <col min="769" max="769" width="14.6640625" style="2" customWidth="1"/>
    <col min="770" max="770" width="21.33203125" style="2" customWidth="1"/>
    <col min="771" max="771" width="21.33203125" style="2" bestFit="1" customWidth="1"/>
    <col min="772" max="772" width="25" style="2" bestFit="1" customWidth="1"/>
    <col min="773" max="1024" width="8.88671875" style="2"/>
    <col min="1025" max="1025" width="14.6640625" style="2" customWidth="1"/>
    <col min="1026" max="1026" width="21.33203125" style="2" customWidth="1"/>
    <col min="1027" max="1027" width="21.33203125" style="2" bestFit="1" customWidth="1"/>
    <col min="1028" max="1028" width="25" style="2" bestFit="1" customWidth="1"/>
    <col min="1029" max="1280" width="8.88671875" style="2"/>
    <col min="1281" max="1281" width="14.6640625" style="2" customWidth="1"/>
    <col min="1282" max="1282" width="21.33203125" style="2" customWidth="1"/>
    <col min="1283" max="1283" width="21.33203125" style="2" bestFit="1" customWidth="1"/>
    <col min="1284" max="1284" width="25" style="2" bestFit="1" customWidth="1"/>
    <col min="1285" max="1536" width="8.88671875" style="2"/>
    <col min="1537" max="1537" width="14.6640625" style="2" customWidth="1"/>
    <col min="1538" max="1538" width="21.33203125" style="2" customWidth="1"/>
    <col min="1539" max="1539" width="21.33203125" style="2" bestFit="1" customWidth="1"/>
    <col min="1540" max="1540" width="25" style="2" bestFit="1" customWidth="1"/>
    <col min="1541" max="1792" width="8.88671875" style="2"/>
    <col min="1793" max="1793" width="14.6640625" style="2" customWidth="1"/>
    <col min="1794" max="1794" width="21.33203125" style="2" customWidth="1"/>
    <col min="1795" max="1795" width="21.33203125" style="2" bestFit="1" customWidth="1"/>
    <col min="1796" max="1796" width="25" style="2" bestFit="1" customWidth="1"/>
    <col min="1797" max="2048" width="8.88671875" style="2"/>
    <col min="2049" max="2049" width="14.6640625" style="2" customWidth="1"/>
    <col min="2050" max="2050" width="21.33203125" style="2" customWidth="1"/>
    <col min="2051" max="2051" width="21.33203125" style="2" bestFit="1" customWidth="1"/>
    <col min="2052" max="2052" width="25" style="2" bestFit="1" customWidth="1"/>
    <col min="2053" max="2304" width="8.88671875" style="2"/>
    <col min="2305" max="2305" width="14.6640625" style="2" customWidth="1"/>
    <col min="2306" max="2306" width="21.33203125" style="2" customWidth="1"/>
    <col min="2307" max="2307" width="21.33203125" style="2" bestFit="1" customWidth="1"/>
    <col min="2308" max="2308" width="25" style="2" bestFit="1" customWidth="1"/>
    <col min="2309" max="2560" width="8.88671875" style="2"/>
    <col min="2561" max="2561" width="14.6640625" style="2" customWidth="1"/>
    <col min="2562" max="2562" width="21.33203125" style="2" customWidth="1"/>
    <col min="2563" max="2563" width="21.33203125" style="2" bestFit="1" customWidth="1"/>
    <col min="2564" max="2564" width="25" style="2" bestFit="1" customWidth="1"/>
    <col min="2565" max="2816" width="8.88671875" style="2"/>
    <col min="2817" max="2817" width="14.6640625" style="2" customWidth="1"/>
    <col min="2818" max="2818" width="21.33203125" style="2" customWidth="1"/>
    <col min="2819" max="2819" width="21.33203125" style="2" bestFit="1" customWidth="1"/>
    <col min="2820" max="2820" width="25" style="2" bestFit="1" customWidth="1"/>
    <col min="2821" max="3072" width="8.88671875" style="2"/>
    <col min="3073" max="3073" width="14.6640625" style="2" customWidth="1"/>
    <col min="3074" max="3074" width="21.33203125" style="2" customWidth="1"/>
    <col min="3075" max="3075" width="21.33203125" style="2" bestFit="1" customWidth="1"/>
    <col min="3076" max="3076" width="25" style="2" bestFit="1" customWidth="1"/>
    <col min="3077" max="3328" width="8.88671875" style="2"/>
    <col min="3329" max="3329" width="14.6640625" style="2" customWidth="1"/>
    <col min="3330" max="3330" width="21.33203125" style="2" customWidth="1"/>
    <col min="3331" max="3331" width="21.33203125" style="2" bestFit="1" customWidth="1"/>
    <col min="3332" max="3332" width="25" style="2" bestFit="1" customWidth="1"/>
    <col min="3333" max="3584" width="8.88671875" style="2"/>
    <col min="3585" max="3585" width="14.6640625" style="2" customWidth="1"/>
    <col min="3586" max="3586" width="21.33203125" style="2" customWidth="1"/>
    <col min="3587" max="3587" width="21.33203125" style="2" bestFit="1" customWidth="1"/>
    <col min="3588" max="3588" width="25" style="2" bestFit="1" customWidth="1"/>
    <col min="3589" max="3840" width="8.88671875" style="2"/>
    <col min="3841" max="3841" width="14.6640625" style="2" customWidth="1"/>
    <col min="3842" max="3842" width="21.33203125" style="2" customWidth="1"/>
    <col min="3843" max="3843" width="21.33203125" style="2" bestFit="1" customWidth="1"/>
    <col min="3844" max="3844" width="25" style="2" bestFit="1" customWidth="1"/>
    <col min="3845" max="4096" width="8.88671875" style="2"/>
    <col min="4097" max="4097" width="14.6640625" style="2" customWidth="1"/>
    <col min="4098" max="4098" width="21.33203125" style="2" customWidth="1"/>
    <col min="4099" max="4099" width="21.33203125" style="2" bestFit="1" customWidth="1"/>
    <col min="4100" max="4100" width="25" style="2" bestFit="1" customWidth="1"/>
    <col min="4101" max="4352" width="8.88671875" style="2"/>
    <col min="4353" max="4353" width="14.6640625" style="2" customWidth="1"/>
    <col min="4354" max="4354" width="21.33203125" style="2" customWidth="1"/>
    <col min="4355" max="4355" width="21.33203125" style="2" bestFit="1" customWidth="1"/>
    <col min="4356" max="4356" width="25" style="2" bestFit="1" customWidth="1"/>
    <col min="4357" max="4608" width="8.88671875" style="2"/>
    <col min="4609" max="4609" width="14.6640625" style="2" customWidth="1"/>
    <col min="4610" max="4610" width="21.33203125" style="2" customWidth="1"/>
    <col min="4611" max="4611" width="21.33203125" style="2" bestFit="1" customWidth="1"/>
    <col min="4612" max="4612" width="25" style="2" bestFit="1" customWidth="1"/>
    <col min="4613" max="4864" width="8.88671875" style="2"/>
    <col min="4865" max="4865" width="14.6640625" style="2" customWidth="1"/>
    <col min="4866" max="4866" width="21.33203125" style="2" customWidth="1"/>
    <col min="4867" max="4867" width="21.33203125" style="2" bestFit="1" customWidth="1"/>
    <col min="4868" max="4868" width="25" style="2" bestFit="1" customWidth="1"/>
    <col min="4869" max="5120" width="8.88671875" style="2"/>
    <col min="5121" max="5121" width="14.6640625" style="2" customWidth="1"/>
    <col min="5122" max="5122" width="21.33203125" style="2" customWidth="1"/>
    <col min="5123" max="5123" width="21.33203125" style="2" bestFit="1" customWidth="1"/>
    <col min="5124" max="5124" width="25" style="2" bestFit="1" customWidth="1"/>
    <col min="5125" max="5376" width="8.88671875" style="2"/>
    <col min="5377" max="5377" width="14.6640625" style="2" customWidth="1"/>
    <col min="5378" max="5378" width="21.33203125" style="2" customWidth="1"/>
    <col min="5379" max="5379" width="21.33203125" style="2" bestFit="1" customWidth="1"/>
    <col min="5380" max="5380" width="25" style="2" bestFit="1" customWidth="1"/>
    <col min="5381" max="5632" width="8.88671875" style="2"/>
    <col min="5633" max="5633" width="14.6640625" style="2" customWidth="1"/>
    <col min="5634" max="5634" width="21.33203125" style="2" customWidth="1"/>
    <col min="5635" max="5635" width="21.33203125" style="2" bestFit="1" customWidth="1"/>
    <col min="5636" max="5636" width="25" style="2" bestFit="1" customWidth="1"/>
    <col min="5637" max="5888" width="8.88671875" style="2"/>
    <col min="5889" max="5889" width="14.6640625" style="2" customWidth="1"/>
    <col min="5890" max="5890" width="21.33203125" style="2" customWidth="1"/>
    <col min="5891" max="5891" width="21.33203125" style="2" bestFit="1" customWidth="1"/>
    <col min="5892" max="5892" width="25" style="2" bestFit="1" customWidth="1"/>
    <col min="5893" max="6144" width="8.88671875" style="2"/>
    <col min="6145" max="6145" width="14.6640625" style="2" customWidth="1"/>
    <col min="6146" max="6146" width="21.33203125" style="2" customWidth="1"/>
    <col min="6147" max="6147" width="21.33203125" style="2" bestFit="1" customWidth="1"/>
    <col min="6148" max="6148" width="25" style="2" bestFit="1" customWidth="1"/>
    <col min="6149" max="6400" width="8.88671875" style="2"/>
    <col min="6401" max="6401" width="14.6640625" style="2" customWidth="1"/>
    <col min="6402" max="6402" width="21.33203125" style="2" customWidth="1"/>
    <col min="6403" max="6403" width="21.33203125" style="2" bestFit="1" customWidth="1"/>
    <col min="6404" max="6404" width="25" style="2" bestFit="1" customWidth="1"/>
    <col min="6405" max="6656" width="8.88671875" style="2"/>
    <col min="6657" max="6657" width="14.6640625" style="2" customWidth="1"/>
    <col min="6658" max="6658" width="21.33203125" style="2" customWidth="1"/>
    <col min="6659" max="6659" width="21.33203125" style="2" bestFit="1" customWidth="1"/>
    <col min="6660" max="6660" width="25" style="2" bestFit="1" customWidth="1"/>
    <col min="6661" max="6912" width="8.88671875" style="2"/>
    <col min="6913" max="6913" width="14.6640625" style="2" customWidth="1"/>
    <col min="6914" max="6914" width="21.33203125" style="2" customWidth="1"/>
    <col min="6915" max="6915" width="21.33203125" style="2" bestFit="1" customWidth="1"/>
    <col min="6916" max="6916" width="25" style="2" bestFit="1" customWidth="1"/>
    <col min="6917" max="7168" width="8.88671875" style="2"/>
    <col min="7169" max="7169" width="14.6640625" style="2" customWidth="1"/>
    <col min="7170" max="7170" width="21.33203125" style="2" customWidth="1"/>
    <col min="7171" max="7171" width="21.33203125" style="2" bestFit="1" customWidth="1"/>
    <col min="7172" max="7172" width="25" style="2" bestFit="1" customWidth="1"/>
    <col min="7173" max="7424" width="8.88671875" style="2"/>
    <col min="7425" max="7425" width="14.6640625" style="2" customWidth="1"/>
    <col min="7426" max="7426" width="21.33203125" style="2" customWidth="1"/>
    <col min="7427" max="7427" width="21.33203125" style="2" bestFit="1" customWidth="1"/>
    <col min="7428" max="7428" width="25" style="2" bestFit="1" customWidth="1"/>
    <col min="7429" max="7680" width="8.88671875" style="2"/>
    <col min="7681" max="7681" width="14.6640625" style="2" customWidth="1"/>
    <col min="7682" max="7682" width="21.33203125" style="2" customWidth="1"/>
    <col min="7683" max="7683" width="21.33203125" style="2" bestFit="1" customWidth="1"/>
    <col min="7684" max="7684" width="25" style="2" bestFit="1" customWidth="1"/>
    <col min="7685" max="7936" width="8.88671875" style="2"/>
    <col min="7937" max="7937" width="14.6640625" style="2" customWidth="1"/>
    <col min="7938" max="7938" width="21.33203125" style="2" customWidth="1"/>
    <col min="7939" max="7939" width="21.33203125" style="2" bestFit="1" customWidth="1"/>
    <col min="7940" max="7940" width="25" style="2" bestFit="1" customWidth="1"/>
    <col min="7941" max="8192" width="8.88671875" style="2"/>
    <col min="8193" max="8193" width="14.6640625" style="2" customWidth="1"/>
    <col min="8194" max="8194" width="21.33203125" style="2" customWidth="1"/>
    <col min="8195" max="8195" width="21.33203125" style="2" bestFit="1" customWidth="1"/>
    <col min="8196" max="8196" width="25" style="2" bestFit="1" customWidth="1"/>
    <col min="8197" max="8448" width="8.88671875" style="2"/>
    <col min="8449" max="8449" width="14.6640625" style="2" customWidth="1"/>
    <col min="8450" max="8450" width="21.33203125" style="2" customWidth="1"/>
    <col min="8451" max="8451" width="21.33203125" style="2" bestFit="1" customWidth="1"/>
    <col min="8452" max="8452" width="25" style="2" bestFit="1" customWidth="1"/>
    <col min="8453" max="8704" width="8.88671875" style="2"/>
    <col min="8705" max="8705" width="14.6640625" style="2" customWidth="1"/>
    <col min="8706" max="8706" width="21.33203125" style="2" customWidth="1"/>
    <col min="8707" max="8707" width="21.33203125" style="2" bestFit="1" customWidth="1"/>
    <col min="8708" max="8708" width="25" style="2" bestFit="1" customWidth="1"/>
    <col min="8709" max="8960" width="8.88671875" style="2"/>
    <col min="8961" max="8961" width="14.6640625" style="2" customWidth="1"/>
    <col min="8962" max="8962" width="21.33203125" style="2" customWidth="1"/>
    <col min="8963" max="8963" width="21.33203125" style="2" bestFit="1" customWidth="1"/>
    <col min="8964" max="8964" width="25" style="2" bestFit="1" customWidth="1"/>
    <col min="8965" max="9216" width="8.88671875" style="2"/>
    <col min="9217" max="9217" width="14.6640625" style="2" customWidth="1"/>
    <col min="9218" max="9218" width="21.33203125" style="2" customWidth="1"/>
    <col min="9219" max="9219" width="21.33203125" style="2" bestFit="1" customWidth="1"/>
    <col min="9220" max="9220" width="25" style="2" bestFit="1" customWidth="1"/>
    <col min="9221" max="9472" width="8.88671875" style="2"/>
    <col min="9473" max="9473" width="14.6640625" style="2" customWidth="1"/>
    <col min="9474" max="9474" width="21.33203125" style="2" customWidth="1"/>
    <col min="9475" max="9475" width="21.33203125" style="2" bestFit="1" customWidth="1"/>
    <col min="9476" max="9476" width="25" style="2" bestFit="1" customWidth="1"/>
    <col min="9477" max="9728" width="8.88671875" style="2"/>
    <col min="9729" max="9729" width="14.6640625" style="2" customWidth="1"/>
    <col min="9730" max="9730" width="21.33203125" style="2" customWidth="1"/>
    <col min="9731" max="9731" width="21.33203125" style="2" bestFit="1" customWidth="1"/>
    <col min="9732" max="9732" width="25" style="2" bestFit="1" customWidth="1"/>
    <col min="9733" max="9984" width="8.88671875" style="2"/>
    <col min="9985" max="9985" width="14.6640625" style="2" customWidth="1"/>
    <col min="9986" max="9986" width="21.33203125" style="2" customWidth="1"/>
    <col min="9987" max="9987" width="21.33203125" style="2" bestFit="1" customWidth="1"/>
    <col min="9988" max="9988" width="25" style="2" bestFit="1" customWidth="1"/>
    <col min="9989" max="10240" width="8.88671875" style="2"/>
    <col min="10241" max="10241" width="14.6640625" style="2" customWidth="1"/>
    <col min="10242" max="10242" width="21.33203125" style="2" customWidth="1"/>
    <col min="10243" max="10243" width="21.33203125" style="2" bestFit="1" customWidth="1"/>
    <col min="10244" max="10244" width="25" style="2" bestFit="1" customWidth="1"/>
    <col min="10245" max="10496" width="8.88671875" style="2"/>
    <col min="10497" max="10497" width="14.6640625" style="2" customWidth="1"/>
    <col min="10498" max="10498" width="21.33203125" style="2" customWidth="1"/>
    <col min="10499" max="10499" width="21.33203125" style="2" bestFit="1" customWidth="1"/>
    <col min="10500" max="10500" width="25" style="2" bestFit="1" customWidth="1"/>
    <col min="10501" max="10752" width="8.88671875" style="2"/>
    <col min="10753" max="10753" width="14.6640625" style="2" customWidth="1"/>
    <col min="10754" max="10754" width="21.33203125" style="2" customWidth="1"/>
    <col min="10755" max="10755" width="21.33203125" style="2" bestFit="1" customWidth="1"/>
    <col min="10756" max="10756" width="25" style="2" bestFit="1" customWidth="1"/>
    <col min="10757" max="11008" width="8.88671875" style="2"/>
    <col min="11009" max="11009" width="14.6640625" style="2" customWidth="1"/>
    <col min="11010" max="11010" width="21.33203125" style="2" customWidth="1"/>
    <col min="11011" max="11011" width="21.33203125" style="2" bestFit="1" customWidth="1"/>
    <col min="11012" max="11012" width="25" style="2" bestFit="1" customWidth="1"/>
    <col min="11013" max="11264" width="8.88671875" style="2"/>
    <col min="11265" max="11265" width="14.6640625" style="2" customWidth="1"/>
    <col min="11266" max="11266" width="21.33203125" style="2" customWidth="1"/>
    <col min="11267" max="11267" width="21.33203125" style="2" bestFit="1" customWidth="1"/>
    <col min="11268" max="11268" width="25" style="2" bestFit="1" customWidth="1"/>
    <col min="11269" max="11520" width="8.88671875" style="2"/>
    <col min="11521" max="11521" width="14.6640625" style="2" customWidth="1"/>
    <col min="11522" max="11522" width="21.33203125" style="2" customWidth="1"/>
    <col min="11523" max="11523" width="21.33203125" style="2" bestFit="1" customWidth="1"/>
    <col min="11524" max="11524" width="25" style="2" bestFit="1" customWidth="1"/>
    <col min="11525" max="11776" width="8.88671875" style="2"/>
    <col min="11777" max="11777" width="14.6640625" style="2" customWidth="1"/>
    <col min="11778" max="11778" width="21.33203125" style="2" customWidth="1"/>
    <col min="11779" max="11779" width="21.33203125" style="2" bestFit="1" customWidth="1"/>
    <col min="11780" max="11780" width="25" style="2" bestFit="1" customWidth="1"/>
    <col min="11781" max="12032" width="8.88671875" style="2"/>
    <col min="12033" max="12033" width="14.6640625" style="2" customWidth="1"/>
    <col min="12034" max="12034" width="21.33203125" style="2" customWidth="1"/>
    <col min="12035" max="12035" width="21.33203125" style="2" bestFit="1" customWidth="1"/>
    <col min="12036" max="12036" width="25" style="2" bestFit="1" customWidth="1"/>
    <col min="12037" max="12288" width="8.88671875" style="2"/>
    <col min="12289" max="12289" width="14.6640625" style="2" customWidth="1"/>
    <col min="12290" max="12290" width="21.33203125" style="2" customWidth="1"/>
    <col min="12291" max="12291" width="21.33203125" style="2" bestFit="1" customWidth="1"/>
    <col min="12292" max="12292" width="25" style="2" bestFit="1" customWidth="1"/>
    <col min="12293" max="12544" width="8.88671875" style="2"/>
    <col min="12545" max="12545" width="14.6640625" style="2" customWidth="1"/>
    <col min="12546" max="12546" width="21.33203125" style="2" customWidth="1"/>
    <col min="12547" max="12547" width="21.33203125" style="2" bestFit="1" customWidth="1"/>
    <col min="12548" max="12548" width="25" style="2" bestFit="1" customWidth="1"/>
    <col min="12549" max="12800" width="8.88671875" style="2"/>
    <col min="12801" max="12801" width="14.6640625" style="2" customWidth="1"/>
    <col min="12802" max="12802" width="21.33203125" style="2" customWidth="1"/>
    <col min="12803" max="12803" width="21.33203125" style="2" bestFit="1" customWidth="1"/>
    <col min="12804" max="12804" width="25" style="2" bestFit="1" customWidth="1"/>
    <col min="12805" max="13056" width="8.88671875" style="2"/>
    <col min="13057" max="13057" width="14.6640625" style="2" customWidth="1"/>
    <col min="13058" max="13058" width="21.33203125" style="2" customWidth="1"/>
    <col min="13059" max="13059" width="21.33203125" style="2" bestFit="1" customWidth="1"/>
    <col min="13060" max="13060" width="25" style="2" bestFit="1" customWidth="1"/>
    <col min="13061" max="13312" width="8.88671875" style="2"/>
    <col min="13313" max="13313" width="14.6640625" style="2" customWidth="1"/>
    <col min="13314" max="13314" width="21.33203125" style="2" customWidth="1"/>
    <col min="13315" max="13315" width="21.33203125" style="2" bestFit="1" customWidth="1"/>
    <col min="13316" max="13316" width="25" style="2" bestFit="1" customWidth="1"/>
    <col min="13317" max="13568" width="8.88671875" style="2"/>
    <col min="13569" max="13569" width="14.6640625" style="2" customWidth="1"/>
    <col min="13570" max="13570" width="21.33203125" style="2" customWidth="1"/>
    <col min="13571" max="13571" width="21.33203125" style="2" bestFit="1" customWidth="1"/>
    <col min="13572" max="13572" width="25" style="2" bestFit="1" customWidth="1"/>
    <col min="13573" max="13824" width="8.88671875" style="2"/>
    <col min="13825" max="13825" width="14.6640625" style="2" customWidth="1"/>
    <col min="13826" max="13826" width="21.33203125" style="2" customWidth="1"/>
    <col min="13827" max="13827" width="21.33203125" style="2" bestFit="1" customWidth="1"/>
    <col min="13828" max="13828" width="25" style="2" bestFit="1" customWidth="1"/>
    <col min="13829" max="14080" width="8.88671875" style="2"/>
    <col min="14081" max="14081" width="14.6640625" style="2" customWidth="1"/>
    <col min="14082" max="14082" width="21.33203125" style="2" customWidth="1"/>
    <col min="14083" max="14083" width="21.33203125" style="2" bestFit="1" customWidth="1"/>
    <col min="14084" max="14084" width="25" style="2" bestFit="1" customWidth="1"/>
    <col min="14085" max="14336" width="8.88671875" style="2"/>
    <col min="14337" max="14337" width="14.6640625" style="2" customWidth="1"/>
    <col min="14338" max="14338" width="21.33203125" style="2" customWidth="1"/>
    <col min="14339" max="14339" width="21.33203125" style="2" bestFit="1" customWidth="1"/>
    <col min="14340" max="14340" width="25" style="2" bestFit="1" customWidth="1"/>
    <col min="14341" max="14592" width="8.88671875" style="2"/>
    <col min="14593" max="14593" width="14.6640625" style="2" customWidth="1"/>
    <col min="14594" max="14594" width="21.33203125" style="2" customWidth="1"/>
    <col min="14595" max="14595" width="21.33203125" style="2" bestFit="1" customWidth="1"/>
    <col min="14596" max="14596" width="25" style="2" bestFit="1" customWidth="1"/>
    <col min="14597" max="14848" width="8.88671875" style="2"/>
    <col min="14849" max="14849" width="14.6640625" style="2" customWidth="1"/>
    <col min="14850" max="14850" width="21.33203125" style="2" customWidth="1"/>
    <col min="14851" max="14851" width="21.33203125" style="2" bestFit="1" customWidth="1"/>
    <col min="14852" max="14852" width="25" style="2" bestFit="1" customWidth="1"/>
    <col min="14853" max="15104" width="8.88671875" style="2"/>
    <col min="15105" max="15105" width="14.6640625" style="2" customWidth="1"/>
    <col min="15106" max="15106" width="21.33203125" style="2" customWidth="1"/>
    <col min="15107" max="15107" width="21.33203125" style="2" bestFit="1" customWidth="1"/>
    <col min="15108" max="15108" width="25" style="2" bestFit="1" customWidth="1"/>
    <col min="15109" max="15360" width="8.88671875" style="2"/>
    <col min="15361" max="15361" width="14.6640625" style="2" customWidth="1"/>
    <col min="15362" max="15362" width="21.33203125" style="2" customWidth="1"/>
    <col min="15363" max="15363" width="21.33203125" style="2" bestFit="1" customWidth="1"/>
    <col min="15364" max="15364" width="25" style="2" bestFit="1" customWidth="1"/>
    <col min="15365" max="15616" width="8.88671875" style="2"/>
    <col min="15617" max="15617" width="14.6640625" style="2" customWidth="1"/>
    <col min="15618" max="15618" width="21.33203125" style="2" customWidth="1"/>
    <col min="15619" max="15619" width="21.33203125" style="2" bestFit="1" customWidth="1"/>
    <col min="15620" max="15620" width="25" style="2" bestFit="1" customWidth="1"/>
    <col min="15621" max="15872" width="8.88671875" style="2"/>
    <col min="15873" max="15873" width="14.6640625" style="2" customWidth="1"/>
    <col min="15874" max="15874" width="21.33203125" style="2" customWidth="1"/>
    <col min="15875" max="15875" width="21.33203125" style="2" bestFit="1" customWidth="1"/>
    <col min="15876" max="15876" width="25" style="2" bestFit="1" customWidth="1"/>
    <col min="15877" max="16128" width="8.88671875" style="2"/>
    <col min="16129" max="16129" width="14.6640625" style="2" customWidth="1"/>
    <col min="16130" max="16130" width="21.33203125" style="2" customWidth="1"/>
    <col min="16131" max="16131" width="21.33203125" style="2" bestFit="1" customWidth="1"/>
    <col min="16132" max="16132" width="25" style="2" bestFit="1" customWidth="1"/>
    <col min="16133" max="16384" width="8.88671875" style="2"/>
  </cols>
  <sheetData>
    <row r="1" spans="1:4" ht="39.75" customHeight="1" thickBot="1" x14ac:dyDescent="0.35">
      <c r="A1" s="48" t="s">
        <v>0</v>
      </c>
      <c r="B1" s="49" t="s">
        <v>185</v>
      </c>
      <c r="C1" s="49" t="s">
        <v>186</v>
      </c>
      <c r="D1" s="49" t="s">
        <v>76</v>
      </c>
    </row>
    <row r="2" spans="1:4" ht="22.5" customHeight="1" x14ac:dyDescent="0.25">
      <c r="A2" s="3" t="s">
        <v>1</v>
      </c>
      <c r="B2" s="69">
        <v>12000</v>
      </c>
      <c r="C2" s="69">
        <f>IF(B2&gt;10000,10%*B2,5%*B2)</f>
        <v>1200</v>
      </c>
      <c r="D2" s="3" t="str">
        <f>IF(B2&gt;=11000,"Sim","Não")</f>
        <v>Sim</v>
      </c>
    </row>
    <row r="3" spans="1:4" ht="22.5" customHeight="1" x14ac:dyDescent="0.25">
      <c r="A3" s="6" t="s">
        <v>2</v>
      </c>
      <c r="B3" s="70">
        <v>7000</v>
      </c>
      <c r="C3" s="70">
        <f t="shared" ref="C3:C9" si="0">IF(B3&gt;10000,10%*B3,5%*B3)</f>
        <v>350</v>
      </c>
      <c r="D3" s="6" t="str">
        <f t="shared" ref="D3:D9" si="1">IF(B3&gt;=11000,"Sim","Não")</f>
        <v>Não</v>
      </c>
    </row>
    <row r="4" spans="1:4" ht="22.5" customHeight="1" x14ac:dyDescent="0.25">
      <c r="A4" s="3" t="s">
        <v>3</v>
      </c>
      <c r="B4" s="69">
        <v>11500</v>
      </c>
      <c r="C4" s="69">
        <f t="shared" si="0"/>
        <v>1150</v>
      </c>
      <c r="D4" s="3" t="str">
        <f t="shared" si="1"/>
        <v>Sim</v>
      </c>
    </row>
    <row r="5" spans="1:4" ht="22.5" customHeight="1" x14ac:dyDescent="0.25">
      <c r="A5" s="6" t="s">
        <v>4</v>
      </c>
      <c r="B5" s="70">
        <v>4000</v>
      </c>
      <c r="C5" s="70">
        <f t="shared" si="0"/>
        <v>200</v>
      </c>
      <c r="D5" s="6" t="str">
        <f t="shared" si="1"/>
        <v>Não</v>
      </c>
    </row>
    <row r="6" spans="1:4" ht="22.5" customHeight="1" x14ac:dyDescent="0.25">
      <c r="A6" s="3" t="s">
        <v>5</v>
      </c>
      <c r="B6" s="69">
        <v>8500</v>
      </c>
      <c r="C6" s="69">
        <f t="shared" si="0"/>
        <v>425</v>
      </c>
      <c r="D6" s="3" t="str">
        <f t="shared" si="1"/>
        <v>Não</v>
      </c>
    </row>
    <row r="7" spans="1:4" ht="22.5" customHeight="1" x14ac:dyDescent="0.25">
      <c r="A7" s="6" t="s">
        <v>6</v>
      </c>
      <c r="B7" s="70">
        <v>7500</v>
      </c>
      <c r="C7" s="70">
        <f t="shared" si="0"/>
        <v>375</v>
      </c>
      <c r="D7" s="6" t="str">
        <f t="shared" si="1"/>
        <v>Não</v>
      </c>
    </row>
    <row r="8" spans="1:4" ht="22.5" customHeight="1" x14ac:dyDescent="0.25">
      <c r="A8" s="3" t="s">
        <v>7</v>
      </c>
      <c r="B8" s="69">
        <v>12000</v>
      </c>
      <c r="C8" s="69">
        <f t="shared" si="0"/>
        <v>1200</v>
      </c>
      <c r="D8" s="3" t="str">
        <f t="shared" si="1"/>
        <v>Sim</v>
      </c>
    </row>
    <row r="9" spans="1:4" ht="22.5" customHeight="1" thickBot="1" x14ac:dyDescent="0.3">
      <c r="A9" s="7" t="s">
        <v>8</v>
      </c>
      <c r="B9" s="71">
        <v>10500</v>
      </c>
      <c r="C9" s="71">
        <f t="shared" si="0"/>
        <v>1050</v>
      </c>
      <c r="D9" s="7" t="str">
        <f t="shared" si="1"/>
        <v>Não</v>
      </c>
    </row>
    <row r="15" spans="1:4" ht="16.8" x14ac:dyDescent="0.3">
      <c r="C15" s="72"/>
    </row>
    <row r="16" spans="1:4" ht="16.8" x14ac:dyDescent="0.3">
      <c r="C16" s="72"/>
    </row>
    <row r="17" spans="3:3" ht="16.8" x14ac:dyDescent="0.3">
      <c r="C17" s="72"/>
    </row>
    <row r="18" spans="3:3" ht="16.8" x14ac:dyDescent="0.3">
      <c r="C18" s="72"/>
    </row>
    <row r="19" spans="3:3" ht="16.8" x14ac:dyDescent="0.3">
      <c r="C19" s="72"/>
    </row>
    <row r="20" spans="3:3" ht="16.8" x14ac:dyDescent="0.3">
      <c r="C20" s="72"/>
    </row>
    <row r="21" spans="3:3" ht="16.8" x14ac:dyDescent="0.3">
      <c r="C21" s="72"/>
    </row>
    <row r="22" spans="3:3" ht="16.8" x14ac:dyDescent="0.3">
      <c r="C22" s="7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3754-6929-4DF8-82D0-C4904938B6EB}">
  <dimension ref="A1:G13"/>
  <sheetViews>
    <sheetView zoomScale="70" zoomScaleNormal="70" workbookViewId="0">
      <selection activeCell="M11" sqref="M11"/>
    </sheetView>
  </sheetViews>
  <sheetFormatPr defaultColWidth="22.109375" defaultRowHeight="18" x14ac:dyDescent="0.35"/>
  <cols>
    <col min="1" max="1" width="17.109375" style="8" customWidth="1"/>
    <col min="2" max="2" width="14.33203125" style="8" customWidth="1"/>
    <col min="3" max="3" width="23.109375" style="8" customWidth="1"/>
    <col min="4" max="4" width="20.33203125" style="8" customWidth="1"/>
    <col min="5" max="5" width="17.33203125" style="8" customWidth="1"/>
    <col min="6" max="6" width="18" style="8" customWidth="1"/>
    <col min="7" max="7" width="18.88671875" style="8" customWidth="1"/>
    <col min="8" max="16384" width="22.109375" style="8"/>
  </cols>
  <sheetData>
    <row r="1" spans="1:7" ht="27" customHeight="1" x14ac:dyDescent="0.35">
      <c r="A1" s="77" t="s">
        <v>183</v>
      </c>
      <c r="B1" s="77"/>
      <c r="C1" s="77"/>
      <c r="D1" s="77"/>
      <c r="E1" s="77"/>
      <c r="F1" s="77"/>
      <c r="G1" s="77"/>
    </row>
    <row r="2" spans="1:7" ht="7.5" customHeight="1" x14ac:dyDescent="0.35">
      <c r="A2" s="78"/>
      <c r="B2" s="79"/>
      <c r="C2" s="79"/>
      <c r="D2" s="79"/>
      <c r="E2" s="79"/>
      <c r="F2" s="79"/>
      <c r="G2" s="79"/>
    </row>
    <row r="3" spans="1:7" ht="36" x14ac:dyDescent="0.35">
      <c r="A3" s="47" t="s">
        <v>9</v>
      </c>
      <c r="B3" s="47" t="s">
        <v>182</v>
      </c>
      <c r="C3" s="47" t="s">
        <v>10</v>
      </c>
      <c r="D3" s="47" t="s">
        <v>11</v>
      </c>
      <c r="E3" s="47" t="s">
        <v>12</v>
      </c>
      <c r="F3" s="47" t="s">
        <v>13</v>
      </c>
      <c r="G3" s="47" t="s">
        <v>14</v>
      </c>
    </row>
    <row r="4" spans="1:7" x14ac:dyDescent="0.35">
      <c r="A4" s="9">
        <v>111</v>
      </c>
      <c r="B4" s="9">
        <v>1</v>
      </c>
      <c r="C4" s="9">
        <v>5</v>
      </c>
      <c r="D4" s="10">
        <v>1534</v>
      </c>
      <c r="E4" s="10">
        <f>IF(OR(B4&gt;=4,C4&gt;=25),12%*D4,0)</f>
        <v>0</v>
      </c>
      <c r="F4" s="10">
        <f>IF(AND(B4&gt;=4,C4&gt;=25),5%*D4,0)</f>
        <v>0</v>
      </c>
      <c r="G4" s="73">
        <f>SUM(D4:F4)</f>
        <v>1534</v>
      </c>
    </row>
    <row r="5" spans="1:7" x14ac:dyDescent="0.35">
      <c r="A5" s="9">
        <v>112</v>
      </c>
      <c r="B5" s="9">
        <v>3</v>
      </c>
      <c r="C5" s="9">
        <v>30</v>
      </c>
      <c r="D5" s="10">
        <v>4321</v>
      </c>
      <c r="E5" s="10">
        <f t="shared" ref="E5:E13" si="0">IF(OR(B5&gt;=4,C5&gt;=25),12%*D5,0)</f>
        <v>518.52</v>
      </c>
      <c r="F5" s="10">
        <f t="shared" ref="F5:F13" si="1">IF(AND(B5&gt;=4,C5&gt;=25),5%*D5,0)</f>
        <v>0</v>
      </c>
      <c r="G5" s="73">
        <f t="shared" ref="G5:G13" si="2">SUM(D5:F5)</f>
        <v>4839.5200000000004</v>
      </c>
    </row>
    <row r="6" spans="1:7" x14ac:dyDescent="0.35">
      <c r="A6" s="9">
        <v>113</v>
      </c>
      <c r="B6" s="9">
        <v>2</v>
      </c>
      <c r="C6" s="9">
        <v>20</v>
      </c>
      <c r="D6" s="10">
        <v>2876</v>
      </c>
      <c r="E6" s="10">
        <f t="shared" si="0"/>
        <v>0</v>
      </c>
      <c r="F6" s="10">
        <f t="shared" si="1"/>
        <v>0</v>
      </c>
      <c r="G6" s="73">
        <f t="shared" si="2"/>
        <v>2876</v>
      </c>
    </row>
    <row r="7" spans="1:7" x14ac:dyDescent="0.35">
      <c r="A7" s="9">
        <v>114</v>
      </c>
      <c r="B7" s="9">
        <v>4</v>
      </c>
      <c r="C7" s="9">
        <v>33</v>
      </c>
      <c r="D7" s="10">
        <v>6302</v>
      </c>
      <c r="E7" s="10">
        <f t="shared" si="0"/>
        <v>756.24</v>
      </c>
      <c r="F7" s="10">
        <f t="shared" si="1"/>
        <v>315.10000000000002</v>
      </c>
      <c r="G7" s="73">
        <f t="shared" si="2"/>
        <v>7373.34</v>
      </c>
    </row>
    <row r="8" spans="1:7" x14ac:dyDescent="0.35">
      <c r="A8" s="9">
        <v>115</v>
      </c>
      <c r="B8" s="9">
        <v>5</v>
      </c>
      <c r="C8" s="9">
        <v>40</v>
      </c>
      <c r="D8" s="10">
        <v>8455</v>
      </c>
      <c r="E8" s="10">
        <f t="shared" si="0"/>
        <v>1014.5999999999999</v>
      </c>
      <c r="F8" s="10">
        <f t="shared" si="1"/>
        <v>422.75</v>
      </c>
      <c r="G8" s="73">
        <f t="shared" si="2"/>
        <v>9892.35</v>
      </c>
    </row>
    <row r="9" spans="1:7" x14ac:dyDescent="0.35">
      <c r="A9" s="9">
        <v>116</v>
      </c>
      <c r="B9" s="9">
        <v>4</v>
      </c>
      <c r="C9" s="9">
        <v>15</v>
      </c>
      <c r="D9" s="10">
        <v>6299</v>
      </c>
      <c r="E9" s="10">
        <f t="shared" si="0"/>
        <v>755.88</v>
      </c>
      <c r="F9" s="10">
        <f t="shared" si="1"/>
        <v>0</v>
      </c>
      <c r="G9" s="73">
        <f t="shared" si="2"/>
        <v>7054.88</v>
      </c>
    </row>
    <row r="10" spans="1:7" x14ac:dyDescent="0.35">
      <c r="A10" s="9">
        <v>117</v>
      </c>
      <c r="B10" s="9">
        <v>2</v>
      </c>
      <c r="C10" s="9">
        <v>3</v>
      </c>
      <c r="D10" s="10">
        <v>2750</v>
      </c>
      <c r="E10" s="10">
        <f t="shared" si="0"/>
        <v>0</v>
      </c>
      <c r="F10" s="10">
        <f t="shared" si="1"/>
        <v>0</v>
      </c>
      <c r="G10" s="73">
        <f t="shared" si="2"/>
        <v>2750</v>
      </c>
    </row>
    <row r="11" spans="1:7" x14ac:dyDescent="0.35">
      <c r="A11" s="9">
        <v>118</v>
      </c>
      <c r="B11" s="9">
        <v>3</v>
      </c>
      <c r="C11" s="9">
        <v>7</v>
      </c>
      <c r="D11" s="10">
        <v>4532</v>
      </c>
      <c r="E11" s="10">
        <f t="shared" si="0"/>
        <v>0</v>
      </c>
      <c r="F11" s="10">
        <f t="shared" si="1"/>
        <v>0</v>
      </c>
      <c r="G11" s="73">
        <f t="shared" si="2"/>
        <v>4532</v>
      </c>
    </row>
    <row r="12" spans="1:7" x14ac:dyDescent="0.35">
      <c r="A12" s="9">
        <v>119</v>
      </c>
      <c r="B12" s="9">
        <v>5</v>
      </c>
      <c r="C12" s="9">
        <v>38</v>
      </c>
      <c r="D12" s="10">
        <v>8990</v>
      </c>
      <c r="E12" s="10">
        <f t="shared" si="0"/>
        <v>1078.8</v>
      </c>
      <c r="F12" s="10">
        <f t="shared" si="1"/>
        <v>449.5</v>
      </c>
      <c r="G12" s="73">
        <f t="shared" si="2"/>
        <v>10518.3</v>
      </c>
    </row>
    <row r="13" spans="1:7" x14ac:dyDescent="0.35">
      <c r="A13" s="9">
        <v>120</v>
      </c>
      <c r="B13" s="9">
        <v>4</v>
      </c>
      <c r="C13" s="9">
        <v>22</v>
      </c>
      <c r="D13" s="10">
        <v>6184</v>
      </c>
      <c r="E13" s="10">
        <f t="shared" si="0"/>
        <v>742.07999999999993</v>
      </c>
      <c r="F13" s="10">
        <f t="shared" si="1"/>
        <v>0</v>
      </c>
      <c r="G13" s="73">
        <f t="shared" si="2"/>
        <v>6926.08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8CCF-CB94-4AA6-976A-A4FAAB58FDCD}">
  <dimension ref="A1:F7"/>
  <sheetViews>
    <sheetView topLeftCell="E1" workbookViewId="0">
      <selection activeCell="E14" sqref="E14"/>
    </sheetView>
  </sheetViews>
  <sheetFormatPr defaultColWidth="8.88671875" defaultRowHeight="18" x14ac:dyDescent="0.35"/>
  <cols>
    <col min="1" max="1" width="10.33203125" style="28" customWidth="1"/>
    <col min="2" max="2" width="17.33203125" style="28" customWidth="1"/>
    <col min="3" max="3" width="41.44140625" style="28" customWidth="1"/>
    <col min="4" max="4" width="25.33203125" style="28" customWidth="1"/>
    <col min="5" max="5" width="24.6640625" style="28" customWidth="1"/>
    <col min="6" max="6" width="60.109375" style="28" customWidth="1"/>
    <col min="7" max="16384" width="8.88671875" style="28"/>
  </cols>
  <sheetData>
    <row r="1" spans="1:6" ht="28.2" customHeight="1" x14ac:dyDescent="0.35">
      <c r="A1" s="46" t="s">
        <v>15</v>
      </c>
      <c r="B1" s="46" t="s">
        <v>16</v>
      </c>
      <c r="C1" s="46" t="s">
        <v>134</v>
      </c>
      <c r="D1" s="46" t="s">
        <v>135</v>
      </c>
      <c r="E1" s="46" t="s">
        <v>17</v>
      </c>
      <c r="F1" s="46" t="s">
        <v>144</v>
      </c>
    </row>
    <row r="2" spans="1:6" ht="40.950000000000003" customHeight="1" x14ac:dyDescent="0.35">
      <c r="A2" s="29" t="s">
        <v>124</v>
      </c>
      <c r="B2" s="29" t="s">
        <v>125</v>
      </c>
      <c r="C2" s="30" t="s">
        <v>136</v>
      </c>
      <c r="D2" s="30" t="s">
        <v>145</v>
      </c>
      <c r="E2" s="74" t="str">
        <f>_xlfn.CONCAT(A2," ",B2)</f>
        <v>Ada Lovelace</v>
      </c>
      <c r="F2" s="30" t="str">
        <f>_xlfn.CONCAT(D2,", ",E2," ",C2,".")</f>
        <v>Na década de 1840, Ada Lovelace desenvolveu o primeiro algoritmo do mundo.</v>
      </c>
    </row>
    <row r="3" spans="1:6" ht="40.950000000000003" customHeight="1" x14ac:dyDescent="0.35">
      <c r="A3" s="31" t="s">
        <v>126</v>
      </c>
      <c r="B3" s="31" t="s">
        <v>127</v>
      </c>
      <c r="C3" s="32" t="s">
        <v>143</v>
      </c>
      <c r="D3" s="32" t="s">
        <v>146</v>
      </c>
      <c r="E3" s="74" t="str">
        <f t="shared" ref="E3:E7" si="0">_xlfn.CONCAT(A3," ",B3)</f>
        <v>Alan Turing</v>
      </c>
      <c r="F3" s="30" t="str">
        <f>_xlfn.CONCAT(D3,", ",E3," ",C3)</f>
        <v xml:space="preserve">Na década de 1940, Alan Turing lançou as bases teóricas do que viria a ser o computador. </v>
      </c>
    </row>
    <row r="4" spans="1:6" ht="40.950000000000003" customHeight="1" x14ac:dyDescent="0.35">
      <c r="A4" s="29" t="s">
        <v>128</v>
      </c>
      <c r="B4" s="29" t="s">
        <v>129</v>
      </c>
      <c r="C4" s="30" t="s">
        <v>141</v>
      </c>
      <c r="D4" s="30" t="s">
        <v>146</v>
      </c>
      <c r="E4" s="74" t="str">
        <f t="shared" si="0"/>
        <v>Claude Shannon</v>
      </c>
      <c r="F4" s="30" t="str">
        <f t="shared" ref="F4:F7" si="1">_xlfn.CONCAT(D4,", ",E4," ",C4,".")</f>
        <v>Na década de 1940, Claude Shannon desenvolveu a Teoria da Informação.</v>
      </c>
    </row>
    <row r="5" spans="1:6" ht="40.950000000000003" customHeight="1" x14ac:dyDescent="0.35">
      <c r="A5" s="31" t="s">
        <v>132</v>
      </c>
      <c r="B5" s="31" t="s">
        <v>133</v>
      </c>
      <c r="C5" s="32" t="s">
        <v>137</v>
      </c>
      <c r="D5" s="32" t="s">
        <v>147</v>
      </c>
      <c r="E5" s="74" t="str">
        <f t="shared" si="0"/>
        <v>John McCarthy</v>
      </c>
      <c r="F5" s="30" t="str">
        <f t="shared" si="1"/>
        <v>Na década de 1950, John McCarthy criou o termo "Inteligência Artificial".</v>
      </c>
    </row>
    <row r="6" spans="1:6" ht="40.950000000000003" customHeight="1" x14ac:dyDescent="0.35">
      <c r="A6" s="29" t="s">
        <v>138</v>
      </c>
      <c r="B6" s="29" t="s">
        <v>139</v>
      </c>
      <c r="C6" s="30" t="s">
        <v>140</v>
      </c>
      <c r="D6" s="30" t="s">
        <v>148</v>
      </c>
      <c r="E6" s="74" t="str">
        <f t="shared" si="0"/>
        <v>Ray Tomlinson</v>
      </c>
      <c r="F6" s="30" t="str">
        <f t="shared" si="1"/>
        <v>Na década de 1970, Ray Tomlinson inventou o e-mail.</v>
      </c>
    </row>
    <row r="7" spans="1:6" ht="40.950000000000003" customHeight="1" x14ac:dyDescent="0.35">
      <c r="A7" s="32" t="s">
        <v>130</v>
      </c>
      <c r="B7" s="32" t="s">
        <v>131</v>
      </c>
      <c r="C7" s="32" t="s">
        <v>142</v>
      </c>
      <c r="D7" s="32" t="s">
        <v>149</v>
      </c>
      <c r="E7" s="74" t="str">
        <f t="shared" si="0"/>
        <v>Tim Berners-Lee</v>
      </c>
      <c r="F7" s="30" t="str">
        <f t="shared" si="1"/>
        <v>Na década de 1980, Tim Berners-Lee criou a World Wide Web.</v>
      </c>
    </row>
  </sheetData>
  <sortState xmlns:xlrd2="http://schemas.microsoft.com/office/spreadsheetml/2017/richdata2" ref="A2:F7">
    <sortCondition ref="A2:A7"/>
  </sortState>
  <phoneticPr fontId="18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DFD7-8FC9-4090-9F92-9524BCF46AB7}">
  <dimension ref="A1:S33"/>
  <sheetViews>
    <sheetView topLeftCell="A12" workbookViewId="0">
      <selection activeCell="C33" sqref="C33"/>
    </sheetView>
  </sheetViews>
  <sheetFormatPr defaultColWidth="8.88671875" defaultRowHeight="18" x14ac:dyDescent="0.35"/>
  <cols>
    <col min="1" max="1" width="16.6640625" style="38" customWidth="1"/>
    <col min="2" max="3" width="16.6640625" style="34" customWidth="1"/>
    <col min="4" max="9" width="8.88671875" style="34"/>
    <col min="10" max="13" width="8.88671875" style="33"/>
    <col min="14" max="16384" width="8.88671875" style="34"/>
  </cols>
  <sheetData>
    <row r="1" spans="1:19" ht="34.200000000000003" customHeight="1" x14ac:dyDescent="0.35">
      <c r="A1" s="80" t="s">
        <v>181</v>
      </c>
      <c r="B1" s="81"/>
      <c r="C1" s="82"/>
    </row>
    <row r="2" spans="1:19" ht="24.6" customHeight="1" x14ac:dyDescent="0.35">
      <c r="A2" s="52" t="s">
        <v>150</v>
      </c>
      <c r="B2" s="52" t="s">
        <v>18</v>
      </c>
      <c r="C2" s="52" t="s">
        <v>19</v>
      </c>
    </row>
    <row r="3" spans="1:19" x14ac:dyDescent="0.35">
      <c r="A3" s="36" t="s">
        <v>151</v>
      </c>
      <c r="B3" s="35">
        <v>100</v>
      </c>
      <c r="C3" s="36"/>
      <c r="J3" s="34"/>
      <c r="K3" s="34"/>
      <c r="L3" s="34"/>
      <c r="M3" s="34"/>
      <c r="P3" s="33"/>
      <c r="Q3" s="33"/>
      <c r="R3" s="33"/>
      <c r="S3" s="33"/>
    </row>
    <row r="4" spans="1:19" x14ac:dyDescent="0.35">
      <c r="A4" s="36" t="s">
        <v>152</v>
      </c>
      <c r="B4" s="35">
        <v>100</v>
      </c>
      <c r="C4" s="36" t="s">
        <v>20</v>
      </c>
      <c r="J4" s="34"/>
      <c r="K4" s="34"/>
      <c r="L4" s="34"/>
      <c r="M4" s="34"/>
    </row>
    <row r="5" spans="1:19" x14ac:dyDescent="0.35">
      <c r="A5" s="36" t="s">
        <v>153</v>
      </c>
      <c r="B5" s="35">
        <v>100</v>
      </c>
      <c r="C5" s="36"/>
      <c r="J5" s="34"/>
      <c r="K5" s="34"/>
      <c r="L5" s="34"/>
      <c r="M5" s="34"/>
    </row>
    <row r="6" spans="1:19" x14ac:dyDescent="0.35">
      <c r="A6" s="36" t="s">
        <v>154</v>
      </c>
      <c r="B6" s="35">
        <v>100</v>
      </c>
      <c r="C6" s="36"/>
    </row>
    <row r="7" spans="1:19" x14ac:dyDescent="0.35">
      <c r="A7" s="36" t="s">
        <v>155</v>
      </c>
      <c r="B7" s="35">
        <v>100</v>
      </c>
      <c r="C7" s="36" t="s">
        <v>20</v>
      </c>
    </row>
    <row r="8" spans="1:19" x14ac:dyDescent="0.35">
      <c r="A8" s="36" t="s">
        <v>156</v>
      </c>
      <c r="B8" s="35">
        <v>100</v>
      </c>
      <c r="C8" s="36" t="s">
        <v>20</v>
      </c>
    </row>
    <row r="9" spans="1:19" x14ac:dyDescent="0.35">
      <c r="A9" s="36" t="s">
        <v>157</v>
      </c>
      <c r="B9" s="35">
        <v>100</v>
      </c>
      <c r="C9" s="36"/>
    </row>
    <row r="10" spans="1:19" x14ac:dyDescent="0.35">
      <c r="A10" s="36" t="s">
        <v>158</v>
      </c>
      <c r="B10" s="35">
        <v>100</v>
      </c>
      <c r="C10" s="36" t="s">
        <v>20</v>
      </c>
    </row>
    <row r="11" spans="1:19" x14ac:dyDescent="0.35">
      <c r="A11" s="36" t="s">
        <v>159</v>
      </c>
      <c r="B11" s="35">
        <v>100</v>
      </c>
      <c r="C11" s="36"/>
    </row>
    <row r="12" spans="1:19" x14ac:dyDescent="0.35">
      <c r="A12" s="36" t="s">
        <v>160</v>
      </c>
      <c r="B12" s="35">
        <v>100</v>
      </c>
      <c r="C12" s="36" t="s">
        <v>20</v>
      </c>
    </row>
    <row r="13" spans="1:19" x14ac:dyDescent="0.35">
      <c r="A13" s="36" t="s">
        <v>161</v>
      </c>
      <c r="B13" s="35">
        <v>100</v>
      </c>
      <c r="C13" s="36"/>
      <c r="G13" s="37"/>
    </row>
    <row r="14" spans="1:19" x14ac:dyDescent="0.35">
      <c r="A14" s="36" t="s">
        <v>162</v>
      </c>
      <c r="B14" s="35">
        <v>100</v>
      </c>
      <c r="C14" s="36"/>
    </row>
    <row r="15" spans="1:19" x14ac:dyDescent="0.35">
      <c r="A15" s="36" t="s">
        <v>163</v>
      </c>
      <c r="B15" s="35">
        <v>100</v>
      </c>
      <c r="C15" s="36" t="s">
        <v>20</v>
      </c>
    </row>
    <row r="16" spans="1:19" x14ac:dyDescent="0.35">
      <c r="A16" s="36" t="s">
        <v>164</v>
      </c>
      <c r="B16" s="35">
        <v>100</v>
      </c>
      <c r="C16" s="36"/>
    </row>
    <row r="17" spans="1:3" x14ac:dyDescent="0.35">
      <c r="A17" s="36" t="s">
        <v>165</v>
      </c>
      <c r="B17" s="35">
        <v>100</v>
      </c>
      <c r="C17" s="36" t="s">
        <v>20</v>
      </c>
    </row>
    <row r="18" spans="1:3" x14ac:dyDescent="0.35">
      <c r="A18" s="36" t="s">
        <v>166</v>
      </c>
      <c r="B18" s="35">
        <v>100</v>
      </c>
      <c r="C18" s="36"/>
    </row>
    <row r="19" spans="1:3" x14ac:dyDescent="0.35">
      <c r="A19" s="36" t="s">
        <v>167</v>
      </c>
      <c r="B19" s="35">
        <v>100</v>
      </c>
      <c r="C19" s="36"/>
    </row>
    <row r="20" spans="1:3" x14ac:dyDescent="0.35">
      <c r="A20" s="36" t="s">
        <v>168</v>
      </c>
      <c r="B20" s="35">
        <v>100</v>
      </c>
      <c r="C20" s="36"/>
    </row>
    <row r="21" spans="1:3" x14ac:dyDescent="0.35">
      <c r="A21" s="36" t="s">
        <v>169</v>
      </c>
      <c r="B21" s="35">
        <v>100</v>
      </c>
      <c r="C21" s="36" t="s">
        <v>20</v>
      </c>
    </row>
    <row r="22" spans="1:3" x14ac:dyDescent="0.35">
      <c r="A22" s="36" t="s">
        <v>170</v>
      </c>
      <c r="B22" s="35">
        <v>100</v>
      </c>
      <c r="C22" s="36"/>
    </row>
    <row r="23" spans="1:3" x14ac:dyDescent="0.35">
      <c r="A23" s="36" t="s">
        <v>171</v>
      </c>
      <c r="B23" s="35">
        <v>100</v>
      </c>
      <c r="C23" s="36"/>
    </row>
    <row r="24" spans="1:3" x14ac:dyDescent="0.35">
      <c r="A24" s="36" t="s">
        <v>172</v>
      </c>
      <c r="B24" s="35">
        <v>100</v>
      </c>
      <c r="C24" s="36" t="s">
        <v>20</v>
      </c>
    </row>
    <row r="25" spans="1:3" x14ac:dyDescent="0.35">
      <c r="A25" s="36" t="s">
        <v>173</v>
      </c>
      <c r="B25" s="35">
        <v>100</v>
      </c>
      <c r="C25" s="36"/>
    </row>
    <row r="26" spans="1:3" x14ac:dyDescent="0.35">
      <c r="A26" s="36" t="s">
        <v>174</v>
      </c>
      <c r="B26" s="35">
        <v>100</v>
      </c>
      <c r="C26" s="36"/>
    </row>
    <row r="27" spans="1:3" x14ac:dyDescent="0.35">
      <c r="A27" s="36" t="s">
        <v>175</v>
      </c>
      <c r="B27" s="35">
        <v>100</v>
      </c>
      <c r="C27" s="36" t="s">
        <v>20</v>
      </c>
    </row>
    <row r="28" spans="1:3" x14ac:dyDescent="0.35">
      <c r="A28" s="36" t="s">
        <v>176</v>
      </c>
      <c r="B28" s="35">
        <v>100</v>
      </c>
      <c r="C28" s="36"/>
    </row>
    <row r="29" spans="1:3" x14ac:dyDescent="0.35">
      <c r="A29" s="36" t="s">
        <v>177</v>
      </c>
      <c r="B29" s="35">
        <v>100</v>
      </c>
      <c r="C29" s="36" t="s">
        <v>20</v>
      </c>
    </row>
    <row r="30" spans="1:3" x14ac:dyDescent="0.35">
      <c r="A30" s="36" t="s">
        <v>178</v>
      </c>
      <c r="B30" s="35">
        <v>100</v>
      </c>
      <c r="C30" s="36"/>
    </row>
    <row r="31" spans="1:3" x14ac:dyDescent="0.35">
      <c r="A31" s="36" t="s">
        <v>179</v>
      </c>
      <c r="B31" s="35">
        <v>100</v>
      </c>
      <c r="C31" s="36" t="s">
        <v>20</v>
      </c>
    </row>
    <row r="32" spans="1:3" x14ac:dyDescent="0.35">
      <c r="A32" s="36" t="s">
        <v>180</v>
      </c>
      <c r="B32" s="35">
        <v>100</v>
      </c>
      <c r="C32" s="36"/>
    </row>
    <row r="33" spans="1:3" x14ac:dyDescent="0.35">
      <c r="A33" s="59" t="s">
        <v>21</v>
      </c>
      <c r="B33" s="75">
        <f>SUM(B3:B32)</f>
        <v>3000</v>
      </c>
      <c r="C33" s="60">
        <f>SUMIF(C3:C32,"ok",B3:B32)</f>
        <v>1200</v>
      </c>
    </row>
  </sheetData>
  <mergeCells count="1">
    <mergeCell ref="A1:C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D358-F5D1-434A-AEA6-5A2B4AC25912}">
  <dimension ref="A1:H30"/>
  <sheetViews>
    <sheetView showGridLines="0" tabSelected="1" topLeftCell="H6" zoomScale="85" zoomScaleNormal="85" workbookViewId="0">
      <selection activeCell="H22" sqref="H22"/>
    </sheetView>
  </sheetViews>
  <sheetFormatPr defaultColWidth="9.33203125" defaultRowHeight="18" x14ac:dyDescent="0.35"/>
  <cols>
    <col min="1" max="1" width="11.109375" style="39" customWidth="1"/>
    <col min="2" max="2" width="14.44140625" style="39" customWidth="1"/>
    <col min="3" max="3" width="23.44140625" style="39" customWidth="1"/>
    <col min="4" max="4" width="17.5546875" style="39" customWidth="1"/>
    <col min="5" max="5" width="21.109375" style="39" customWidth="1"/>
    <col min="6" max="6" width="1.33203125" style="39" customWidth="1"/>
    <col min="7" max="7" width="12.88671875" style="39" customWidth="1"/>
    <col min="8" max="8" width="15.6640625" style="39" customWidth="1"/>
    <col min="9" max="9" width="26.44140625" style="39" customWidth="1"/>
    <col min="10" max="16384" width="9.33203125" style="39"/>
  </cols>
  <sheetData>
    <row r="1" spans="1:8" ht="25.95" customHeight="1" x14ac:dyDescent="0.35">
      <c r="A1" s="83" t="s">
        <v>22</v>
      </c>
      <c r="B1" s="84"/>
      <c r="C1" s="84"/>
      <c r="D1" s="84"/>
      <c r="E1" s="84"/>
      <c r="F1" s="84"/>
      <c r="G1" s="84"/>
      <c r="H1" s="85"/>
    </row>
    <row r="2" spans="1:8" ht="3.6" customHeight="1" thickBot="1" x14ac:dyDescent="0.4"/>
    <row r="3" spans="1:8" x14ac:dyDescent="0.35">
      <c r="A3" s="86" t="s">
        <v>23</v>
      </c>
      <c r="B3" s="88" t="s">
        <v>24</v>
      </c>
      <c r="C3" s="88" t="s">
        <v>187</v>
      </c>
      <c r="D3" s="88" t="s">
        <v>188</v>
      </c>
      <c r="E3" s="90" t="s">
        <v>14</v>
      </c>
      <c r="G3" s="53" t="s">
        <v>25</v>
      </c>
      <c r="H3" s="44">
        <v>0.05</v>
      </c>
    </row>
    <row r="4" spans="1:8" ht="18.600000000000001" thickBot="1" x14ac:dyDescent="0.4">
      <c r="A4" s="87"/>
      <c r="B4" s="89"/>
      <c r="C4" s="89"/>
      <c r="D4" s="89"/>
      <c r="E4" s="91"/>
      <c r="G4" s="54" t="s">
        <v>26</v>
      </c>
      <c r="H4" s="45">
        <v>2100</v>
      </c>
    </row>
    <row r="5" spans="1:8" ht="18.600000000000001" thickBot="1" x14ac:dyDescent="0.4">
      <c r="A5" s="92" t="s">
        <v>27</v>
      </c>
      <c r="B5" s="62" t="s">
        <v>124</v>
      </c>
      <c r="C5" s="63">
        <v>10000</v>
      </c>
      <c r="D5" s="112">
        <f>IF(C5&gt;=10000,C5*$H$3,0)</f>
        <v>500</v>
      </c>
      <c r="E5" s="68">
        <f>C5+D5</f>
        <v>10500</v>
      </c>
    </row>
    <row r="6" spans="1:8" ht="18.600000000000001" thickBot="1" x14ac:dyDescent="0.4">
      <c r="A6" s="93"/>
      <c r="B6" s="41" t="s">
        <v>126</v>
      </c>
      <c r="C6" s="64">
        <v>18000</v>
      </c>
      <c r="D6" s="112">
        <f t="shared" ref="D6:D28" si="0">IF(C6&gt;=10000,C6*$H$3,0)</f>
        <v>900</v>
      </c>
      <c r="E6" s="68">
        <f t="shared" ref="E6:E28" si="1">C6+D6</f>
        <v>18900</v>
      </c>
      <c r="G6" s="102" t="s">
        <v>28</v>
      </c>
      <c r="H6" s="103"/>
    </row>
    <row r="7" spans="1:8" ht="18.600000000000001" thickBot="1" x14ac:dyDescent="0.4">
      <c r="A7" s="93"/>
      <c r="B7" s="41" t="s">
        <v>128</v>
      </c>
      <c r="C7" s="64">
        <v>5360</v>
      </c>
      <c r="D7" s="112">
        <f t="shared" si="0"/>
        <v>0</v>
      </c>
      <c r="E7" s="68">
        <f t="shared" si="1"/>
        <v>5360</v>
      </c>
      <c r="G7" s="42" t="s">
        <v>124</v>
      </c>
      <c r="H7" s="40">
        <f ca="1">SUMIF(B5:C28,G7,C5:C28)</f>
        <v>40283</v>
      </c>
    </row>
    <row r="8" spans="1:8" ht="18.600000000000001" thickBot="1" x14ac:dyDescent="0.4">
      <c r="A8" s="93"/>
      <c r="B8" s="41" t="s">
        <v>132</v>
      </c>
      <c r="C8" s="64">
        <v>12380</v>
      </c>
      <c r="D8" s="112">
        <f t="shared" si="0"/>
        <v>619</v>
      </c>
      <c r="E8" s="68">
        <f t="shared" si="1"/>
        <v>12999</v>
      </c>
      <c r="G8" s="42" t="s">
        <v>126</v>
      </c>
      <c r="H8" s="40">
        <f>SUMIF(B5:B28,G8,C5:C28)</f>
        <v>40315</v>
      </c>
    </row>
    <row r="9" spans="1:8" ht="18.600000000000001" thickBot="1" x14ac:dyDescent="0.4">
      <c r="A9" s="93"/>
      <c r="B9" s="41" t="s">
        <v>138</v>
      </c>
      <c r="C9" s="64">
        <v>9999</v>
      </c>
      <c r="D9" s="112">
        <f t="shared" si="0"/>
        <v>0</v>
      </c>
      <c r="E9" s="68">
        <f t="shared" si="1"/>
        <v>9999</v>
      </c>
      <c r="G9" s="42" t="s">
        <v>128</v>
      </c>
      <c r="H9" s="40">
        <f t="shared" ref="H9:H12" si="2">SUMIF(B6:B29,G9,C6:C29)</f>
        <v>36260</v>
      </c>
    </row>
    <row r="10" spans="1:8" ht="18.600000000000001" thickBot="1" x14ac:dyDescent="0.4">
      <c r="A10" s="94"/>
      <c r="B10" s="65" t="s">
        <v>130</v>
      </c>
      <c r="C10" s="66">
        <v>19456</v>
      </c>
      <c r="D10" s="112">
        <f t="shared" si="0"/>
        <v>972.80000000000007</v>
      </c>
      <c r="E10" s="68">
        <f t="shared" si="1"/>
        <v>20428.8</v>
      </c>
      <c r="G10" s="42" t="s">
        <v>132</v>
      </c>
      <c r="H10" s="40">
        <f t="shared" si="2"/>
        <v>62580</v>
      </c>
    </row>
    <row r="11" spans="1:8" ht="18.600000000000001" thickBot="1" x14ac:dyDescent="0.4">
      <c r="A11" s="95" t="s">
        <v>29</v>
      </c>
      <c r="B11" s="62" t="s">
        <v>124</v>
      </c>
      <c r="C11" s="63">
        <v>7800</v>
      </c>
      <c r="D11" s="112">
        <f t="shared" si="0"/>
        <v>0</v>
      </c>
      <c r="E11" s="68">
        <f t="shared" si="1"/>
        <v>7800</v>
      </c>
      <c r="G11" s="42" t="s">
        <v>138</v>
      </c>
      <c r="H11" s="40">
        <f t="shared" si="2"/>
        <v>56925</v>
      </c>
    </row>
    <row r="12" spans="1:8" ht="18.600000000000001" thickBot="1" x14ac:dyDescent="0.4">
      <c r="A12" s="96"/>
      <c r="B12" s="41" t="s">
        <v>126</v>
      </c>
      <c r="C12" s="64">
        <v>4500</v>
      </c>
      <c r="D12" s="112">
        <f t="shared" si="0"/>
        <v>0</v>
      </c>
      <c r="E12" s="68">
        <f t="shared" si="1"/>
        <v>4500</v>
      </c>
      <c r="G12" s="43" t="s">
        <v>130</v>
      </c>
      <c r="H12" s="40">
        <f t="shared" si="2"/>
        <v>27915</v>
      </c>
    </row>
    <row r="13" spans="1:8" ht="18.600000000000001" thickBot="1" x14ac:dyDescent="0.4">
      <c r="A13" s="96"/>
      <c r="B13" s="41" t="s">
        <v>128</v>
      </c>
      <c r="C13" s="64">
        <v>10670</v>
      </c>
      <c r="D13" s="112">
        <f t="shared" si="0"/>
        <v>533.5</v>
      </c>
      <c r="E13" s="68">
        <f t="shared" si="1"/>
        <v>11203.5</v>
      </c>
    </row>
    <row r="14" spans="1:8" ht="18.600000000000001" thickBot="1" x14ac:dyDescent="0.4">
      <c r="A14" s="96"/>
      <c r="B14" s="41" t="s">
        <v>132</v>
      </c>
      <c r="C14" s="64">
        <v>8750</v>
      </c>
      <c r="D14" s="112">
        <f t="shared" si="0"/>
        <v>0</v>
      </c>
      <c r="E14" s="68">
        <f t="shared" si="1"/>
        <v>8750</v>
      </c>
      <c r="G14" s="98" t="s">
        <v>32</v>
      </c>
      <c r="H14" s="99"/>
    </row>
    <row r="15" spans="1:8" ht="18.600000000000001" thickBot="1" x14ac:dyDescent="0.4">
      <c r="A15" s="96"/>
      <c r="B15" s="41" t="s">
        <v>138</v>
      </c>
      <c r="C15" s="64">
        <v>14300</v>
      </c>
      <c r="D15" s="112">
        <f t="shared" si="0"/>
        <v>715</v>
      </c>
      <c r="E15" s="68">
        <f t="shared" si="1"/>
        <v>15015</v>
      </c>
      <c r="G15" s="100">
        <f>MAX(C5:C28)</f>
        <v>19456</v>
      </c>
      <c r="H15" s="101"/>
    </row>
    <row r="16" spans="1:8" ht="18.600000000000001" thickBot="1" x14ac:dyDescent="0.4">
      <c r="A16" s="97"/>
      <c r="B16" s="65" t="s">
        <v>132</v>
      </c>
      <c r="C16" s="66">
        <v>15350</v>
      </c>
      <c r="D16" s="112">
        <f t="shared" si="0"/>
        <v>767.5</v>
      </c>
      <c r="E16" s="68">
        <f t="shared" si="1"/>
        <v>16117.5</v>
      </c>
    </row>
    <row r="17" spans="1:8" ht="18.600000000000001" thickBot="1" x14ac:dyDescent="0.4">
      <c r="A17" s="92" t="s">
        <v>30</v>
      </c>
      <c r="B17" s="62" t="s">
        <v>124</v>
      </c>
      <c r="C17" s="63">
        <v>9632</v>
      </c>
      <c r="D17" s="112">
        <f t="shared" si="0"/>
        <v>0</v>
      </c>
      <c r="E17" s="68">
        <f t="shared" si="1"/>
        <v>9632</v>
      </c>
      <c r="G17" s="102" t="s">
        <v>33</v>
      </c>
      <c r="H17" s="103"/>
    </row>
    <row r="18" spans="1:8" ht="18.600000000000001" thickBot="1" x14ac:dyDescent="0.4">
      <c r="A18" s="93"/>
      <c r="B18" s="41" t="s">
        <v>126</v>
      </c>
      <c r="C18" s="64">
        <v>7692</v>
      </c>
      <c r="D18" s="112">
        <f t="shared" si="0"/>
        <v>0</v>
      </c>
      <c r="E18" s="68">
        <f t="shared" si="1"/>
        <v>7692</v>
      </c>
      <c r="G18" s="100">
        <f>MIN(C5:C28)</f>
        <v>4500</v>
      </c>
      <c r="H18" s="101"/>
    </row>
    <row r="19" spans="1:8" ht="18.600000000000001" thickBot="1" x14ac:dyDescent="0.4">
      <c r="A19" s="93"/>
      <c r="B19" s="41" t="s">
        <v>128</v>
      </c>
      <c r="C19" s="64">
        <v>11330</v>
      </c>
      <c r="D19" s="112">
        <f t="shared" si="0"/>
        <v>566.5</v>
      </c>
      <c r="E19" s="68">
        <f t="shared" si="1"/>
        <v>11896.5</v>
      </c>
    </row>
    <row r="20" spans="1:8" ht="18.600000000000001" thickBot="1" x14ac:dyDescent="0.4">
      <c r="A20" s="93"/>
      <c r="B20" s="41" t="s">
        <v>132</v>
      </c>
      <c r="C20" s="64">
        <v>15200</v>
      </c>
      <c r="D20" s="112">
        <f t="shared" si="0"/>
        <v>760</v>
      </c>
      <c r="E20" s="68">
        <f t="shared" si="1"/>
        <v>15960</v>
      </c>
      <c r="G20" s="102" t="s">
        <v>184</v>
      </c>
      <c r="H20" s="103"/>
    </row>
    <row r="21" spans="1:8" ht="18.600000000000001" thickBot="1" x14ac:dyDescent="0.4">
      <c r="A21" s="93"/>
      <c r="B21" s="41" t="s">
        <v>138</v>
      </c>
      <c r="C21" s="64">
        <v>8500</v>
      </c>
      <c r="D21" s="112">
        <f t="shared" si="0"/>
        <v>0</v>
      </c>
      <c r="E21" s="68">
        <f t="shared" si="1"/>
        <v>8500</v>
      </c>
      <c r="G21" s="100">
        <f>AVERAGE(C5:C28)</f>
        <v>11011.583333333334</v>
      </c>
      <c r="H21" s="101"/>
    </row>
    <row r="22" spans="1:8" ht="18.600000000000001" thickBot="1" x14ac:dyDescent="0.4">
      <c r="A22" s="94"/>
      <c r="B22" s="65" t="s">
        <v>138</v>
      </c>
      <c r="C22" s="66">
        <v>10926</v>
      </c>
      <c r="D22" s="112">
        <f t="shared" si="0"/>
        <v>546.30000000000007</v>
      </c>
      <c r="E22" s="68">
        <f t="shared" si="1"/>
        <v>11472.3</v>
      </c>
    </row>
    <row r="23" spans="1:8" ht="18.600000000000001" thickBot="1" x14ac:dyDescent="0.4">
      <c r="A23" s="95" t="s">
        <v>31</v>
      </c>
      <c r="B23" s="62" t="s">
        <v>124</v>
      </c>
      <c r="C23" s="63">
        <v>12851</v>
      </c>
      <c r="D23" s="112">
        <f t="shared" si="0"/>
        <v>642.55000000000007</v>
      </c>
      <c r="E23" s="68">
        <f t="shared" si="1"/>
        <v>13493.55</v>
      </c>
    </row>
    <row r="24" spans="1:8" ht="18.600000000000001" thickBot="1" x14ac:dyDescent="0.4">
      <c r="A24" s="96"/>
      <c r="B24" s="41" t="s">
        <v>126</v>
      </c>
      <c r="C24" s="64">
        <v>10123</v>
      </c>
      <c r="D24" s="112">
        <f t="shared" si="0"/>
        <v>506.15000000000003</v>
      </c>
      <c r="E24" s="68">
        <f t="shared" si="1"/>
        <v>10629.15</v>
      </c>
    </row>
    <row r="25" spans="1:8" ht="18.600000000000001" thickBot="1" x14ac:dyDescent="0.4">
      <c r="A25" s="96"/>
      <c r="B25" s="41" t="s">
        <v>128</v>
      </c>
      <c r="C25" s="67">
        <v>8900</v>
      </c>
      <c r="D25" s="112">
        <f t="shared" si="0"/>
        <v>0</v>
      </c>
      <c r="E25" s="68">
        <f t="shared" si="1"/>
        <v>8900</v>
      </c>
      <c r="G25" s="61"/>
      <c r="H25" s="61"/>
    </row>
    <row r="26" spans="1:8" ht="18.600000000000001" thickBot="1" x14ac:dyDescent="0.4">
      <c r="A26" s="96"/>
      <c r="B26" s="41" t="s">
        <v>132</v>
      </c>
      <c r="C26" s="67">
        <v>10900</v>
      </c>
      <c r="D26" s="112">
        <f t="shared" si="0"/>
        <v>545</v>
      </c>
      <c r="E26" s="68">
        <f t="shared" si="1"/>
        <v>11445</v>
      </c>
      <c r="G26" s="61"/>
      <c r="H26" s="61"/>
    </row>
    <row r="27" spans="1:8" ht="18.600000000000001" thickBot="1" x14ac:dyDescent="0.4">
      <c r="A27" s="96"/>
      <c r="B27" s="41" t="s">
        <v>138</v>
      </c>
      <c r="C27" s="67">
        <v>13200</v>
      </c>
      <c r="D27" s="112">
        <f t="shared" si="0"/>
        <v>660</v>
      </c>
      <c r="E27" s="68">
        <f t="shared" si="1"/>
        <v>13860</v>
      </c>
      <c r="G27" s="61"/>
      <c r="H27" s="61"/>
    </row>
    <row r="28" spans="1:8" ht="18.600000000000001" thickBot="1" x14ac:dyDescent="0.4">
      <c r="A28" s="97"/>
      <c r="B28" s="65" t="s">
        <v>130</v>
      </c>
      <c r="C28" s="66">
        <v>8459</v>
      </c>
      <c r="D28" s="112">
        <f t="shared" si="0"/>
        <v>0</v>
      </c>
      <c r="E28" s="68">
        <f t="shared" si="1"/>
        <v>8459</v>
      </c>
    </row>
    <row r="29" spans="1:8" x14ac:dyDescent="0.35">
      <c r="A29" s="104" t="s">
        <v>21</v>
      </c>
      <c r="B29" s="105"/>
      <c r="C29" s="108">
        <f>SUM(C5:C28)</f>
        <v>264278</v>
      </c>
      <c r="D29" s="108">
        <f>SUM(D5:D28)</f>
        <v>9234.2999999999993</v>
      </c>
      <c r="E29" s="110">
        <f>SUM(E5:E28)</f>
        <v>273512.29999999993</v>
      </c>
    </row>
    <row r="30" spans="1:8" ht="18.600000000000001" thickBot="1" x14ac:dyDescent="0.4">
      <c r="A30" s="106"/>
      <c r="B30" s="107"/>
      <c r="C30" s="109"/>
      <c r="D30" s="109"/>
      <c r="E30" s="111"/>
    </row>
  </sheetData>
  <mergeCells count="21">
    <mergeCell ref="A29:B30"/>
    <mergeCell ref="C29:C30"/>
    <mergeCell ref="D29:D30"/>
    <mergeCell ref="E29:E30"/>
    <mergeCell ref="G17:H17"/>
    <mergeCell ref="G18:H18"/>
    <mergeCell ref="G20:H20"/>
    <mergeCell ref="G21:H21"/>
    <mergeCell ref="A5:A10"/>
    <mergeCell ref="A11:A16"/>
    <mergeCell ref="A17:A22"/>
    <mergeCell ref="A23:A28"/>
    <mergeCell ref="G14:H14"/>
    <mergeCell ref="G15:H15"/>
    <mergeCell ref="G6:H6"/>
    <mergeCell ref="A1:H1"/>
    <mergeCell ref="A3:A4"/>
    <mergeCell ref="B3:B4"/>
    <mergeCell ref="C3:C4"/>
    <mergeCell ref="D3:D4"/>
    <mergeCell ref="E3:E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ROTEIRO</vt:lpstr>
      <vt:lpstr>1_FUNÇÕES MAIOR MENOR</vt:lpstr>
      <vt:lpstr>2_CONTAGEM</vt:lpstr>
      <vt:lpstr>3_SE</vt:lpstr>
      <vt:lpstr>4_E_OU</vt:lpstr>
      <vt:lpstr>5_CONCAT</vt:lpstr>
      <vt:lpstr>6_SOMASE</vt:lpstr>
      <vt:lpstr>7_PARA A AULA QUE VEM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Sotero da Silva Neto</dc:creator>
  <cp:lastModifiedBy>manuela alejandra garcia valbuena</cp:lastModifiedBy>
  <dcterms:created xsi:type="dcterms:W3CDTF">2025-08-06T20:47:07Z</dcterms:created>
  <dcterms:modified xsi:type="dcterms:W3CDTF">2025-08-29T23:42:04Z</dcterms:modified>
</cp:coreProperties>
</file>