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g\Downloads\"/>
    </mc:Choice>
  </mc:AlternateContent>
  <xr:revisionPtr revIDLastSave="0" documentId="8_{BF8B4A1E-E947-4558-8B3E-7B1E6B5DFEF7}" xr6:coauthVersionLast="47" xr6:coauthVersionMax="47" xr10:uidLastSave="{00000000-0000-0000-0000-000000000000}"/>
  <bookViews>
    <workbookView xWindow="-108" yWindow="-108" windowWidth="23256" windowHeight="12456" firstSheet="3" activeTab="7" xr2:uid="{4B6CE501-94B3-401A-A932-A1CE4A40A009}"/>
  </bookViews>
  <sheets>
    <sheet name="ROTEIRO" sheetId="18" r:id="rId1"/>
    <sheet name="1_DA AULA PASSADA" sheetId="13" r:id="rId2"/>
    <sheet name="2_SE(SE)" sheetId="8" r:id="rId3"/>
    <sheet name="3_PROCV EXATA" sheetId="14" r:id="rId4"/>
    <sheet name="4_PROCV APROX" sheetId="11" r:id="rId5"/>
    <sheet name="5_PROCV LISTA SEERRO" sheetId="3" r:id="rId6"/>
    <sheet name="6_MÉDIASE(S)" sheetId="10" r:id="rId7"/>
    <sheet name="7_PARA A AULA QUE VEM" sheetId="1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2" l="1"/>
  <c r="E23" i="12"/>
  <c r="E22" i="12"/>
  <c r="E19" i="12"/>
  <c r="E21" i="12"/>
  <c r="E20" i="12"/>
  <c r="E17" i="12"/>
  <c r="E14" i="10"/>
  <c r="E13" i="10"/>
  <c r="E18" i="12"/>
  <c r="E16" i="12"/>
  <c r="E15" i="12"/>
  <c r="E14" i="12"/>
  <c r="E12" i="10"/>
  <c r="E11" i="10"/>
  <c r="K2" i="3"/>
  <c r="I2" i="3"/>
  <c r="E3" i="11"/>
  <c r="E4" i="11"/>
  <c r="E5" i="11"/>
  <c r="E6" i="11"/>
  <c r="E7" i="11"/>
  <c r="E8" i="11"/>
  <c r="E9" i="11"/>
  <c r="E2" i="11"/>
  <c r="D3" i="11"/>
  <c r="D4" i="11"/>
  <c r="D5" i="11"/>
  <c r="D6" i="11"/>
  <c r="D7" i="11"/>
  <c r="D8" i="11"/>
  <c r="D9" i="11"/>
  <c r="D2" i="11"/>
  <c r="C3" i="11"/>
  <c r="C4" i="11"/>
  <c r="C5" i="11"/>
  <c r="C6" i="11"/>
  <c r="C7" i="11"/>
  <c r="C8" i="11"/>
  <c r="C9" i="11"/>
  <c r="C2" i="11"/>
  <c r="E8" i="14"/>
  <c r="E4" i="14"/>
  <c r="E5" i="14"/>
  <c r="E6" i="14"/>
  <c r="E7" i="14"/>
  <c r="E3" i="14"/>
  <c r="D4" i="14"/>
  <c r="D5" i="14"/>
  <c r="D6" i="14"/>
  <c r="D7" i="14"/>
  <c r="D3" i="14"/>
  <c r="B4" i="14"/>
  <c r="B5" i="14"/>
  <c r="B6" i="14"/>
  <c r="B7" i="14"/>
  <c r="B3" i="14"/>
  <c r="D3" i="8"/>
  <c r="D4" i="8"/>
  <c r="D5" i="8"/>
  <c r="D6" i="8"/>
  <c r="D7" i="8"/>
  <c r="D8" i="8"/>
  <c r="D9" i="8"/>
  <c r="D10" i="8"/>
  <c r="D11" i="8"/>
  <c r="D2" i="8"/>
  <c r="E10" i="10"/>
  <c r="C3" i="8"/>
  <c r="C4" i="8"/>
  <c r="C5" i="8"/>
  <c r="C6" i="8"/>
  <c r="C7" i="8"/>
  <c r="C8" i="8"/>
  <c r="C9" i="8"/>
  <c r="C10" i="8"/>
  <c r="C11" i="8"/>
  <c r="C2" i="8"/>
  <c r="C29" i="13"/>
  <c r="E28" i="13"/>
  <c r="D28" i="13"/>
  <c r="D27" i="13"/>
  <c r="E27" i="13" s="1"/>
  <c r="E26" i="13"/>
  <c r="D26" i="13"/>
  <c r="E25" i="13"/>
  <c r="D25" i="13"/>
  <c r="D24" i="13"/>
  <c r="E24" i="13" s="1"/>
  <c r="D23" i="13"/>
  <c r="E23" i="13" s="1"/>
  <c r="E22" i="13"/>
  <c r="D22" i="13"/>
  <c r="G21" i="13"/>
  <c r="D21" i="13"/>
  <c r="E21" i="13" s="1"/>
  <c r="D20" i="13"/>
  <c r="E20" i="13" s="1"/>
  <c r="D19" i="13"/>
  <c r="E19" i="13" s="1"/>
  <c r="G18" i="13"/>
  <c r="D18" i="13"/>
  <c r="E18" i="13" s="1"/>
  <c r="E17" i="13"/>
  <c r="D17" i="13"/>
  <c r="D16" i="13"/>
  <c r="E16" i="13" s="1"/>
  <c r="G15" i="13"/>
  <c r="D15" i="13"/>
  <c r="E15" i="13" s="1"/>
  <c r="D14" i="13"/>
  <c r="E14" i="13" s="1"/>
  <c r="D13" i="13"/>
  <c r="E13" i="13" s="1"/>
  <c r="H12" i="13"/>
  <c r="E12" i="13"/>
  <c r="D12" i="13"/>
  <c r="H11" i="13"/>
  <c r="D11" i="13"/>
  <c r="E11" i="13" s="1"/>
  <c r="H10" i="13"/>
  <c r="E10" i="13"/>
  <c r="D10" i="13"/>
  <c r="H9" i="13"/>
  <c r="D9" i="13"/>
  <c r="E9" i="13" s="1"/>
  <c r="H8" i="13"/>
  <c r="E8" i="13"/>
  <c r="D8" i="13"/>
  <c r="H7" i="13"/>
  <c r="D7" i="13"/>
  <c r="E7" i="13" s="1"/>
  <c r="E6" i="13"/>
  <c r="D6" i="13"/>
  <c r="D29" i="13" s="1"/>
  <c r="D5" i="13"/>
  <c r="E5" i="13" s="1"/>
  <c r="E29" i="13" l="1"/>
</calcChain>
</file>

<file path=xl/sharedStrings.xml><?xml version="1.0" encoding="utf-8"?>
<sst xmlns="http://schemas.openxmlformats.org/spreadsheetml/2006/main" count="213" uniqueCount="119">
  <si>
    <t>Alex</t>
  </si>
  <si>
    <t>Mês</t>
  </si>
  <si>
    <t>Mercearia Sossego</t>
  </si>
  <si>
    <t>Mar e Sol Pousada</t>
  </si>
  <si>
    <t>Hotelaria</t>
  </si>
  <si>
    <t>Mercadinho Pague Pouco</t>
  </si>
  <si>
    <t>Hotel Morada</t>
  </si>
  <si>
    <t>Supermercado Pague Pouco</t>
  </si>
  <si>
    <t>Supermercado Pague Leve</t>
  </si>
  <si>
    <t>[a] Qual a média das compras mensais?</t>
  </si>
  <si>
    <t>[b] Qual a média das compras mensais dos clientes de hotelaria?</t>
  </si>
  <si>
    <t>Número de unidades compradas</t>
  </si>
  <si>
    <t>Preço unitário  (R$)</t>
  </si>
  <si>
    <t>Preço
líquido unitário (R$)</t>
  </si>
  <si>
    <t>Unidades</t>
  </si>
  <si>
    <t>Taxa</t>
  </si>
  <si>
    <t>Salário dos Vendedores</t>
  </si>
  <si>
    <t>Vendendor</t>
  </si>
  <si>
    <t>Total Vendido</t>
  </si>
  <si>
    <t>Comissão</t>
  </si>
  <si>
    <t>Salário Total</t>
  </si>
  <si>
    <t>Comissão:</t>
  </si>
  <si>
    <t>Salário:</t>
  </si>
  <si>
    <t>Janeiro</t>
  </si>
  <si>
    <t>Ada</t>
  </si>
  <si>
    <t>Alan</t>
  </si>
  <si>
    <t>Vendas por Funcionário</t>
  </si>
  <si>
    <t>Claude</t>
  </si>
  <si>
    <t>John</t>
  </si>
  <si>
    <t>Ray</t>
  </si>
  <si>
    <t>Tim</t>
  </si>
  <si>
    <t>Fevereiro</t>
  </si>
  <si>
    <t>Maior Venda</t>
  </si>
  <si>
    <t>Março</t>
  </si>
  <si>
    <t>Menor Venda</t>
  </si>
  <si>
    <t>Venda Média</t>
  </si>
  <si>
    <t>Abril</t>
  </si>
  <si>
    <t>TOTAL</t>
  </si>
  <si>
    <t>Teclado Mecânico</t>
  </si>
  <si>
    <t>PEDIDO DO CLIENTE XYZ</t>
  </si>
  <si>
    <t>Periféricos</t>
  </si>
  <si>
    <t>Acessórios</t>
  </si>
  <si>
    <t>Monitor 24"</t>
  </si>
  <si>
    <t>Monitores</t>
  </si>
  <si>
    <t>HD Externo 1TB</t>
  </si>
  <si>
    <t>Armazenamento</t>
  </si>
  <si>
    <t>Impressoras</t>
  </si>
  <si>
    <t>CÓDIGO DO PRODUTO</t>
  </si>
  <si>
    <t>NOME DO PRODUTO</t>
  </si>
  <si>
    <t>QUANTIDADE</t>
  </si>
  <si>
    <t>PREÇO UNITÁRIO</t>
  </si>
  <si>
    <t>VALOR TOTAL DO PEDIDO</t>
  </si>
  <si>
    <t>M-24</t>
  </si>
  <si>
    <t>MO-SF</t>
  </si>
  <si>
    <t>Mouse Óptico Sem Fio</t>
  </si>
  <si>
    <t>HDEXT-1TB</t>
  </si>
  <si>
    <t>IMP-L</t>
  </si>
  <si>
    <t>F-SF</t>
  </si>
  <si>
    <t>F-CF</t>
  </si>
  <si>
    <t>TEC-MEC</t>
  </si>
  <si>
    <t>Webcam Full HD</t>
  </si>
  <si>
    <t>WCAM-FHD</t>
  </si>
  <si>
    <t>Fone de Ouvido Sem Fio</t>
  </si>
  <si>
    <t>Fone de Ouvido Com Fio</t>
  </si>
  <si>
    <t>CATEGORIA</t>
  </si>
  <si>
    <t>ESTOQUE ATUAL</t>
  </si>
  <si>
    <t>Impressora à Laser</t>
  </si>
  <si>
    <t>CLIENTE</t>
  </si>
  <si>
    <t>SEGMENTO</t>
  </si>
  <si>
    <t>COMPRAS MENSAIS</t>
  </si>
  <si>
    <t>TEMPO ENQUANTO CLIENTE (ANOS)</t>
  </si>
  <si>
    <t>VENDEDOR</t>
  </si>
  <si>
    <t>VENDAS (R$)</t>
  </si>
  <si>
    <t>Bia</t>
  </si>
  <si>
    <t>Cadu</t>
  </si>
  <si>
    <t>Duda</t>
  </si>
  <si>
    <t>Edu</t>
  </si>
  <si>
    <t>Fafá</t>
  </si>
  <si>
    <t>Gil</t>
  </si>
  <si>
    <t>Helô</t>
  </si>
  <si>
    <t>DESEMPENHO 1</t>
  </si>
  <si>
    <t>DESEMPENHO 2</t>
  </si>
  <si>
    <t>0 a 10</t>
  </si>
  <si>
    <t>11 a 30</t>
  </si>
  <si>
    <t>31 a 60</t>
  </si>
  <si>
    <t>61 a 100</t>
  </si>
  <si>
    <t>101 a 200</t>
  </si>
  <si>
    <t>201 a 400</t>
  </si>
  <si>
    <t>401 ou mais</t>
  </si>
  <si>
    <t>Desconto concedido (%)</t>
  </si>
  <si>
    <t>TABELA DE INFORMAÇÕES</t>
  </si>
  <si>
    <t>Serviço</t>
  </si>
  <si>
    <t>Pousada Sem Wi-Fi</t>
  </si>
  <si>
    <t>[d] Qual a média das compras mensais dos clientes de serviço que são clientes há mais de 2 anos?</t>
  </si>
  <si>
    <t>Turismo</t>
  </si>
  <si>
    <t>Restaurante Beira-Mar</t>
  </si>
  <si>
    <t>Qual a soma das compras mensais dos clientes de hotelaria?</t>
  </si>
  <si>
    <t>Qual o valor máximo de Compras mensais?</t>
  </si>
  <si>
    <t>Qual o valor mínimo de Compras mensais?</t>
  </si>
  <si>
    <t>Qual o segundo maior valor de Compras mensais?</t>
  </si>
  <si>
    <t>Qual o terceiro menor valor de Compras mensais?</t>
  </si>
  <si>
    <t>Quantos são os clientes do segmento de serviço?</t>
  </si>
  <si>
    <t>Qual a soma das compras mensais dos clientes de hotelaria que são clientes há mais de 5 anos?</t>
  </si>
  <si>
    <t>Qual a soma das compras mensais?</t>
  </si>
  <si>
    <t xml:space="preserve">Pontos Turísticos </t>
  </si>
  <si>
    <t>Agência Viagem dos Sonhos</t>
  </si>
  <si>
    <t>Aventura Mágica</t>
  </si>
  <si>
    <t>Quantos números existem em toda a base de dados?</t>
  </si>
  <si>
    <t>Quantos valores existem em toda a base de dados?</t>
  </si>
  <si>
    <t>Quantos são os clientes do segmento de Turismo com compras mensais maiores que 2mil reais?</t>
  </si>
  <si>
    <t>[c] Qual a média das compras mensais dos clientes de serviço?</t>
  </si>
  <si>
    <t>Juju</t>
  </si>
  <si>
    <t>Iara</t>
  </si>
  <si>
    <t>VALOR TOTAL DO PRODUTO</t>
  </si>
  <si>
    <t>Tabela 1: Tabela de Descontos</t>
  </si>
  <si>
    <t>Tabela 2: Tabela de Descontos Arrumada</t>
  </si>
  <si>
    <t>Total a   pagar        (R$)</t>
  </si>
  <si>
    <t>CÓDIGO</t>
  </si>
  <si>
    <t>[e] Qual a média das compras mensais dos clientes de hotelaria que são clientes há mais de 8 anos?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</si>
</sst>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&quot;R$&quot;* #,##0.00_-;\-&quot;R$&quot;* #,##0.00_-;_-&quot;R$&quot;* &quot;-&quot;??_-;_-@_-"/>
    <numFmt numFmtId="166" formatCode="&quot;R$&quot;\ #,##0.00"/>
    <numFmt numFmtId="167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3399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6"/>
      <color indexed="9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</font>
    <font>
      <b/>
      <sz val="14"/>
      <color indexed="9"/>
      <name val="Arial"/>
      <family val="2"/>
    </font>
    <font>
      <b/>
      <sz val="14"/>
      <color theme="4" tint="-0.499984740745262"/>
      <name val="Arial"/>
      <family val="2"/>
    </font>
    <font>
      <b/>
      <sz val="14"/>
      <color rgb="FF00206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FE4F8"/>
        <bgColor indexed="64"/>
      </patternFill>
    </fill>
    <fill>
      <patternFill patternType="solid">
        <fgColor rgb="FFF0F3FA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rgb="FFF4ECFA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E3E9F5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164" fontId="2" fillId="0" borderId="0" applyFont="0" applyFill="0" applyBorder="0" applyAlignment="0" applyProtection="0"/>
    <xf numFmtId="0" fontId="3" fillId="13" borderId="0" applyNumberFormat="0" applyBorder="0" applyAlignment="0" applyProtection="0"/>
    <xf numFmtId="0" fontId="4" fillId="0" borderId="0"/>
    <xf numFmtId="0" fontId="3" fillId="6" borderId="0" applyNumberFormat="0" applyBorder="0" applyAlignment="0" applyProtection="0"/>
    <xf numFmtId="0" fontId="4" fillId="14" borderId="0" applyNumberFormat="0" applyBorder="0" applyAlignment="0" applyProtection="0"/>
    <xf numFmtId="0" fontId="3" fillId="8" borderId="0" applyNumberFormat="0" applyBorder="0" applyAlignment="0" applyProtection="0"/>
    <xf numFmtId="0" fontId="4" fillId="15" borderId="0" applyNumberFormat="0" applyBorder="0" applyAlignment="0" applyProtection="0"/>
    <xf numFmtId="0" fontId="4" fillId="7" borderId="0" applyNumberFormat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54">
    <xf numFmtId="0" fontId="0" fillId="0" borderId="0" xfId="0"/>
    <xf numFmtId="0" fontId="7" fillId="17" borderId="0" xfId="0" applyFont="1" applyFill="1"/>
    <xf numFmtId="0" fontId="8" fillId="17" borderId="0" xfId="0" applyFont="1" applyFill="1"/>
    <xf numFmtId="0" fontId="8" fillId="17" borderId="1" xfId="0" applyFont="1" applyFill="1" applyBorder="1" applyAlignment="1">
      <alignment horizontal="center"/>
    </xf>
    <xf numFmtId="0" fontId="8" fillId="0" borderId="0" xfId="3" applyFont="1"/>
    <xf numFmtId="0" fontId="10" fillId="16" borderId="5" xfId="12" applyFont="1" applyFill="1" applyBorder="1"/>
    <xf numFmtId="9" fontId="8" fillId="19" borderId="7" xfId="13" applyNumberFormat="1" applyFont="1" applyFill="1" applyBorder="1" applyAlignment="1">
      <alignment horizontal="center"/>
    </xf>
    <xf numFmtId="0" fontId="10" fillId="16" borderId="11" xfId="12" applyFont="1" applyFill="1" applyBorder="1"/>
    <xf numFmtId="166" fontId="8" fillId="19" borderId="13" xfId="10" applyNumberFormat="1" applyFont="1" applyFill="1" applyBorder="1"/>
    <xf numFmtId="0" fontId="11" fillId="19" borderId="6" xfId="15" applyFont="1" applyFill="1" applyBorder="1"/>
    <xf numFmtId="167" fontId="8" fillId="19" borderId="7" xfId="14" applyNumberFormat="1" applyFont="1" applyFill="1" applyBorder="1"/>
    <xf numFmtId="167" fontId="8" fillId="0" borderId="5" xfId="13" applyNumberFormat="1" applyFont="1" applyFill="1" applyBorder="1"/>
    <xf numFmtId="167" fontId="8" fillId="0" borderId="7" xfId="13" applyNumberFormat="1" applyFont="1" applyFill="1" applyBorder="1"/>
    <xf numFmtId="0" fontId="11" fillId="19" borderId="1" xfId="15" applyFont="1" applyFill="1" applyBorder="1"/>
    <xf numFmtId="167" fontId="8" fillId="19" borderId="10" xfId="14" applyNumberFormat="1" applyFont="1" applyFill="1" applyBorder="1"/>
    <xf numFmtId="167" fontId="8" fillId="0" borderId="9" xfId="13" applyNumberFormat="1" applyFont="1" applyFill="1" applyBorder="1"/>
    <xf numFmtId="167" fontId="8" fillId="0" borderId="10" xfId="13" applyNumberFormat="1" applyFont="1" applyFill="1" applyBorder="1"/>
    <xf numFmtId="0" fontId="8" fillId="19" borderId="9" xfId="14" applyFont="1" applyFill="1" applyBorder="1"/>
    <xf numFmtId="167" fontId="8" fillId="0" borderId="10" xfId="10" applyNumberFormat="1" applyFont="1" applyFill="1" applyBorder="1"/>
    <xf numFmtId="0" fontId="11" fillId="19" borderId="12" xfId="15" applyFont="1" applyFill="1" applyBorder="1"/>
    <xf numFmtId="167" fontId="8" fillId="19" borderId="13" xfId="14" applyNumberFormat="1" applyFont="1" applyFill="1" applyBorder="1"/>
    <xf numFmtId="167" fontId="8" fillId="0" borderId="11" xfId="13" applyNumberFormat="1" applyFont="1" applyFill="1" applyBorder="1"/>
    <xf numFmtId="167" fontId="8" fillId="0" borderId="13" xfId="13" applyNumberFormat="1" applyFont="1" applyFill="1" applyBorder="1"/>
    <xf numFmtId="0" fontId="8" fillId="19" borderId="11" xfId="14" applyFont="1" applyFill="1" applyBorder="1"/>
    <xf numFmtId="167" fontId="8" fillId="0" borderId="13" xfId="10" applyNumberFormat="1" applyFont="1" applyFill="1" applyBorder="1"/>
    <xf numFmtId="167" fontId="8" fillId="19" borderId="26" xfId="14" applyNumberFormat="1" applyFont="1" applyFill="1" applyBorder="1"/>
    <xf numFmtId="4" fontId="8" fillId="0" borderId="0" xfId="11" applyNumberFormat="1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20" borderId="1" xfId="0" applyFont="1" applyFill="1" applyBorder="1" applyAlignment="1">
      <alignment wrapText="1"/>
    </xf>
    <xf numFmtId="0" fontId="6" fillId="20" borderId="1" xfId="0" applyFont="1" applyFill="1" applyBorder="1" applyAlignment="1">
      <alignment horizontal="center" wrapText="1"/>
    </xf>
    <xf numFmtId="0" fontId="13" fillId="22" borderId="31" xfId="0" applyFont="1" applyFill="1" applyBorder="1" applyAlignment="1">
      <alignment horizontal="center" vertical="center" wrapText="1"/>
    </xf>
    <xf numFmtId="0" fontId="13" fillId="22" borderId="1" xfId="0" applyFont="1" applyFill="1" applyBorder="1" applyAlignment="1">
      <alignment horizontal="center" vertical="center" wrapText="1"/>
    </xf>
    <xf numFmtId="0" fontId="13" fillId="22" borderId="1" xfId="0" applyFont="1" applyFill="1" applyBorder="1" applyAlignment="1">
      <alignment horizontal="center" vertical="center"/>
    </xf>
    <xf numFmtId="0" fontId="13" fillId="23" borderId="1" xfId="0" applyFont="1" applyFill="1" applyBorder="1" applyAlignment="1">
      <alignment horizontal="center" wrapText="1"/>
    </xf>
    <xf numFmtId="0" fontId="6" fillId="24" borderId="1" xfId="0" applyFont="1" applyFill="1" applyBorder="1" applyAlignment="1">
      <alignment wrapText="1"/>
    </xf>
    <xf numFmtId="0" fontId="6" fillId="24" borderId="1" xfId="0" applyFont="1" applyFill="1" applyBorder="1" applyAlignment="1">
      <alignment horizontal="center" wrapText="1"/>
    </xf>
    <xf numFmtId="164" fontId="6" fillId="24" borderId="1" xfId="0" applyNumberFormat="1" applyFont="1" applyFill="1" applyBorder="1" applyAlignment="1">
      <alignment horizontal="right" wrapText="1"/>
    </xf>
    <xf numFmtId="0" fontId="13" fillId="2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10" fillId="16" borderId="1" xfId="0" applyFont="1" applyFill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/>
    </xf>
    <xf numFmtId="0" fontId="10" fillId="21" borderId="1" xfId="0" applyFont="1" applyFill="1" applyBorder="1" applyAlignment="1">
      <alignment horizontal="center" vertical="center"/>
    </xf>
    <xf numFmtId="0" fontId="10" fillId="25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16" borderId="0" xfId="0" applyFont="1" applyFill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14" fontId="19" fillId="18" borderId="0" xfId="0" applyNumberFormat="1" applyFont="1" applyFill="1"/>
    <xf numFmtId="0" fontId="19" fillId="18" borderId="0" xfId="0" applyFont="1" applyFill="1"/>
    <xf numFmtId="0" fontId="20" fillId="18" borderId="1" xfId="20" applyFont="1" applyFill="1" applyBorder="1" applyAlignment="1">
      <alignment horizontal="center" vertical="center" wrapText="1"/>
    </xf>
    <xf numFmtId="0" fontId="8" fillId="0" borderId="0" xfId="20" applyFont="1"/>
    <xf numFmtId="0" fontId="8" fillId="26" borderId="1" xfId="20" applyFont="1" applyFill="1" applyBorder="1" applyAlignment="1">
      <alignment horizontal="center"/>
    </xf>
    <xf numFmtId="165" fontId="8" fillId="26" borderId="1" xfId="20" applyNumberFormat="1" applyFont="1" applyFill="1" applyBorder="1"/>
    <xf numFmtId="0" fontId="21" fillId="22" borderId="1" xfId="20" applyFont="1" applyFill="1" applyBorder="1" applyAlignment="1">
      <alignment horizontal="center"/>
    </xf>
    <xf numFmtId="165" fontId="8" fillId="0" borderId="0" xfId="20" applyNumberFormat="1" applyFont="1"/>
    <xf numFmtId="9" fontId="8" fillId="26" borderId="1" xfId="20" applyNumberFormat="1" applyFont="1" applyFill="1" applyBorder="1" applyAlignment="1">
      <alignment horizontal="center"/>
    </xf>
    <xf numFmtId="0" fontId="8" fillId="20" borderId="0" xfId="20" applyFont="1" applyFill="1"/>
    <xf numFmtId="0" fontId="8" fillId="0" borderId="0" xfId="0" applyFont="1"/>
    <xf numFmtId="0" fontId="10" fillId="16" borderId="5" xfId="0" applyFont="1" applyFill="1" applyBorder="1" applyAlignment="1">
      <alignment horizontal="center" vertical="center"/>
    </xf>
    <xf numFmtId="0" fontId="10" fillId="16" borderId="6" xfId="0" applyFont="1" applyFill="1" applyBorder="1" applyAlignment="1">
      <alignment horizontal="center" vertical="center"/>
    </xf>
    <xf numFmtId="0" fontId="10" fillId="16" borderId="6" xfId="0" applyFont="1" applyFill="1" applyBorder="1" applyAlignment="1">
      <alignment horizontal="center" vertical="center" wrapText="1"/>
    </xf>
    <xf numFmtId="0" fontId="10" fillId="16" borderId="7" xfId="0" applyFont="1" applyFill="1" applyBorder="1" applyAlignment="1">
      <alignment horizontal="center" vertical="center" wrapText="1"/>
    </xf>
    <xf numFmtId="0" fontId="8" fillId="17" borderId="9" xfId="0" applyFont="1" applyFill="1" applyBorder="1"/>
    <xf numFmtId="164" fontId="8" fillId="17" borderId="10" xfId="1" applyFont="1" applyFill="1" applyBorder="1" applyAlignment="1">
      <alignment horizontal="center"/>
    </xf>
    <xf numFmtId="0" fontId="8" fillId="17" borderId="11" xfId="0" applyFont="1" applyFill="1" applyBorder="1"/>
    <xf numFmtId="0" fontId="8" fillId="17" borderId="12" xfId="0" applyFont="1" applyFill="1" applyBorder="1" applyAlignment="1">
      <alignment horizontal="center"/>
    </xf>
    <xf numFmtId="164" fontId="8" fillId="17" borderId="13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21" applyNumberFormat="1" applyFont="1" applyBorder="1" applyAlignment="1">
      <alignment horizontal="center"/>
    </xf>
    <xf numFmtId="0" fontId="8" fillId="0" borderId="1" xfId="2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5" fontId="8" fillId="17" borderId="10" xfId="0" applyNumberFormat="1" applyFont="1" applyFill="1" applyBorder="1"/>
    <xf numFmtId="165" fontId="8" fillId="0" borderId="10" xfId="0" applyNumberFormat="1" applyFont="1" applyBorder="1"/>
    <xf numFmtId="0" fontId="8" fillId="17" borderId="37" xfId="0" applyFont="1" applyFill="1" applyBorder="1" applyAlignment="1">
      <alignment vertical="center"/>
    </xf>
    <xf numFmtId="0" fontId="8" fillId="17" borderId="25" xfId="0" applyFont="1" applyFill="1" applyBorder="1" applyAlignment="1">
      <alignment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20" borderId="1" xfId="0" applyFont="1" applyFill="1" applyBorder="1" applyAlignment="1">
      <alignment wrapText="1"/>
    </xf>
    <xf numFmtId="0" fontId="8" fillId="20" borderId="1" xfId="0" applyFont="1" applyFill="1" applyBorder="1" applyAlignment="1">
      <alignment horizontal="center" wrapText="1"/>
    </xf>
    <xf numFmtId="0" fontId="18" fillId="0" borderId="0" xfId="0" applyFont="1"/>
    <xf numFmtId="164" fontId="8" fillId="20" borderId="1" xfId="1" applyFont="1" applyFill="1" applyBorder="1" applyAlignment="1">
      <alignment horizontal="right" wrapText="1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64" fontId="12" fillId="0" borderId="1" xfId="0" applyNumberFormat="1" applyFont="1" applyBorder="1" applyAlignment="1">
      <alignment horizontal="center" vertical="center"/>
    </xf>
    <xf numFmtId="0" fontId="12" fillId="17" borderId="10" xfId="0" applyFont="1" applyFill="1" applyBorder="1" applyAlignment="1">
      <alignment vertical="center"/>
    </xf>
    <xf numFmtId="0" fontId="12" fillId="27" borderId="1" xfId="0" applyFont="1" applyFill="1" applyBorder="1" applyAlignment="1">
      <alignment horizontal="center" vertical="center"/>
    </xf>
    <xf numFmtId="164" fontId="12" fillId="17" borderId="7" xfId="0" applyNumberFormat="1" applyFont="1" applyFill="1" applyBorder="1" applyAlignment="1">
      <alignment vertical="center"/>
    </xf>
    <xf numFmtId="0" fontId="1" fillId="24" borderId="1" xfId="0" applyFont="1" applyFill="1" applyBorder="1" applyAlignment="1">
      <alignment wrapText="1"/>
    </xf>
    <xf numFmtId="164" fontId="6" fillId="20" borderId="1" xfId="1" applyFont="1" applyFill="1" applyBorder="1" applyAlignment="1">
      <alignment horizontal="right" wrapText="1"/>
    </xf>
    <xf numFmtId="164" fontId="6" fillId="20" borderId="1" xfId="0" applyNumberFormat="1" applyFont="1" applyFill="1" applyBorder="1" applyAlignment="1">
      <alignment wrapText="1"/>
    </xf>
    <xf numFmtId="164" fontId="6" fillId="22" borderId="1" xfId="0" applyNumberFormat="1" applyFont="1" applyFill="1" applyBorder="1" applyAlignment="1">
      <alignment wrapText="1"/>
    </xf>
    <xf numFmtId="9" fontId="8" fillId="0" borderId="1" xfId="20" applyNumberFormat="1" applyFont="1" applyBorder="1" applyAlignment="1">
      <alignment horizontal="center"/>
    </xf>
    <xf numFmtId="164" fontId="8" fillId="0" borderId="1" xfId="20" applyNumberFormat="1" applyFont="1" applyBorder="1"/>
    <xf numFmtId="165" fontId="8" fillId="17" borderId="22" xfId="0" applyNumberFormat="1" applyFont="1" applyFill="1" applyBorder="1" applyAlignment="1">
      <alignment vertical="center"/>
    </xf>
    <xf numFmtId="0" fontId="9" fillId="16" borderId="2" xfId="12" applyFont="1" applyFill="1" applyBorder="1" applyAlignment="1">
      <alignment horizontal="center" vertical="center"/>
    </xf>
    <xf numFmtId="0" fontId="9" fillId="16" borderId="15" xfId="12" applyFont="1" applyFill="1" applyBorder="1" applyAlignment="1">
      <alignment horizontal="center" vertical="center"/>
    </xf>
    <xf numFmtId="0" fontId="9" fillId="16" borderId="3" xfId="12" applyFont="1" applyFill="1" applyBorder="1" applyAlignment="1">
      <alignment horizontal="center" vertical="center"/>
    </xf>
    <xf numFmtId="0" fontId="10" fillId="16" borderId="16" xfId="12" applyFont="1" applyFill="1" applyBorder="1" applyAlignment="1">
      <alignment horizontal="center" vertical="center"/>
    </xf>
    <xf numFmtId="0" fontId="10" fillId="16" borderId="19" xfId="12" applyFont="1" applyFill="1" applyBorder="1" applyAlignment="1">
      <alignment horizontal="center" vertical="center"/>
    </xf>
    <xf numFmtId="0" fontId="10" fillId="16" borderId="17" xfId="12" applyFont="1" applyFill="1" applyBorder="1" applyAlignment="1">
      <alignment horizontal="center" vertical="center"/>
    </xf>
    <xf numFmtId="0" fontId="10" fillId="16" borderId="4" xfId="12" applyFont="1" applyFill="1" applyBorder="1" applyAlignment="1">
      <alignment horizontal="center" vertical="center"/>
    </xf>
    <xf numFmtId="0" fontId="10" fillId="16" borderId="18" xfId="12" applyFont="1" applyFill="1" applyBorder="1" applyAlignment="1">
      <alignment horizontal="center" vertical="center"/>
    </xf>
    <xf numFmtId="0" fontId="10" fillId="16" borderId="20" xfId="12" applyFont="1" applyFill="1" applyBorder="1" applyAlignment="1">
      <alignment horizontal="center" vertical="center"/>
    </xf>
    <xf numFmtId="0" fontId="8" fillId="19" borderId="16" xfId="14" applyFont="1" applyFill="1" applyBorder="1" applyAlignment="1">
      <alignment horizontal="center" vertical="center"/>
    </xf>
    <xf numFmtId="0" fontId="8" fillId="19" borderId="19" xfId="14" applyFont="1" applyFill="1" applyBorder="1" applyAlignment="1">
      <alignment horizontal="center" vertical="center"/>
    </xf>
    <xf numFmtId="0" fontId="8" fillId="19" borderId="23" xfId="14" applyFont="1" applyFill="1" applyBorder="1" applyAlignment="1">
      <alignment horizontal="center" vertical="center"/>
    </xf>
    <xf numFmtId="0" fontId="10" fillId="16" borderId="21" xfId="12" applyFont="1" applyFill="1" applyBorder="1" applyAlignment="1">
      <alignment horizontal="center"/>
    </xf>
    <xf numFmtId="0" fontId="10" fillId="16" borderId="22" xfId="12" applyFont="1" applyFill="1" applyBorder="1" applyAlignment="1">
      <alignment horizontal="center"/>
    </xf>
    <xf numFmtId="4" fontId="8" fillId="0" borderId="24" xfId="11" applyNumberFormat="1" applyFont="1" applyFill="1" applyBorder="1" applyAlignment="1">
      <alignment horizontal="center"/>
    </xf>
    <xf numFmtId="4" fontId="8" fillId="0" borderId="25" xfId="11" applyNumberFormat="1" applyFont="1" applyFill="1" applyBorder="1" applyAlignment="1">
      <alignment horizontal="center"/>
    </xf>
    <xf numFmtId="0" fontId="8" fillId="19" borderId="16" xfId="13" applyFont="1" applyFill="1" applyBorder="1" applyAlignment="1">
      <alignment horizontal="center" vertical="center"/>
    </xf>
    <xf numFmtId="0" fontId="8" fillId="19" borderId="19" xfId="13" applyFont="1" applyFill="1" applyBorder="1" applyAlignment="1">
      <alignment horizontal="center" vertical="center"/>
    </xf>
    <xf numFmtId="0" fontId="8" fillId="19" borderId="23" xfId="13" applyFont="1" applyFill="1" applyBorder="1" applyAlignment="1">
      <alignment horizontal="center" vertical="center"/>
    </xf>
    <xf numFmtId="0" fontId="10" fillId="16" borderId="21" xfId="12" applyFont="1" applyFill="1" applyBorder="1" applyAlignment="1">
      <alignment horizontal="center" vertical="center"/>
    </xf>
    <xf numFmtId="0" fontId="10" fillId="16" borderId="22" xfId="12" applyFont="1" applyFill="1" applyBorder="1" applyAlignment="1">
      <alignment horizontal="center" vertical="center"/>
    </xf>
    <xf numFmtId="0" fontId="10" fillId="16" borderId="8" xfId="12" applyFont="1" applyFill="1" applyBorder="1" applyAlignment="1">
      <alignment horizontal="center" vertical="center"/>
    </xf>
    <xf numFmtId="0" fontId="10" fillId="16" borderId="27" xfId="12" applyFont="1" applyFill="1" applyBorder="1" applyAlignment="1">
      <alignment horizontal="center" vertical="center"/>
    </xf>
    <xf numFmtId="0" fontId="10" fillId="16" borderId="14" xfId="12" applyFont="1" applyFill="1" applyBorder="1" applyAlignment="1">
      <alignment horizontal="center" vertical="center"/>
    </xf>
    <xf numFmtId="0" fontId="10" fillId="16" borderId="28" xfId="12" applyFont="1" applyFill="1" applyBorder="1" applyAlignment="1">
      <alignment horizontal="center" vertical="center"/>
    </xf>
    <xf numFmtId="167" fontId="12" fillId="0" borderId="17" xfId="13" applyNumberFormat="1" applyFont="1" applyFill="1" applyBorder="1" applyAlignment="1">
      <alignment horizontal="center" vertical="center"/>
    </xf>
    <xf numFmtId="167" fontId="12" fillId="0" borderId="29" xfId="13" applyNumberFormat="1" applyFont="1" applyFill="1" applyBorder="1" applyAlignment="1">
      <alignment horizontal="center" vertical="center"/>
    </xf>
    <xf numFmtId="167" fontId="12" fillId="0" borderId="18" xfId="13" applyNumberFormat="1" applyFont="1" applyFill="1" applyBorder="1" applyAlignment="1">
      <alignment horizontal="center" vertical="center"/>
    </xf>
    <xf numFmtId="167" fontId="12" fillId="0" borderId="30" xfId="13" applyNumberFormat="1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20" fillId="18" borderId="1" xfId="20" applyFont="1" applyFill="1" applyBorder="1" applyAlignment="1">
      <alignment horizontal="center" vertical="center" wrapText="1"/>
    </xf>
    <xf numFmtId="0" fontId="9" fillId="16" borderId="1" xfId="0" applyFont="1" applyFill="1" applyBorder="1" applyAlignment="1">
      <alignment horizontal="center" vertical="center"/>
    </xf>
    <xf numFmtId="0" fontId="22" fillId="20" borderId="21" xfId="0" applyFont="1" applyFill="1" applyBorder="1" applyAlignment="1">
      <alignment horizontal="left" vertical="center"/>
    </xf>
    <xf numFmtId="0" fontId="22" fillId="20" borderId="32" xfId="0" applyFont="1" applyFill="1" applyBorder="1" applyAlignment="1">
      <alignment horizontal="left" vertical="center"/>
    </xf>
    <xf numFmtId="0" fontId="22" fillId="20" borderId="33" xfId="0" applyFont="1" applyFill="1" applyBorder="1" applyAlignment="1">
      <alignment horizontal="left" vertical="center"/>
    </xf>
    <xf numFmtId="0" fontId="22" fillId="20" borderId="34" xfId="0" applyFont="1" applyFill="1" applyBorder="1" applyAlignment="1">
      <alignment horizontal="left" vertical="center"/>
    </xf>
    <xf numFmtId="0" fontId="22" fillId="20" borderId="15" xfId="0" applyFont="1" applyFill="1" applyBorder="1" applyAlignment="1">
      <alignment horizontal="left" vertical="center"/>
    </xf>
    <xf numFmtId="0" fontId="22" fillId="20" borderId="3" xfId="0" applyFont="1" applyFill="1" applyBorder="1" applyAlignment="1">
      <alignment horizontal="left" vertical="center"/>
    </xf>
    <xf numFmtId="0" fontId="22" fillId="20" borderId="34" xfId="0" applyFont="1" applyFill="1" applyBorder="1" applyAlignment="1">
      <alignment horizontal="left" vertical="center" wrapText="1"/>
    </xf>
    <xf numFmtId="0" fontId="22" fillId="20" borderId="15" xfId="0" applyFont="1" applyFill="1" applyBorder="1" applyAlignment="1">
      <alignment horizontal="left" vertical="center" wrapText="1"/>
    </xf>
    <xf numFmtId="0" fontId="22" fillId="20" borderId="3" xfId="0" applyFont="1" applyFill="1" applyBorder="1" applyAlignment="1">
      <alignment horizontal="left" vertical="center" wrapText="1"/>
    </xf>
    <xf numFmtId="0" fontId="22" fillId="20" borderId="24" xfId="0" applyFont="1" applyFill="1" applyBorder="1" applyAlignment="1">
      <alignment horizontal="left" vertical="center" wrapText="1"/>
    </xf>
    <xf numFmtId="0" fontId="22" fillId="20" borderId="35" xfId="0" applyFont="1" applyFill="1" applyBorder="1" applyAlignment="1">
      <alignment horizontal="left" vertical="center" wrapText="1"/>
    </xf>
    <xf numFmtId="0" fontId="22" fillId="20" borderId="36" xfId="0" applyFont="1" applyFill="1" applyBorder="1" applyAlignment="1">
      <alignment horizontal="left" vertical="center" wrapText="1"/>
    </xf>
    <xf numFmtId="0" fontId="8" fillId="16" borderId="11" xfId="0" applyFont="1" applyFill="1" applyBorder="1" applyAlignment="1">
      <alignment horizontal="center"/>
    </xf>
    <xf numFmtId="0" fontId="8" fillId="16" borderId="12" xfId="0" applyFont="1" applyFill="1" applyBorder="1" applyAlignment="1">
      <alignment horizontal="center"/>
    </xf>
    <xf numFmtId="0" fontId="8" fillId="16" borderId="13" xfId="0" applyFont="1" applyFill="1" applyBorder="1" applyAlignment="1">
      <alignment horizontal="center"/>
    </xf>
    <xf numFmtId="0" fontId="8" fillId="26" borderId="34" xfId="0" applyFont="1" applyFill="1" applyBorder="1" applyAlignment="1">
      <alignment horizontal="left" vertical="center" wrapText="1"/>
    </xf>
    <xf numFmtId="0" fontId="8" fillId="26" borderId="15" xfId="0" applyFont="1" applyFill="1" applyBorder="1" applyAlignment="1">
      <alignment horizontal="left" vertical="center" wrapText="1"/>
    </xf>
    <xf numFmtId="0" fontId="8" fillId="26" borderId="3" xfId="0" applyFont="1" applyFill="1" applyBorder="1" applyAlignment="1">
      <alignment horizontal="left" vertical="center" wrapText="1"/>
    </xf>
    <xf numFmtId="0" fontId="8" fillId="26" borderId="11" xfId="0" applyFont="1" applyFill="1" applyBorder="1" applyAlignment="1">
      <alignment horizontal="left" vertical="center" wrapText="1"/>
    </xf>
    <xf numFmtId="0" fontId="8" fillId="26" borderId="12" xfId="0" applyFont="1" applyFill="1" applyBorder="1" applyAlignment="1">
      <alignment horizontal="left" vertical="center" wrapText="1"/>
    </xf>
    <xf numFmtId="0" fontId="8" fillId="26" borderId="9" xfId="0" applyFont="1" applyFill="1" applyBorder="1" applyAlignment="1">
      <alignment horizontal="left" vertical="center" wrapText="1"/>
    </xf>
    <xf numFmtId="0" fontId="8" fillId="26" borderId="1" xfId="0" applyFont="1" applyFill="1" applyBorder="1" applyAlignment="1">
      <alignment horizontal="left" vertical="center" wrapText="1"/>
    </xf>
    <xf numFmtId="0" fontId="8" fillId="26" borderId="5" xfId="0" applyFont="1" applyFill="1" applyBorder="1" applyAlignment="1">
      <alignment horizontal="left" vertical="center" wrapText="1"/>
    </xf>
    <xf numFmtId="0" fontId="8" fillId="26" borderId="6" xfId="0" applyFont="1" applyFill="1" applyBorder="1" applyAlignment="1">
      <alignment horizontal="left" vertical="center" wrapText="1"/>
    </xf>
    <xf numFmtId="165" fontId="8" fillId="17" borderId="37" xfId="0" applyNumberFormat="1" applyFont="1" applyFill="1" applyBorder="1" applyAlignment="1">
      <alignment vertical="center"/>
    </xf>
  </cellXfs>
  <cellStyles count="22">
    <cellStyle name="20% - Accent1 2" xfId="13" xr:uid="{F7F1A846-15C2-4B43-AE6B-A69977185B6D}"/>
    <cellStyle name="20% - Accent2 2" xfId="8" xr:uid="{99D8F064-BCC9-4531-B0D8-0DD1FD3E3771}"/>
    <cellStyle name="20% - Accent3 2" xfId="18" xr:uid="{4FC30AB8-10A4-4EED-AED5-0E598C79E167}"/>
    <cellStyle name="20% - Accent4 2" xfId="5" xr:uid="{FEDA1FB3-1A65-4219-A902-874017CE3E6B}"/>
    <cellStyle name="40% - Accent1 2" xfId="14" xr:uid="{910400B3-2645-4EB0-B371-F5BFC0A68CB1}"/>
    <cellStyle name="40% - Accent3 2" xfId="19" xr:uid="{F1EDF856-EF67-42ED-BEB4-73A3E3E52564}"/>
    <cellStyle name="40% - Accent4 2" xfId="7" xr:uid="{3CEC9A97-60A8-42B1-BCDA-55B217133A57}"/>
    <cellStyle name="60% - Accent1 2" xfId="15" xr:uid="{6A283789-02AC-41EE-9697-5B069AD6FCE6}"/>
    <cellStyle name="60% - Accent2 2" xfId="6" xr:uid="{8BB37DDE-7028-45B8-881B-FF326B670CBA}"/>
    <cellStyle name="60% - Accent3 2" xfId="17" xr:uid="{FE541A57-359B-4D44-9CF6-7D30B7D8AF0B}"/>
    <cellStyle name="Accent1 2" xfId="12" xr:uid="{174F837F-EEBA-45D6-B0D7-310B1FF6E4A4}"/>
    <cellStyle name="Accent2 2" xfId="4" xr:uid="{A1785018-BBF7-4034-B397-1636FF45A590}"/>
    <cellStyle name="Accent3 2" xfId="16" xr:uid="{7A35DB17-F1A9-4ED0-A97F-058858C570EF}"/>
    <cellStyle name="Accent4 2" xfId="2" xr:uid="{8B4E77C1-4D65-4CC4-A839-16BDF4700723}"/>
    <cellStyle name="Comma 2" xfId="10" xr:uid="{E3BAAF3B-7120-48A0-A7EE-0B21A0CD4F04}"/>
    <cellStyle name="Currency" xfId="1" builtinId="4"/>
    <cellStyle name="Currency 2" xfId="11" xr:uid="{1BC6458C-E4DF-4460-92DE-22D3DDE16E55}"/>
    <cellStyle name="Normal" xfId="0" builtinId="0"/>
    <cellStyle name="Normal 2" xfId="3" xr:uid="{6D5660A2-EED7-4826-BDBB-5506A6144A5F}"/>
    <cellStyle name="Normal 2 2 2" xfId="9" xr:uid="{96977AD4-EF9B-4195-9EA2-28712D728743}"/>
    <cellStyle name="Normal 3" xfId="20" xr:uid="{216740D0-9788-4FAC-9422-C730AE38B60E}"/>
    <cellStyle name="Percent" xfId="21" builtinId="5"/>
  </cellStyles>
  <dxfs count="0"/>
  <tableStyles count="0" defaultTableStyle="TableStyleMedium2" defaultPivotStyle="PivotStyleLight16"/>
  <colors>
    <mruColors>
      <color rgb="FFF0F3FA"/>
      <color rgb="FFE3E9F5"/>
      <color rgb="FFFDFCFE"/>
      <color rgb="FFFF3399"/>
      <color rgb="FFF4ECFA"/>
      <color rgb="FFFDEFE7"/>
      <color rgb="FFE2CFF1"/>
      <color rgb="FFC39B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3_PROCV EXATA'!A1"/><Relationship Id="rId7" Type="http://schemas.openxmlformats.org/officeDocument/2006/relationships/hyperlink" Target="#'7_PARA A AULA QUE VEM'!A1"/><Relationship Id="rId2" Type="http://schemas.openxmlformats.org/officeDocument/2006/relationships/hyperlink" Target="#'2_SE(SE)'!A1"/><Relationship Id="rId1" Type="http://schemas.openxmlformats.org/officeDocument/2006/relationships/hyperlink" Target="#'1_DA AULA PASSADA'!A1"/><Relationship Id="rId6" Type="http://schemas.openxmlformats.org/officeDocument/2006/relationships/hyperlink" Target="#'6_M&#201;DIASE(S)'!A1"/><Relationship Id="rId5" Type="http://schemas.openxmlformats.org/officeDocument/2006/relationships/hyperlink" Target="#'5_PROCV LISTA SEERRO'!A1"/><Relationship Id="rId4" Type="http://schemas.openxmlformats.org/officeDocument/2006/relationships/hyperlink" Target="#'4_PROCV APROX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</xdr:row>
      <xdr:rowOff>76200</xdr:rowOff>
    </xdr:from>
    <xdr:to>
      <xdr:col>5</xdr:col>
      <xdr:colOff>487680</xdr:colOff>
      <xdr:row>3</xdr:row>
      <xdr:rowOff>28575</xdr:rowOff>
    </xdr:to>
    <xdr:sp macro="" textlink="">
      <xdr:nvSpPr>
        <xdr:cNvPr id="2" name="CaixaDe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104950-605E-46FC-9AE5-08BD57109128}"/>
            </a:ext>
          </a:extLst>
        </xdr:cNvPr>
        <xdr:cNvSpPr txBox="1"/>
      </xdr:nvSpPr>
      <xdr:spPr>
        <a:xfrm>
          <a:off x="1238249" y="807720"/>
          <a:ext cx="2297431" cy="318135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DA AULA PASSADA </a:t>
          </a:r>
        </a:p>
      </xdr:txBody>
    </xdr:sp>
    <xdr:clientData/>
  </xdr:twoCellAnchor>
  <xdr:twoCellAnchor>
    <xdr:from>
      <xdr:col>2</xdr:col>
      <xdr:colOff>28575</xdr:colOff>
      <xdr:row>4</xdr:row>
      <xdr:rowOff>57150</xdr:rowOff>
    </xdr:from>
    <xdr:to>
      <xdr:col>8</xdr:col>
      <xdr:colOff>114300</xdr:colOff>
      <xdr:row>6</xdr:row>
      <xdr:rowOff>19050</xdr:rowOff>
    </xdr:to>
    <xdr:sp macro="" textlink="">
      <xdr:nvSpPr>
        <xdr:cNvPr id="3" name="CaixaDeText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DF2B00-DB7A-41CB-A9C6-A3C11A48071C}"/>
            </a:ext>
          </a:extLst>
        </xdr:cNvPr>
        <xdr:cNvSpPr txBox="1"/>
      </xdr:nvSpPr>
      <xdr:spPr>
        <a:xfrm>
          <a:off x="1247775" y="1337310"/>
          <a:ext cx="3743325" cy="32766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 FUNÇÃO SE ANINHADA</a:t>
          </a:r>
        </a:p>
      </xdr:txBody>
    </xdr:sp>
    <xdr:clientData/>
  </xdr:twoCellAnchor>
  <xdr:twoCellAnchor>
    <xdr:from>
      <xdr:col>2</xdr:col>
      <xdr:colOff>9525</xdr:colOff>
      <xdr:row>7</xdr:row>
      <xdr:rowOff>66675</xdr:rowOff>
    </xdr:from>
    <xdr:to>
      <xdr:col>8</xdr:col>
      <xdr:colOff>95250</xdr:colOff>
      <xdr:row>9</xdr:row>
      <xdr:rowOff>19050</xdr:rowOff>
    </xdr:to>
    <xdr:sp macro="" textlink="">
      <xdr:nvSpPr>
        <xdr:cNvPr id="4" name="CaixaDeText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C9929F2-5A19-4A8A-9F06-783BC5BAE64E}"/>
            </a:ext>
          </a:extLst>
        </xdr:cNvPr>
        <xdr:cNvSpPr txBox="1"/>
      </xdr:nvSpPr>
      <xdr:spPr>
        <a:xfrm>
          <a:off x="1228725" y="1895475"/>
          <a:ext cx="3743325" cy="318135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 FUNÇÃO PROCV PROCURA EXATA</a:t>
          </a:r>
        </a:p>
      </xdr:txBody>
    </xdr:sp>
    <xdr:clientData/>
  </xdr:twoCellAnchor>
  <xdr:twoCellAnchor>
    <xdr:from>
      <xdr:col>2</xdr:col>
      <xdr:colOff>9525</xdr:colOff>
      <xdr:row>10</xdr:row>
      <xdr:rowOff>85725</xdr:rowOff>
    </xdr:from>
    <xdr:to>
      <xdr:col>9</xdr:col>
      <xdr:colOff>198121</xdr:colOff>
      <xdr:row>12</xdr:row>
      <xdr:rowOff>38100</xdr:rowOff>
    </xdr:to>
    <xdr:sp macro="" textlink="">
      <xdr:nvSpPr>
        <xdr:cNvPr id="5" name="CaixaDeText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EB2F62F-F28D-47D6-92EB-7D294B9E73F9}"/>
            </a:ext>
          </a:extLst>
        </xdr:cNvPr>
        <xdr:cNvSpPr txBox="1"/>
      </xdr:nvSpPr>
      <xdr:spPr>
        <a:xfrm>
          <a:off x="1228725" y="2463165"/>
          <a:ext cx="4455796" cy="318135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 FUNÇÃO PROCV PROCURA APROXIMADA</a:t>
          </a:r>
        </a:p>
      </xdr:txBody>
    </xdr:sp>
    <xdr:clientData/>
  </xdr:twoCellAnchor>
  <xdr:twoCellAnchor>
    <xdr:from>
      <xdr:col>2</xdr:col>
      <xdr:colOff>11429</xdr:colOff>
      <xdr:row>13</xdr:row>
      <xdr:rowOff>53340</xdr:rowOff>
    </xdr:from>
    <xdr:to>
      <xdr:col>14</xdr:col>
      <xdr:colOff>428624</xdr:colOff>
      <xdr:row>15</xdr:row>
      <xdr:rowOff>15240</xdr:rowOff>
    </xdr:to>
    <xdr:sp macro="" textlink="">
      <xdr:nvSpPr>
        <xdr:cNvPr id="6" name="CaixaDeText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6AF63AD-8E46-4BC2-8CC4-D6A10A9344F8}"/>
            </a:ext>
          </a:extLst>
        </xdr:cNvPr>
        <xdr:cNvSpPr txBox="1"/>
      </xdr:nvSpPr>
      <xdr:spPr>
        <a:xfrm>
          <a:off x="1230629" y="2586990"/>
          <a:ext cx="7846695" cy="32385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5 FUNÇÃO PROCV COM LISTA (VALIDAÇÃO DE DADOS) E FUNÇÃO SEERRO </a:t>
          </a:r>
        </a:p>
      </xdr:txBody>
    </xdr:sp>
    <xdr:clientData/>
  </xdr:twoCellAnchor>
  <xdr:twoCellAnchor>
    <xdr:from>
      <xdr:col>1</xdr:col>
      <xdr:colOff>605790</xdr:colOff>
      <xdr:row>16</xdr:row>
      <xdr:rowOff>100965</xdr:rowOff>
    </xdr:from>
    <xdr:to>
      <xdr:col>8</xdr:col>
      <xdr:colOff>74295</xdr:colOff>
      <xdr:row>18</xdr:row>
      <xdr:rowOff>62865</xdr:rowOff>
    </xdr:to>
    <xdr:sp macro="" textlink="">
      <xdr:nvSpPr>
        <xdr:cNvPr id="8" name="CaixaDeText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867A738-4D44-4CF4-ADBE-F885DE46E828}"/>
            </a:ext>
          </a:extLst>
        </xdr:cNvPr>
        <xdr:cNvSpPr txBox="1"/>
      </xdr:nvSpPr>
      <xdr:spPr>
        <a:xfrm>
          <a:off x="1215390" y="3177540"/>
          <a:ext cx="3735705" cy="32385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 FUNÇÕES MÉDIASE E MÉDIASES</a:t>
          </a:r>
        </a:p>
      </xdr:txBody>
    </xdr:sp>
    <xdr:clientData/>
  </xdr:twoCellAnchor>
  <xdr:twoCellAnchor>
    <xdr:from>
      <xdr:col>1</xdr:col>
      <xdr:colOff>605790</xdr:colOff>
      <xdr:row>19</xdr:row>
      <xdr:rowOff>100965</xdr:rowOff>
    </xdr:from>
    <xdr:to>
      <xdr:col>8</xdr:col>
      <xdr:colOff>83820</xdr:colOff>
      <xdr:row>21</xdr:row>
      <xdr:rowOff>62865</xdr:rowOff>
    </xdr:to>
    <xdr:sp macro="" textlink="">
      <xdr:nvSpPr>
        <xdr:cNvPr id="9" name="CaixaDeText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75764C7-DC4B-4013-9D22-FB01F2BBFD14}"/>
            </a:ext>
          </a:extLst>
        </xdr:cNvPr>
        <xdr:cNvSpPr txBox="1"/>
      </xdr:nvSpPr>
      <xdr:spPr>
        <a:xfrm>
          <a:off x="1215390" y="3720465"/>
          <a:ext cx="3745230" cy="32385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7 PARA A AULA QUE VEM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116203</xdr:colOff>
      <xdr:row>0</xdr:row>
      <xdr:rowOff>91441</xdr:rowOff>
    </xdr:from>
    <xdr:to>
      <xdr:col>13</xdr:col>
      <xdr:colOff>381000</xdr:colOff>
      <xdr:row>10</xdr:row>
      <xdr:rowOff>195943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54A9D99-6523-418B-8F91-99B52344F1A6}"/>
            </a:ext>
          </a:extLst>
        </xdr:cNvPr>
        <xdr:cNvSpPr txBox="1"/>
      </xdr:nvSpPr>
      <xdr:spPr>
        <a:xfrm>
          <a:off x="7812403" y="91441"/>
          <a:ext cx="4638677" cy="232954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just"/>
          <a:r>
            <a:rPr lang="pt-BR" sz="1600">
              <a:solidFill>
                <a:sysClr val="windowText" lastClr="000000"/>
              </a:solidFill>
            </a:rPr>
            <a:t>Os salários dos vendedores de uma</a:t>
          </a:r>
          <a:r>
            <a:rPr lang="pt-BR" sz="1600" baseline="0">
              <a:solidFill>
                <a:sysClr val="windowText" lastClr="000000"/>
              </a:solidFill>
            </a:rPr>
            <a:t> loja são calculados de acordo com o total vendido. O valor da comissão é calculado sobre o total das vendas: </a:t>
          </a:r>
        </a:p>
        <a:p>
          <a:pPr algn="just"/>
          <a:r>
            <a:rPr lang="pt-BR" sz="1600" baseline="0">
              <a:solidFill>
                <a:sysClr val="windowText" lastClr="000000"/>
              </a:solidFill>
            </a:rPr>
            <a:t> - Se o vendedor atingir um volume de vendas maior ou igual a R$10.000,00, ele receberá o valor da comissão acrescido do valor do salário pago pela loja. </a:t>
          </a:r>
        </a:p>
        <a:p>
          <a:pPr algn="just"/>
          <a:r>
            <a:rPr lang="pt-BR" sz="1600" baseline="0">
              <a:solidFill>
                <a:sysClr val="windowText" lastClr="000000"/>
              </a:solidFill>
            </a:rPr>
            <a:t> - Caso contrário, o vendedor receberá somente o salário pago pela loja.</a:t>
          </a:r>
          <a:endParaRPr lang="pt-BR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135257</xdr:colOff>
      <xdr:row>11</xdr:row>
      <xdr:rowOff>76200</xdr:rowOff>
    </xdr:from>
    <xdr:to>
      <xdr:col>13</xdr:col>
      <xdr:colOff>398548</xdr:colOff>
      <xdr:row>29</xdr:row>
      <xdr:rowOff>174171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54CE0F8E-ECB2-4779-842B-41CB927DF4AB}"/>
            </a:ext>
          </a:extLst>
        </xdr:cNvPr>
        <xdr:cNvSpPr txBox="1"/>
      </xdr:nvSpPr>
      <xdr:spPr>
        <a:xfrm>
          <a:off x="7831457" y="2529840"/>
          <a:ext cx="4637171" cy="428135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just"/>
          <a:r>
            <a:rPr lang="pt-BR" sz="1600">
              <a:solidFill>
                <a:sysClr val="windowText" lastClr="000000"/>
              </a:solidFill>
            </a:rPr>
            <a:t>1) Na</a:t>
          </a:r>
          <a:r>
            <a:rPr lang="pt-BR" sz="1600" baseline="0">
              <a:solidFill>
                <a:sysClr val="windowText" lastClr="000000"/>
              </a:solidFill>
            </a:rPr>
            <a:t> coluna Comissão, usar a Função Se para determinar o valor da comissão sobre o Total das Vendas. Usar a célula H3 com a referência apropriada.</a:t>
          </a:r>
        </a:p>
        <a:p>
          <a:pPr algn="just"/>
          <a:r>
            <a:rPr lang="pt-BR" sz="1600" baseline="0">
              <a:solidFill>
                <a:sysClr val="windowText" lastClr="000000"/>
              </a:solidFill>
            </a:rPr>
            <a:t>2) Na coluna Salário Total, calcular o Salário Total dos funcionários adicionando a Comissão e o Salário. Usar a célula H4 com a referência apropriada.</a:t>
          </a:r>
        </a:p>
        <a:p>
          <a:pPr algn="just"/>
          <a:r>
            <a:rPr lang="pt-BR" sz="1600" baseline="0">
              <a:solidFill>
                <a:sysClr val="windowText" lastClr="000000"/>
              </a:solidFill>
            </a:rPr>
            <a:t>3) Na linha Total, determine os totais usando a função SOMA.</a:t>
          </a:r>
        </a:p>
        <a:p>
          <a:pPr algn="just"/>
          <a:r>
            <a:rPr lang="pt-BR" sz="1600" baseline="0">
              <a:solidFill>
                <a:sysClr val="windowText" lastClr="000000"/>
              </a:solidFill>
            </a:rPr>
            <a:t>4) Utilizando a função SOMASE, totalize as vendas por funcionário no primeiro quadrimestre.</a:t>
          </a:r>
        </a:p>
        <a:p>
          <a:pPr algn="just"/>
          <a:r>
            <a:rPr lang="pt-BR" sz="1600" baseline="0">
              <a:solidFill>
                <a:sysClr val="windowText" lastClr="000000"/>
              </a:solidFill>
            </a:rPr>
            <a:t>5) Com as Funções MÁXIMO e MÍNIMO, encontre o valor da </a:t>
          </a:r>
          <a:r>
            <a:rPr lang="pt-BR" sz="16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maior</a:t>
          </a:r>
          <a:r>
            <a:rPr lang="pt-BR" sz="1600" baseline="0">
              <a:solidFill>
                <a:sysClr val="windowText" lastClr="000000"/>
              </a:solidFill>
            </a:rPr>
            <a:t> e da </a:t>
          </a:r>
          <a:r>
            <a:rPr lang="pt-BR" sz="16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menor</a:t>
          </a:r>
          <a:r>
            <a:rPr lang="pt-BR" sz="1600" baseline="0">
              <a:solidFill>
                <a:sysClr val="windowText" lastClr="000000"/>
              </a:solidFill>
            </a:rPr>
            <a:t> venda no primeiro quadrimestre.</a:t>
          </a:r>
        </a:p>
        <a:p>
          <a:pPr algn="just"/>
          <a:r>
            <a:rPr lang="pt-BR" sz="1600" baseline="0">
              <a:solidFill>
                <a:sysClr val="windowText" lastClr="000000"/>
              </a:solidFill>
            </a:rPr>
            <a:t>6) Com a função MÉDIA, determine  a venda média do primeiro quadrimestre.</a:t>
          </a:r>
          <a:endParaRPr lang="pt-BR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327492</xdr:colOff>
      <xdr:row>0</xdr:row>
      <xdr:rowOff>64354</xdr:rowOff>
    </xdr:from>
    <xdr:to>
      <xdr:col>8</xdr:col>
      <xdr:colOff>1409789</xdr:colOff>
      <xdr:row>8</xdr:row>
      <xdr:rowOff>115955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CF82BE48-96B7-4D0A-A2A1-D760AD6F2BB7}"/>
            </a:ext>
          </a:extLst>
        </xdr:cNvPr>
        <xdr:cNvSpPr txBox="1"/>
      </xdr:nvSpPr>
      <xdr:spPr>
        <a:xfrm>
          <a:off x="6092188" y="64354"/>
          <a:ext cx="4850884" cy="2113971"/>
        </a:xfrm>
        <a:prstGeom prst="roundRect">
          <a:avLst/>
        </a:prstGeom>
        <a:solidFill>
          <a:srgbClr val="FDFCFE"/>
        </a:solidFill>
        <a:ln w="2857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spcAft>
              <a:spcPts val="600"/>
            </a:spcAft>
          </a:pPr>
          <a:r>
            <a:rPr lang="pt-BR" sz="1200" b="1">
              <a:solidFill>
                <a:srgbClr val="7030A0"/>
              </a:solidFill>
            </a:rPr>
            <a:t>DESEMPENHO 1</a:t>
          </a:r>
        </a:p>
        <a:p>
          <a:pPr algn="just">
            <a:spcAft>
              <a:spcPts val="600"/>
            </a:spcAft>
          </a:pPr>
          <a:r>
            <a:rPr lang="pt-BR" sz="1200">
              <a:solidFill>
                <a:srgbClr val="7030A0"/>
              </a:solidFill>
            </a:rPr>
            <a:t>Imagine que você é gerente de vendas e precisa classificar o desempenho da equipe com base nas metas alcançadas. A classificação é a seguinte:</a:t>
          </a:r>
        </a:p>
        <a:p>
          <a:pPr marL="285750" indent="-285750">
            <a:spcAft>
              <a:spcPts val="600"/>
            </a:spcAft>
            <a:buFont typeface="Wingdings" panose="05000000000000000000" pitchFamily="2" charset="2"/>
            <a:buChar char="§"/>
          </a:pPr>
          <a:r>
            <a:rPr lang="pt-BR" sz="1200" b="1">
              <a:solidFill>
                <a:srgbClr val="7030A0"/>
              </a:solidFill>
            </a:rPr>
            <a:t>Insatisfatório: </a:t>
          </a:r>
          <a:r>
            <a:rPr lang="pt-BR" sz="1200" b="0">
              <a:solidFill>
                <a:srgbClr val="7030A0"/>
              </a:solidFill>
            </a:rPr>
            <a:t>Vendas menores que R$ 15.000,00</a:t>
          </a:r>
        </a:p>
        <a:p>
          <a:pPr marL="285750" indent="-285750">
            <a:spcAft>
              <a:spcPts val="600"/>
            </a:spcAft>
            <a:buFont typeface="Wingdings" panose="05000000000000000000" pitchFamily="2" charset="2"/>
            <a:buChar char="§"/>
          </a:pPr>
          <a:r>
            <a:rPr lang="pt-BR" sz="1200" b="1">
              <a:solidFill>
                <a:srgbClr val="7030A0"/>
              </a:solidFill>
            </a:rPr>
            <a:t>Bom</a:t>
          </a:r>
          <a:r>
            <a:rPr lang="pt-BR" sz="1200">
              <a:solidFill>
                <a:srgbClr val="7030A0"/>
              </a:solidFill>
            </a:rPr>
            <a:t>: Vendas de R$ 15.000,00 a R$ 40.000,00</a:t>
          </a:r>
        </a:p>
        <a:p>
          <a:pPr marL="285750" indent="-285750">
            <a:spcAft>
              <a:spcPts val="600"/>
            </a:spcAft>
            <a:buFont typeface="Wingdings" panose="05000000000000000000" pitchFamily="2" charset="2"/>
            <a:buChar char="§"/>
          </a:pPr>
          <a:r>
            <a:rPr lang="pt-BR" sz="1200" b="1">
              <a:solidFill>
                <a:srgbClr val="7030A0"/>
              </a:solidFill>
            </a:rPr>
            <a:t>Excelente:</a:t>
          </a:r>
          <a:r>
            <a:rPr lang="pt-BR" sz="1200">
              <a:solidFill>
                <a:srgbClr val="7030A0"/>
              </a:solidFill>
            </a:rPr>
            <a:t> Vendas maiores que R$ 40.000,00</a:t>
          </a:r>
        </a:p>
      </xdr:txBody>
    </xdr:sp>
    <xdr:clientData/>
  </xdr:twoCellAnchor>
  <xdr:twoCellAnchor>
    <xdr:from>
      <xdr:col>4</xdr:col>
      <xdr:colOff>263385</xdr:colOff>
      <xdr:row>9</xdr:row>
      <xdr:rowOff>101707</xdr:rowOff>
    </xdr:from>
    <xdr:to>
      <xdr:col>8</xdr:col>
      <xdr:colOff>1349492</xdr:colOff>
      <xdr:row>19</xdr:row>
      <xdr:rowOff>24848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56EEB78-B682-4D93-89C6-D5E5B256079E}"/>
            </a:ext>
          </a:extLst>
        </xdr:cNvPr>
        <xdr:cNvSpPr txBox="1"/>
      </xdr:nvSpPr>
      <xdr:spPr>
        <a:xfrm>
          <a:off x="6028081" y="2412555"/>
          <a:ext cx="4854694" cy="2407923"/>
        </a:xfrm>
        <a:prstGeom prst="roundRect">
          <a:avLst/>
        </a:prstGeom>
        <a:solidFill>
          <a:srgbClr val="FDFCFE"/>
        </a:solidFill>
        <a:ln w="28575" cmpd="sng">
          <a:solidFill>
            <a:srgbClr val="FF3399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spcAft>
              <a:spcPts val="600"/>
            </a:spcAft>
          </a:pPr>
          <a:r>
            <a:rPr lang="pt-BR" sz="1200" b="1">
              <a:solidFill>
                <a:srgbClr val="FF3399"/>
              </a:solidFill>
            </a:rPr>
            <a:t>DESEMPENHO 2</a:t>
          </a:r>
        </a:p>
        <a:p>
          <a:pPr algn="just">
            <a:spcAft>
              <a:spcPts val="600"/>
            </a:spcAft>
          </a:pPr>
          <a:r>
            <a:rPr lang="pt-BR" sz="1200">
              <a:solidFill>
                <a:srgbClr val="FF3399"/>
              </a:solidFill>
            </a:rPr>
            <a:t>Imagine que você é gerente de vendas e precisa classificar o desempenho da equipe com base nas metas alcançadas. A classificação é a seguinte:</a:t>
          </a:r>
        </a:p>
        <a:p>
          <a:pPr marL="285750" indent="-285750">
            <a:spcAft>
              <a:spcPts val="600"/>
            </a:spcAft>
            <a:buFont typeface="Wingdings" panose="05000000000000000000" pitchFamily="2" charset="2"/>
            <a:buChar char="§"/>
          </a:pPr>
          <a:r>
            <a:rPr lang="pt-BR" sz="1200" b="1">
              <a:solidFill>
                <a:srgbClr val="FF3399"/>
              </a:solidFill>
            </a:rPr>
            <a:t>Insatisfatório: </a:t>
          </a:r>
          <a:r>
            <a:rPr lang="pt-BR" sz="1200" b="0">
              <a:solidFill>
                <a:srgbClr val="FF3399"/>
              </a:solidFill>
            </a:rPr>
            <a:t>Vendas menores ou iguais</a:t>
          </a:r>
          <a:r>
            <a:rPr lang="pt-BR" sz="1200" b="0" baseline="0">
              <a:solidFill>
                <a:srgbClr val="FF3399"/>
              </a:solidFill>
            </a:rPr>
            <a:t> a</a:t>
          </a:r>
          <a:r>
            <a:rPr lang="pt-BR" sz="1200" b="0">
              <a:solidFill>
                <a:srgbClr val="FF3399"/>
              </a:solidFill>
            </a:rPr>
            <a:t> R$ 15.000,00</a:t>
          </a:r>
        </a:p>
        <a:p>
          <a:pPr marL="285750" indent="-285750">
            <a:spcAft>
              <a:spcPts val="600"/>
            </a:spcAft>
            <a:buFont typeface="Wingdings" panose="05000000000000000000" pitchFamily="2" charset="2"/>
            <a:buChar char="§"/>
          </a:pPr>
          <a:r>
            <a:rPr lang="pt-BR" sz="1200" b="1">
              <a:solidFill>
                <a:srgbClr val="FF3399"/>
              </a:solidFill>
            </a:rPr>
            <a:t>Regular:</a:t>
          </a:r>
          <a:r>
            <a:rPr lang="pt-BR" sz="1200" b="0">
              <a:solidFill>
                <a:srgbClr val="FF3399"/>
              </a:solidFill>
            </a:rPr>
            <a:t> Vendas entre R$ 15.000,00 e R$ 30.000,00</a:t>
          </a:r>
        </a:p>
        <a:p>
          <a:pPr marL="285750" indent="-285750">
            <a:spcAft>
              <a:spcPts val="600"/>
            </a:spcAft>
            <a:buFont typeface="Wingdings" panose="05000000000000000000" pitchFamily="2" charset="2"/>
            <a:buChar char="§"/>
          </a:pPr>
          <a:r>
            <a:rPr lang="pt-BR" sz="1200" b="1">
              <a:solidFill>
                <a:srgbClr val="FF3399"/>
              </a:solidFill>
            </a:rPr>
            <a:t>Bom</a:t>
          </a:r>
          <a:r>
            <a:rPr lang="pt-BR" sz="1200">
              <a:solidFill>
                <a:srgbClr val="FF3399"/>
              </a:solidFill>
            </a:rPr>
            <a:t>: Vendas de R$ 30.000,00 a R$ 40.000,00</a:t>
          </a:r>
        </a:p>
        <a:p>
          <a:pPr marL="285750" indent="-285750">
            <a:spcAft>
              <a:spcPts val="600"/>
            </a:spcAft>
            <a:buFont typeface="Wingdings" panose="05000000000000000000" pitchFamily="2" charset="2"/>
            <a:buChar char="§"/>
          </a:pPr>
          <a:r>
            <a:rPr lang="pt-BR" sz="1200" b="1">
              <a:solidFill>
                <a:srgbClr val="FF3399"/>
              </a:solidFill>
            </a:rPr>
            <a:t>Excelente:</a:t>
          </a:r>
          <a:r>
            <a:rPr lang="pt-BR" sz="1200">
              <a:solidFill>
                <a:srgbClr val="FF3399"/>
              </a:solidFill>
            </a:rPr>
            <a:t> Vendas maiores que R$ 40.000,00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45553</xdr:colOff>
      <xdr:row>9</xdr:row>
      <xdr:rowOff>82963</xdr:rowOff>
    </xdr:from>
    <xdr:to>
      <xdr:col>11</xdr:col>
      <xdr:colOff>28574</xdr:colOff>
      <xdr:row>18</xdr:row>
      <xdr:rowOff>123263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5E513D-F1A1-48B3-AB77-8F1E29644414}"/>
            </a:ext>
          </a:extLst>
        </xdr:cNvPr>
        <xdr:cNvSpPr txBox="1"/>
      </xdr:nvSpPr>
      <xdr:spPr>
        <a:xfrm>
          <a:off x="45553" y="2693934"/>
          <a:ext cx="10460521" cy="2214241"/>
        </a:xfrm>
        <a:prstGeom prst="rect">
          <a:avLst/>
        </a:prstGeom>
        <a:solidFill>
          <a:srgbClr val="F0F3FA"/>
        </a:solidFill>
        <a:ln w="2857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pt-BR" sz="1400"/>
            <a:t>Usando a função PROCV,</a:t>
          </a:r>
          <a:r>
            <a:rPr lang="pt-BR" sz="1400" baseline="0"/>
            <a:t> indique o desconto (em %) na coluna C, de acordo com a tabela de descontos. Note que o desconto depende do volume de compras. É necessário "arrumar" a Tabela de Descontos para usar a função PROCV com a busca aproximada.</a:t>
          </a:r>
        </a:p>
        <a:p>
          <a:pPr>
            <a:spcAft>
              <a:spcPts val="600"/>
            </a:spcAft>
          </a:pPr>
          <a:r>
            <a:rPr lang="pt-BR" sz="1400" baseline="0"/>
            <a:t>Na coluna D, calcule o preço líquido unitário:  </a:t>
          </a:r>
          <a:br>
            <a:rPr lang="pt-BR" sz="1400" baseline="0"/>
          </a:br>
          <a:r>
            <a:rPr lang="pt-BR" sz="1400" baseline="0"/>
            <a:t>     </a:t>
          </a:r>
          <a:r>
            <a:rPr lang="pt-BR" sz="1400" b="1" baseline="0"/>
            <a:t>P</a:t>
          </a:r>
          <a:r>
            <a:rPr lang="pt-B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reço líquido unitário = </a:t>
          </a:r>
          <a:r>
            <a:rPr lang="pt-BR" sz="1400" b="1" baseline="0"/>
            <a:t>preço unitário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─</a:t>
          </a:r>
          <a:r>
            <a:rPr lang="pt-BR" sz="1400" b="1" baseline="0"/>
            <a:t> desconto </a:t>
          </a:r>
          <a:br>
            <a:rPr lang="pt-BR" sz="1400" b="1" baseline="0"/>
          </a:br>
          <a:r>
            <a:rPr lang="pt-B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= preço unitário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─</a:t>
          </a:r>
          <a:r>
            <a:rPr lang="pt-B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preço unitário x taxa</a:t>
          </a:r>
        </a:p>
        <a:p>
          <a:pPr>
            <a:spcAft>
              <a:spcPts val="600"/>
            </a:spcAft>
          </a:pPr>
          <a:r>
            <a:rPr lang="pt-B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= preço unitário x(1 ─ taxa)</a:t>
          </a:r>
        </a:p>
        <a:p>
          <a:pPr>
            <a:spcAft>
              <a:spcPts val="600"/>
            </a:spcAft>
          </a:pPr>
          <a:r>
            <a:rPr lang="pt-BR" sz="1400" baseline="0"/>
            <a:t>Na coluna E, calcule o valor total a pagar:</a:t>
          </a:r>
          <a:br>
            <a:rPr lang="pt-BR" sz="1400" baseline="0"/>
          </a:br>
          <a:r>
            <a:rPr lang="pt-BR" sz="1400" baseline="0"/>
            <a:t>     </a:t>
          </a:r>
          <a:r>
            <a:rPr lang="pt-B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a pagar </a:t>
          </a:r>
          <a:r>
            <a:rPr lang="pt-BR" sz="1400" b="1" baseline="0"/>
            <a:t>= nº de unidades compradas x preço líquido unitário</a:t>
          </a:r>
          <a:endParaRPr lang="pt-BR" sz="140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238761</xdr:rowOff>
    </xdr:from>
    <xdr:to>
      <xdr:col>11</xdr:col>
      <xdr:colOff>66675</xdr:colOff>
      <xdr:row>10</xdr:row>
      <xdr:rowOff>0</xdr:rowOff>
    </xdr:to>
    <xdr:sp macro="" textlink="">
      <xdr:nvSpPr>
        <xdr:cNvPr id="2" name="CaixaDeTexto 2">
          <a:extLst>
            <a:ext uri="{FF2B5EF4-FFF2-40B4-BE49-F238E27FC236}">
              <a16:creationId xmlns:a16="http://schemas.microsoft.com/office/drawing/2014/main" id="{343FC298-DE6D-4747-A80A-C513F36D2EC4}"/>
            </a:ext>
          </a:extLst>
        </xdr:cNvPr>
        <xdr:cNvSpPr txBox="1"/>
      </xdr:nvSpPr>
      <xdr:spPr>
        <a:xfrm>
          <a:off x="5286375" y="800736"/>
          <a:ext cx="5362575" cy="2392044"/>
        </a:xfrm>
        <a:prstGeom prst="roundRect">
          <a:avLst/>
        </a:prstGeom>
        <a:solidFill>
          <a:srgbClr val="F0F3FA"/>
        </a:solidFill>
        <a:ln w="28575">
          <a:solidFill>
            <a:schemeClr val="accent1">
              <a:lumMod val="50000"/>
            </a:schemeClr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pt-BR" sz="1400">
              <a:solidFill>
                <a:schemeClr val="dk1"/>
              </a:solidFill>
              <a:latin typeface="+mn-lt"/>
              <a:ea typeface="+mn-ea"/>
              <a:cs typeface="+mn-cs"/>
            </a:rPr>
            <a:t>- Crie</a:t>
          </a:r>
          <a:r>
            <a:rPr lang="pt-BR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 uma caixa de seleção (Lista) na célula G2 para selecionar o código do produto. </a:t>
          </a:r>
        </a:p>
        <a:p>
          <a:pPr algn="just">
            <a:spcBef>
              <a:spcPts val="600"/>
            </a:spcBef>
            <a:spcAft>
              <a:spcPts val="600"/>
            </a:spcAft>
          </a:pPr>
          <a:r>
            <a:rPr lang="pt-BR" sz="1400">
              <a:solidFill>
                <a:schemeClr val="dk1"/>
              </a:solidFill>
              <a:latin typeface="+mn-lt"/>
              <a:ea typeface="+mn-ea"/>
              <a:cs typeface="+mn-cs"/>
            </a:rPr>
            <a:t>- Utilize a função </a:t>
          </a:r>
          <a:r>
            <a:rPr lang="pt-BR" sz="1400" b="1">
              <a:solidFill>
                <a:schemeClr val="dk1"/>
              </a:solidFill>
              <a:latin typeface="+mn-lt"/>
              <a:ea typeface="+mn-ea"/>
              <a:cs typeface="+mn-cs"/>
            </a:rPr>
            <a:t>PROCV</a:t>
          </a:r>
          <a:r>
            <a:rPr lang="pt-BR" sz="1400">
              <a:solidFill>
                <a:schemeClr val="dk1"/>
              </a:solidFill>
              <a:latin typeface="+mn-lt"/>
              <a:ea typeface="+mn-ea"/>
              <a:cs typeface="+mn-cs"/>
            </a:rPr>
            <a:t> de tal forma que ao</a:t>
          </a:r>
          <a:r>
            <a:rPr lang="pt-BR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pt-BR" sz="1400" u="sng">
              <a:solidFill>
                <a:schemeClr val="dk1"/>
              </a:solidFill>
              <a:latin typeface="+mn-lt"/>
              <a:ea typeface="+mn-ea"/>
              <a:cs typeface="+mn-cs"/>
            </a:rPr>
            <a:t>selecionar</a:t>
          </a:r>
          <a:r>
            <a:rPr lang="pt-BR" sz="1400">
              <a:solidFill>
                <a:schemeClr val="dk1"/>
              </a:solidFill>
              <a:latin typeface="+mn-lt"/>
              <a:ea typeface="+mn-ea"/>
              <a:cs typeface="+mn-cs"/>
            </a:rPr>
            <a:t> o </a:t>
          </a:r>
          <a:r>
            <a:rPr lang="pt-BR" sz="1400" b="1">
              <a:solidFill>
                <a:schemeClr val="dk1"/>
              </a:solidFill>
              <a:latin typeface="+mn-lt"/>
              <a:ea typeface="+mn-ea"/>
              <a:cs typeface="+mn-cs"/>
            </a:rPr>
            <a:t>CÓDIGO</a:t>
          </a:r>
          <a:r>
            <a:rPr lang="pt-BR" sz="1400">
              <a:solidFill>
                <a:schemeClr val="dk1"/>
              </a:solidFill>
              <a:latin typeface="+mn-lt"/>
              <a:ea typeface="+mn-ea"/>
              <a:cs typeface="+mn-cs"/>
            </a:rPr>
            <a:t> seja informada o </a:t>
          </a:r>
          <a:r>
            <a:rPr lang="pt-BR" sz="1400" b="1">
              <a:solidFill>
                <a:schemeClr val="dk1"/>
              </a:solidFill>
              <a:latin typeface="+mn-lt"/>
              <a:ea typeface="+mn-ea"/>
              <a:cs typeface="+mn-cs"/>
            </a:rPr>
            <a:t>PREÇO UNITÁRIO</a:t>
          </a:r>
          <a:r>
            <a:rPr lang="pt-BR" sz="1400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</a:p>
        <a:p>
          <a:pPr algn="just">
            <a:spcBef>
              <a:spcPts val="600"/>
            </a:spcBef>
            <a:spcAft>
              <a:spcPts val="600"/>
            </a:spcAft>
          </a:pPr>
          <a:r>
            <a:rPr lang="pt-BR" sz="1400">
              <a:solidFill>
                <a:schemeClr val="dk1"/>
              </a:solidFill>
              <a:latin typeface="+mn-lt"/>
              <a:ea typeface="+mn-ea"/>
              <a:cs typeface="+mn-cs"/>
            </a:rPr>
            <a:t>- Utilize novamente a função </a:t>
          </a:r>
          <a:r>
            <a:rPr lang="pt-BR" sz="1400" b="1">
              <a:solidFill>
                <a:schemeClr val="dk1"/>
              </a:solidFill>
              <a:latin typeface="+mn-lt"/>
              <a:ea typeface="+mn-ea"/>
              <a:cs typeface="+mn-cs"/>
            </a:rPr>
            <a:t>PROCV </a:t>
          </a:r>
          <a:r>
            <a:rPr lang="pt-BR" sz="1400">
              <a:solidFill>
                <a:schemeClr val="dk1"/>
              </a:solidFill>
              <a:latin typeface="+mn-lt"/>
              <a:ea typeface="+mn-ea"/>
              <a:cs typeface="+mn-cs"/>
            </a:rPr>
            <a:t> de tal forma que ao </a:t>
          </a:r>
          <a:r>
            <a:rPr lang="pt-BR" sz="1400" u="sng">
              <a:solidFill>
                <a:schemeClr val="dk1"/>
              </a:solidFill>
              <a:latin typeface="+mn-lt"/>
              <a:ea typeface="+mn-ea"/>
              <a:cs typeface="+mn-cs"/>
            </a:rPr>
            <a:t>selecionar</a:t>
          </a:r>
          <a:r>
            <a:rPr lang="pt-BR" sz="1400">
              <a:solidFill>
                <a:schemeClr val="dk1"/>
              </a:solidFill>
              <a:latin typeface="+mn-lt"/>
              <a:ea typeface="+mn-ea"/>
              <a:cs typeface="+mn-cs"/>
            </a:rPr>
            <a:t> o </a:t>
          </a:r>
          <a:r>
            <a:rPr lang="pt-BR" sz="1400" b="1">
              <a:solidFill>
                <a:schemeClr val="dk1"/>
              </a:solidFill>
              <a:latin typeface="+mn-lt"/>
              <a:ea typeface="+mn-ea"/>
              <a:cs typeface="+mn-cs"/>
            </a:rPr>
            <a:t>CÓDIGO</a:t>
          </a:r>
          <a:r>
            <a:rPr lang="pt-BR" sz="1400">
              <a:solidFill>
                <a:schemeClr val="dk1"/>
              </a:solidFill>
              <a:latin typeface="+mn-lt"/>
              <a:ea typeface="+mn-ea"/>
              <a:cs typeface="+mn-cs"/>
            </a:rPr>
            <a:t> seja informado o </a:t>
          </a:r>
          <a:r>
            <a:rPr lang="pt-BR" sz="1400" b="1">
              <a:solidFill>
                <a:schemeClr val="dk1"/>
              </a:solidFill>
              <a:latin typeface="+mn-lt"/>
              <a:ea typeface="+mn-ea"/>
              <a:cs typeface="+mn-cs"/>
            </a:rPr>
            <a:t>ESTOQUE ATUAL</a:t>
          </a:r>
          <a:r>
            <a:rPr lang="pt-BR" sz="14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E6B5-B466-47D6-8C93-0863CC693FA4}">
  <dimension ref="R2"/>
  <sheetViews>
    <sheetView workbookViewId="0">
      <selection activeCell="P28" sqref="P28"/>
    </sheetView>
  </sheetViews>
  <sheetFormatPr defaultColWidth="8.88671875" defaultRowHeight="14.4" x14ac:dyDescent="0.3"/>
  <cols>
    <col min="1" max="11" width="8.88671875" style="50"/>
    <col min="12" max="12" width="10.5546875" style="50" bestFit="1" customWidth="1"/>
    <col min="13" max="17" width="8.88671875" style="50"/>
    <col min="18" max="18" width="10.5546875" style="50" bestFit="1" customWidth="1"/>
    <col min="19" max="16384" width="8.88671875" style="50"/>
  </cols>
  <sheetData>
    <row r="2" spans="18:18" x14ac:dyDescent="0.3">
      <c r="R2" s="4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F3A8-7D40-42D9-B374-B5CCCAB8CECB}">
  <dimension ref="A1:H30"/>
  <sheetViews>
    <sheetView zoomScale="70" zoomScaleNormal="70" workbookViewId="0">
      <selection sqref="A1:H1"/>
    </sheetView>
  </sheetViews>
  <sheetFormatPr defaultColWidth="9.33203125" defaultRowHeight="18" x14ac:dyDescent="0.35"/>
  <cols>
    <col min="1" max="1" width="11.109375" style="4" customWidth="1"/>
    <col min="2" max="2" width="14.6640625" style="4" customWidth="1"/>
    <col min="3" max="3" width="22.5546875" style="4" customWidth="1"/>
    <col min="4" max="4" width="14.33203125" style="4" customWidth="1"/>
    <col min="5" max="5" width="17.6640625" style="4" customWidth="1"/>
    <col min="6" max="6" width="1.33203125" style="4" customWidth="1"/>
    <col min="7" max="7" width="16.109375" style="4" customWidth="1"/>
    <col min="8" max="8" width="14.44140625" style="4" bestFit="1" customWidth="1"/>
    <col min="9" max="9" width="26.44140625" style="4" customWidth="1"/>
    <col min="10" max="16384" width="9.33203125" style="4"/>
  </cols>
  <sheetData>
    <row r="1" spans="1:8" ht="21" x14ac:dyDescent="0.35">
      <c r="A1" s="96" t="s">
        <v>16</v>
      </c>
      <c r="B1" s="97"/>
      <c r="C1" s="97"/>
      <c r="D1" s="97"/>
      <c r="E1" s="97"/>
      <c r="F1" s="97"/>
      <c r="G1" s="97"/>
      <c r="H1" s="98"/>
    </row>
    <row r="2" spans="1:8" ht="18.600000000000001" thickBot="1" x14ac:dyDescent="0.4"/>
    <row r="3" spans="1:8" x14ac:dyDescent="0.35">
      <c r="A3" s="99" t="s">
        <v>1</v>
      </c>
      <c r="B3" s="101" t="s">
        <v>17</v>
      </c>
      <c r="C3" s="101" t="s">
        <v>18</v>
      </c>
      <c r="D3" s="101" t="s">
        <v>19</v>
      </c>
      <c r="E3" s="103" t="s">
        <v>20</v>
      </c>
      <c r="G3" s="5" t="s">
        <v>21</v>
      </c>
      <c r="H3" s="6">
        <v>0.05</v>
      </c>
    </row>
    <row r="4" spans="1:8" ht="18.600000000000001" thickBot="1" x14ac:dyDescent="0.4">
      <c r="A4" s="100"/>
      <c r="B4" s="102"/>
      <c r="C4" s="102"/>
      <c r="D4" s="102"/>
      <c r="E4" s="104"/>
      <c r="G4" s="7" t="s">
        <v>22</v>
      </c>
      <c r="H4" s="8">
        <v>2100</v>
      </c>
    </row>
    <row r="5" spans="1:8" ht="18.600000000000001" thickBot="1" x14ac:dyDescent="0.4">
      <c r="A5" s="105" t="s">
        <v>23</v>
      </c>
      <c r="B5" s="9" t="s">
        <v>24</v>
      </c>
      <c r="C5" s="10">
        <v>10000</v>
      </c>
      <c r="D5" s="11">
        <f t="shared" ref="D5:D28" si="0">IF(C5&gt;=10000,C5*$H$3,0)</f>
        <v>500</v>
      </c>
      <c r="E5" s="12">
        <f t="shared" ref="E5:E28" si="1">D5+$H$4</f>
        <v>2600</v>
      </c>
    </row>
    <row r="6" spans="1:8" x14ac:dyDescent="0.35">
      <c r="A6" s="106"/>
      <c r="B6" s="13" t="s">
        <v>25</v>
      </c>
      <c r="C6" s="14">
        <v>18000</v>
      </c>
      <c r="D6" s="15">
        <f t="shared" si="0"/>
        <v>900</v>
      </c>
      <c r="E6" s="16">
        <f t="shared" si="1"/>
        <v>3000</v>
      </c>
      <c r="G6" s="108" t="s">
        <v>26</v>
      </c>
      <c r="H6" s="109"/>
    </row>
    <row r="7" spans="1:8" x14ac:dyDescent="0.35">
      <c r="A7" s="106"/>
      <c r="B7" s="13" t="s">
        <v>27</v>
      </c>
      <c r="C7" s="14">
        <v>5360</v>
      </c>
      <c r="D7" s="15">
        <f t="shared" si="0"/>
        <v>0</v>
      </c>
      <c r="E7" s="16">
        <f t="shared" si="1"/>
        <v>2100</v>
      </c>
      <c r="G7" s="17" t="s">
        <v>24</v>
      </c>
      <c r="H7" s="18">
        <f t="shared" ref="H7:H12" si="2">SUMIF($B$5:$B$28,G7,$C$5:$C$28)</f>
        <v>40283</v>
      </c>
    </row>
    <row r="8" spans="1:8" x14ac:dyDescent="0.35">
      <c r="A8" s="106"/>
      <c r="B8" s="13" t="s">
        <v>28</v>
      </c>
      <c r="C8" s="14">
        <v>12380</v>
      </c>
      <c r="D8" s="15">
        <f t="shared" si="0"/>
        <v>619</v>
      </c>
      <c r="E8" s="16">
        <f t="shared" si="1"/>
        <v>2719</v>
      </c>
      <c r="G8" s="17" t="s">
        <v>25</v>
      </c>
      <c r="H8" s="18">
        <f t="shared" si="2"/>
        <v>40315</v>
      </c>
    </row>
    <row r="9" spans="1:8" x14ac:dyDescent="0.35">
      <c r="A9" s="106"/>
      <c r="B9" s="13" t="s">
        <v>29</v>
      </c>
      <c r="C9" s="14">
        <v>9999</v>
      </c>
      <c r="D9" s="15">
        <f t="shared" si="0"/>
        <v>0</v>
      </c>
      <c r="E9" s="16">
        <f t="shared" si="1"/>
        <v>2100</v>
      </c>
      <c r="G9" s="17" t="s">
        <v>27</v>
      </c>
      <c r="H9" s="18">
        <f t="shared" si="2"/>
        <v>36260</v>
      </c>
    </row>
    <row r="10" spans="1:8" ht="18.600000000000001" thickBot="1" x14ac:dyDescent="0.4">
      <c r="A10" s="107"/>
      <c r="B10" s="19" t="s">
        <v>30</v>
      </c>
      <c r="C10" s="20">
        <v>19456</v>
      </c>
      <c r="D10" s="21">
        <f t="shared" si="0"/>
        <v>972.80000000000007</v>
      </c>
      <c r="E10" s="22">
        <f t="shared" si="1"/>
        <v>3072.8</v>
      </c>
      <c r="G10" s="17" t="s">
        <v>28</v>
      </c>
      <c r="H10" s="18">
        <f t="shared" si="2"/>
        <v>62580</v>
      </c>
    </row>
    <row r="11" spans="1:8" x14ac:dyDescent="0.35">
      <c r="A11" s="112" t="s">
        <v>31</v>
      </c>
      <c r="B11" s="9" t="s">
        <v>24</v>
      </c>
      <c r="C11" s="10">
        <v>7800</v>
      </c>
      <c r="D11" s="11">
        <f t="shared" si="0"/>
        <v>0</v>
      </c>
      <c r="E11" s="12">
        <f t="shared" si="1"/>
        <v>2100</v>
      </c>
      <c r="G11" s="17" t="s">
        <v>29</v>
      </c>
      <c r="H11" s="18">
        <f t="shared" si="2"/>
        <v>56925</v>
      </c>
    </row>
    <row r="12" spans="1:8" ht="18.600000000000001" thickBot="1" x14ac:dyDescent="0.4">
      <c r="A12" s="113"/>
      <c r="B12" s="13" t="s">
        <v>25</v>
      </c>
      <c r="C12" s="14">
        <v>4500</v>
      </c>
      <c r="D12" s="15">
        <f t="shared" si="0"/>
        <v>0</v>
      </c>
      <c r="E12" s="16">
        <f t="shared" si="1"/>
        <v>2100</v>
      </c>
      <c r="G12" s="23" t="s">
        <v>30</v>
      </c>
      <c r="H12" s="24">
        <f t="shared" si="2"/>
        <v>27915</v>
      </c>
    </row>
    <row r="13" spans="1:8" ht="18.600000000000001" thickBot="1" x14ac:dyDescent="0.4">
      <c r="A13" s="113"/>
      <c r="B13" s="13" t="s">
        <v>27</v>
      </c>
      <c r="C13" s="14">
        <v>10670</v>
      </c>
      <c r="D13" s="15">
        <f t="shared" si="0"/>
        <v>533.5</v>
      </c>
      <c r="E13" s="16">
        <f t="shared" si="1"/>
        <v>2633.5</v>
      </c>
    </row>
    <row r="14" spans="1:8" x14ac:dyDescent="0.35">
      <c r="A14" s="113"/>
      <c r="B14" s="13" t="s">
        <v>28</v>
      </c>
      <c r="C14" s="14">
        <v>8750</v>
      </c>
      <c r="D14" s="15">
        <f t="shared" si="0"/>
        <v>0</v>
      </c>
      <c r="E14" s="16">
        <f t="shared" si="1"/>
        <v>2100</v>
      </c>
      <c r="G14" s="115" t="s">
        <v>32</v>
      </c>
      <c r="H14" s="116"/>
    </row>
    <row r="15" spans="1:8" ht="18.600000000000001" thickBot="1" x14ac:dyDescent="0.4">
      <c r="A15" s="113"/>
      <c r="B15" s="13" t="s">
        <v>29</v>
      </c>
      <c r="C15" s="14">
        <v>14300</v>
      </c>
      <c r="D15" s="15">
        <f t="shared" si="0"/>
        <v>715</v>
      </c>
      <c r="E15" s="16">
        <f t="shared" si="1"/>
        <v>2815</v>
      </c>
      <c r="G15" s="110">
        <f>MAX(C5:C28)</f>
        <v>19456</v>
      </c>
      <c r="H15" s="111"/>
    </row>
    <row r="16" spans="1:8" ht="18.600000000000001" thickBot="1" x14ac:dyDescent="0.4">
      <c r="A16" s="114"/>
      <c r="B16" s="19" t="s">
        <v>28</v>
      </c>
      <c r="C16" s="20">
        <v>15350</v>
      </c>
      <c r="D16" s="21">
        <f t="shared" si="0"/>
        <v>767.5</v>
      </c>
      <c r="E16" s="22">
        <f t="shared" si="1"/>
        <v>2867.5</v>
      </c>
    </row>
    <row r="17" spans="1:8" x14ac:dyDescent="0.35">
      <c r="A17" s="105" t="s">
        <v>33</v>
      </c>
      <c r="B17" s="9" t="s">
        <v>24</v>
      </c>
      <c r="C17" s="10">
        <v>9632</v>
      </c>
      <c r="D17" s="11">
        <f t="shared" si="0"/>
        <v>0</v>
      </c>
      <c r="E17" s="12">
        <f t="shared" si="1"/>
        <v>2100</v>
      </c>
      <c r="G17" s="108" t="s">
        <v>34</v>
      </c>
      <c r="H17" s="109"/>
    </row>
    <row r="18" spans="1:8" ht="18.600000000000001" thickBot="1" x14ac:dyDescent="0.4">
      <c r="A18" s="106"/>
      <c r="B18" s="13" t="s">
        <v>25</v>
      </c>
      <c r="C18" s="14">
        <v>7692</v>
      </c>
      <c r="D18" s="15">
        <f t="shared" si="0"/>
        <v>0</v>
      </c>
      <c r="E18" s="16">
        <f t="shared" si="1"/>
        <v>2100</v>
      </c>
      <c r="G18" s="110">
        <f>MIN(C5:C28)</f>
        <v>4500</v>
      </c>
      <c r="H18" s="111"/>
    </row>
    <row r="19" spans="1:8" ht="18.600000000000001" thickBot="1" x14ac:dyDescent="0.4">
      <c r="A19" s="106"/>
      <c r="B19" s="13" t="s">
        <v>27</v>
      </c>
      <c r="C19" s="14">
        <v>11330</v>
      </c>
      <c r="D19" s="15">
        <f t="shared" si="0"/>
        <v>566.5</v>
      </c>
      <c r="E19" s="16">
        <f t="shared" si="1"/>
        <v>2666.5</v>
      </c>
    </row>
    <row r="20" spans="1:8" x14ac:dyDescent="0.35">
      <c r="A20" s="106"/>
      <c r="B20" s="13" t="s">
        <v>28</v>
      </c>
      <c r="C20" s="14">
        <v>15200</v>
      </c>
      <c r="D20" s="15">
        <f t="shared" si="0"/>
        <v>760</v>
      </c>
      <c r="E20" s="16">
        <f t="shared" si="1"/>
        <v>2860</v>
      </c>
      <c r="G20" s="108" t="s">
        <v>35</v>
      </c>
      <c r="H20" s="109"/>
    </row>
    <row r="21" spans="1:8" ht="18.600000000000001" thickBot="1" x14ac:dyDescent="0.4">
      <c r="A21" s="106"/>
      <c r="B21" s="13" t="s">
        <v>29</v>
      </c>
      <c r="C21" s="14">
        <v>8500</v>
      </c>
      <c r="D21" s="15">
        <f t="shared" si="0"/>
        <v>0</v>
      </c>
      <c r="E21" s="16">
        <f t="shared" si="1"/>
        <v>2100</v>
      </c>
      <c r="G21" s="110">
        <f>AVERAGE(C5:C28)</f>
        <v>11011.583333333334</v>
      </c>
      <c r="H21" s="111"/>
    </row>
    <row r="22" spans="1:8" ht="18.600000000000001" thickBot="1" x14ac:dyDescent="0.4">
      <c r="A22" s="107"/>
      <c r="B22" s="19" t="s">
        <v>29</v>
      </c>
      <c r="C22" s="20">
        <v>10926</v>
      </c>
      <c r="D22" s="21">
        <f t="shared" si="0"/>
        <v>546.30000000000007</v>
      </c>
      <c r="E22" s="22">
        <f t="shared" si="1"/>
        <v>2646.3</v>
      </c>
    </row>
    <row r="23" spans="1:8" x14ac:dyDescent="0.35">
      <c r="A23" s="112" t="s">
        <v>36</v>
      </c>
      <c r="B23" s="9" t="s">
        <v>24</v>
      </c>
      <c r="C23" s="10">
        <v>12851</v>
      </c>
      <c r="D23" s="11">
        <f t="shared" si="0"/>
        <v>642.55000000000007</v>
      </c>
      <c r="E23" s="12">
        <f t="shared" si="1"/>
        <v>2742.55</v>
      </c>
    </row>
    <row r="24" spans="1:8" x14ac:dyDescent="0.35">
      <c r="A24" s="113"/>
      <c r="B24" s="13" t="s">
        <v>25</v>
      </c>
      <c r="C24" s="14">
        <v>10123</v>
      </c>
      <c r="D24" s="15">
        <f t="shared" si="0"/>
        <v>506.15000000000003</v>
      </c>
      <c r="E24" s="16">
        <f t="shared" si="1"/>
        <v>2606.15</v>
      </c>
    </row>
    <row r="25" spans="1:8" x14ac:dyDescent="0.35">
      <c r="A25" s="113"/>
      <c r="B25" s="13" t="s">
        <v>27</v>
      </c>
      <c r="C25" s="25">
        <v>8900</v>
      </c>
      <c r="D25" s="15">
        <f t="shared" si="0"/>
        <v>0</v>
      </c>
      <c r="E25" s="16">
        <f t="shared" si="1"/>
        <v>2100</v>
      </c>
      <c r="G25" s="26"/>
      <c r="H25" s="26"/>
    </row>
    <row r="26" spans="1:8" x14ac:dyDescent="0.35">
      <c r="A26" s="113"/>
      <c r="B26" s="13" t="s">
        <v>28</v>
      </c>
      <c r="C26" s="25">
        <v>10900</v>
      </c>
      <c r="D26" s="15">
        <f t="shared" si="0"/>
        <v>545</v>
      </c>
      <c r="E26" s="16">
        <f t="shared" si="1"/>
        <v>2645</v>
      </c>
      <c r="G26" s="26"/>
      <c r="H26" s="26"/>
    </row>
    <row r="27" spans="1:8" x14ac:dyDescent="0.35">
      <c r="A27" s="113"/>
      <c r="B27" s="13" t="s">
        <v>29</v>
      </c>
      <c r="C27" s="25">
        <v>13200</v>
      </c>
      <c r="D27" s="15">
        <f t="shared" si="0"/>
        <v>660</v>
      </c>
      <c r="E27" s="16">
        <f t="shared" si="1"/>
        <v>2760</v>
      </c>
      <c r="G27" s="26"/>
      <c r="H27" s="26"/>
    </row>
    <row r="28" spans="1:8" ht="18.600000000000001" thickBot="1" x14ac:dyDescent="0.4">
      <c r="A28" s="114"/>
      <c r="B28" s="19" t="s">
        <v>30</v>
      </c>
      <c r="C28" s="20">
        <v>8459</v>
      </c>
      <c r="D28" s="21">
        <f t="shared" si="0"/>
        <v>0</v>
      </c>
      <c r="E28" s="22">
        <f t="shared" si="1"/>
        <v>2100</v>
      </c>
    </row>
    <row r="29" spans="1:8" x14ac:dyDescent="0.35">
      <c r="A29" s="117" t="s">
        <v>37</v>
      </c>
      <c r="B29" s="118"/>
      <c r="C29" s="121">
        <f>SUM(C5:C28)</f>
        <v>264278</v>
      </c>
      <c r="D29" s="121">
        <f t="shared" ref="D29:E29" si="3">SUM(D5:D28)</f>
        <v>9234.2999999999993</v>
      </c>
      <c r="E29" s="123">
        <f t="shared" si="3"/>
        <v>59634.30000000001</v>
      </c>
    </row>
    <row r="30" spans="1:8" ht="18.600000000000001" thickBot="1" x14ac:dyDescent="0.4">
      <c r="A30" s="119"/>
      <c r="B30" s="120"/>
      <c r="C30" s="122"/>
      <c r="D30" s="122"/>
      <c r="E30" s="124"/>
    </row>
  </sheetData>
  <mergeCells count="21">
    <mergeCell ref="A23:A28"/>
    <mergeCell ref="A29:B30"/>
    <mergeCell ref="C29:C30"/>
    <mergeCell ref="D29:D30"/>
    <mergeCell ref="E29:E30"/>
    <mergeCell ref="A5:A10"/>
    <mergeCell ref="G6:H6"/>
    <mergeCell ref="A11:A16"/>
    <mergeCell ref="G14:H14"/>
    <mergeCell ref="G15:H15"/>
    <mergeCell ref="A17:A22"/>
    <mergeCell ref="G17:H17"/>
    <mergeCell ref="G18:H18"/>
    <mergeCell ref="G20:H20"/>
    <mergeCell ref="G21:H21"/>
    <mergeCell ref="A1:H1"/>
    <mergeCell ref="A3:A4"/>
    <mergeCell ref="B3:B4"/>
    <mergeCell ref="C3:C4"/>
    <mergeCell ref="D3:D4"/>
    <mergeCell ref="E3:E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B07A5-CB6D-4EFD-B56C-D53055E8580B}">
  <dimension ref="A1:D16"/>
  <sheetViews>
    <sheetView showGridLines="0" zoomScale="115" zoomScaleNormal="115" workbookViewId="0">
      <selection activeCell="E1" sqref="E1"/>
    </sheetView>
  </sheetViews>
  <sheetFormatPr defaultColWidth="9.33203125" defaultRowHeight="19.95" customHeight="1" x14ac:dyDescent="0.3"/>
  <cols>
    <col min="1" max="1" width="21.33203125" style="27" customWidth="1"/>
    <col min="2" max="4" width="21.6640625" style="27" customWidth="1"/>
    <col min="5" max="5" width="14.44140625" style="27" customWidth="1"/>
    <col min="6" max="6" width="18.6640625" style="27" customWidth="1"/>
    <col min="7" max="7" width="5" style="27" customWidth="1"/>
    <col min="8" max="8" width="18.44140625" style="27" customWidth="1"/>
    <col min="9" max="9" width="22.6640625" style="27" customWidth="1"/>
    <col min="10" max="16384" width="9.33203125" style="27"/>
  </cols>
  <sheetData>
    <row r="1" spans="1:4" ht="25.95" customHeight="1" x14ac:dyDescent="0.3">
      <c r="A1" s="40" t="s">
        <v>71</v>
      </c>
      <c r="B1" s="40" t="s">
        <v>72</v>
      </c>
      <c r="C1" s="42" t="s">
        <v>80</v>
      </c>
      <c r="D1" s="43" t="s">
        <v>81</v>
      </c>
    </row>
    <row r="2" spans="1:4" ht="19.95" customHeight="1" x14ac:dyDescent="0.3">
      <c r="A2" s="39" t="s">
        <v>0</v>
      </c>
      <c r="B2" s="41">
        <v>55000</v>
      </c>
      <c r="C2" s="45" t="str">
        <f>IF(B2&lt;15000,"Insatisfatorio",IF(B2&lt;40000,"Bom","Excelente"))</f>
        <v>Excelente</v>
      </c>
      <c r="D2" s="44" t="str">
        <f>IF(B2&lt;=15000,"Insatisfatorio",IF(B2&lt;30000,"Regular",IF(B2&lt;=40000,"Bom","Excelente")))</f>
        <v>Excelente</v>
      </c>
    </row>
    <row r="3" spans="1:4" ht="19.95" customHeight="1" x14ac:dyDescent="0.3">
      <c r="A3" s="39" t="s">
        <v>73</v>
      </c>
      <c r="B3" s="41">
        <v>40000</v>
      </c>
      <c r="C3" s="45" t="str">
        <f t="shared" ref="C3:C11" si="0">IF(B3&lt;15000,"Insatisfatorio",IF(B3&lt;40000,"Bom","Excelente"))</f>
        <v>Excelente</v>
      </c>
      <c r="D3" s="44" t="str">
        <f t="shared" ref="D3:D11" si="1">IF(B3&lt;=15000,"Insatisfatorio",IF(B3&lt;30000,"Regular",IF(B3&lt;=40000,"Bom","Excelente")))</f>
        <v>Bom</v>
      </c>
    </row>
    <row r="4" spans="1:4" ht="19.95" customHeight="1" x14ac:dyDescent="0.3">
      <c r="A4" s="39" t="s">
        <v>74</v>
      </c>
      <c r="B4" s="41">
        <v>28500</v>
      </c>
      <c r="C4" s="45" t="str">
        <f t="shared" si="0"/>
        <v>Bom</v>
      </c>
      <c r="D4" s="44" t="str">
        <f t="shared" si="1"/>
        <v>Regular</v>
      </c>
    </row>
    <row r="5" spans="1:4" ht="19.95" customHeight="1" x14ac:dyDescent="0.3">
      <c r="A5" s="39" t="s">
        <v>75</v>
      </c>
      <c r="B5" s="41">
        <v>12300</v>
      </c>
      <c r="C5" s="45" t="str">
        <f t="shared" si="0"/>
        <v>Insatisfatorio</v>
      </c>
      <c r="D5" s="44" t="str">
        <f t="shared" si="1"/>
        <v>Insatisfatorio</v>
      </c>
    </row>
    <row r="6" spans="1:4" ht="19.95" customHeight="1" x14ac:dyDescent="0.3">
      <c r="A6" s="39" t="s">
        <v>76</v>
      </c>
      <c r="B6" s="41">
        <v>25000</v>
      </c>
      <c r="C6" s="45" t="str">
        <f t="shared" si="0"/>
        <v>Bom</v>
      </c>
      <c r="D6" s="44" t="str">
        <f t="shared" si="1"/>
        <v>Regular</v>
      </c>
    </row>
    <row r="7" spans="1:4" ht="19.95" customHeight="1" x14ac:dyDescent="0.3">
      <c r="A7" s="39" t="s">
        <v>77</v>
      </c>
      <c r="B7" s="41">
        <v>35400</v>
      </c>
      <c r="C7" s="45" t="str">
        <f t="shared" si="0"/>
        <v>Bom</v>
      </c>
      <c r="D7" s="44" t="str">
        <f t="shared" si="1"/>
        <v>Bom</v>
      </c>
    </row>
    <row r="8" spans="1:4" ht="19.95" customHeight="1" x14ac:dyDescent="0.3">
      <c r="A8" s="39" t="s">
        <v>78</v>
      </c>
      <c r="B8" s="41">
        <v>30000</v>
      </c>
      <c r="C8" s="45" t="str">
        <f t="shared" si="0"/>
        <v>Bom</v>
      </c>
      <c r="D8" s="44" t="str">
        <f t="shared" si="1"/>
        <v>Bom</v>
      </c>
    </row>
    <row r="9" spans="1:4" ht="19.95" customHeight="1" x14ac:dyDescent="0.3">
      <c r="A9" s="39" t="s">
        <v>79</v>
      </c>
      <c r="B9" s="41">
        <v>15000</v>
      </c>
      <c r="C9" s="45" t="str">
        <f t="shared" si="0"/>
        <v>Bom</v>
      </c>
      <c r="D9" s="44" t="str">
        <f t="shared" si="1"/>
        <v>Insatisfatorio</v>
      </c>
    </row>
    <row r="10" spans="1:4" ht="19.95" customHeight="1" x14ac:dyDescent="0.3">
      <c r="A10" s="69" t="s">
        <v>112</v>
      </c>
      <c r="B10" s="41">
        <v>9700</v>
      </c>
      <c r="C10" s="45" t="str">
        <f t="shared" si="0"/>
        <v>Insatisfatorio</v>
      </c>
      <c r="D10" s="44" t="str">
        <f t="shared" si="1"/>
        <v>Insatisfatorio</v>
      </c>
    </row>
    <row r="11" spans="1:4" ht="19.95" customHeight="1" x14ac:dyDescent="0.3">
      <c r="A11" s="69" t="s">
        <v>111</v>
      </c>
      <c r="B11" s="41">
        <v>40010</v>
      </c>
      <c r="C11" s="45" t="str">
        <f t="shared" si="0"/>
        <v>Excelente</v>
      </c>
      <c r="D11" s="44" t="str">
        <f t="shared" si="1"/>
        <v>Excelente</v>
      </c>
    </row>
    <row r="12" spans="1:4" ht="19.95" customHeight="1" x14ac:dyDescent="0.3">
      <c r="A12" s="28"/>
      <c r="B12" s="28"/>
      <c r="C12" s="28"/>
    </row>
    <row r="13" spans="1:4" ht="19.95" customHeight="1" x14ac:dyDescent="0.3">
      <c r="A13" s="28"/>
      <c r="B13" s="28"/>
      <c r="C13" s="28"/>
    </row>
    <row r="14" spans="1:4" ht="19.95" customHeight="1" x14ac:dyDescent="0.3">
      <c r="A14" s="28"/>
      <c r="B14" s="28"/>
      <c r="C14" s="28"/>
    </row>
    <row r="15" spans="1:4" ht="19.95" customHeight="1" x14ac:dyDescent="0.3">
      <c r="A15" s="28"/>
      <c r="B15" s="28"/>
      <c r="C15" s="28"/>
    </row>
    <row r="16" spans="1:4" ht="19.95" customHeight="1" x14ac:dyDescent="0.3">
      <c r="A16" s="28"/>
      <c r="B16" s="28"/>
      <c r="C16" s="28"/>
    </row>
  </sheetData>
  <phoneticPr fontId="14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29E08-5C98-4B04-A683-F45773336DD7}">
  <dimension ref="A1:E19"/>
  <sheetViews>
    <sheetView showGridLines="0" workbookViewId="0">
      <selection activeCell="F11" sqref="F11"/>
    </sheetView>
  </sheetViews>
  <sheetFormatPr defaultColWidth="8.88671875" defaultRowHeight="19.95" customHeight="1" x14ac:dyDescent="0.3"/>
  <cols>
    <col min="1" max="2" width="23.6640625" style="27" customWidth="1"/>
    <col min="3" max="3" width="17.6640625" style="27" customWidth="1"/>
    <col min="4" max="4" width="26" style="27" customWidth="1"/>
    <col min="5" max="5" width="28.109375" style="27" customWidth="1"/>
    <col min="6" max="16384" width="8.88671875" style="27"/>
  </cols>
  <sheetData>
    <row r="1" spans="1:5" ht="27" customHeight="1" x14ac:dyDescent="0.3">
      <c r="A1" s="125" t="s">
        <v>39</v>
      </c>
      <c r="B1" s="125"/>
      <c r="C1" s="125"/>
      <c r="D1" s="125"/>
      <c r="E1" s="125"/>
    </row>
    <row r="2" spans="1:5" ht="19.95" customHeight="1" x14ac:dyDescent="0.3">
      <c r="A2" s="31" t="s">
        <v>47</v>
      </c>
      <c r="B2" s="31" t="s">
        <v>48</v>
      </c>
      <c r="C2" s="31" t="s">
        <v>49</v>
      </c>
      <c r="D2" s="32" t="s">
        <v>50</v>
      </c>
      <c r="E2" s="33" t="s">
        <v>113</v>
      </c>
    </row>
    <row r="3" spans="1:5" ht="19.95" customHeight="1" x14ac:dyDescent="0.3">
      <c r="A3" s="29" t="s">
        <v>53</v>
      </c>
      <c r="B3" s="29" t="str">
        <f>VLOOKUP(A3,A11:E19,2,0)</f>
        <v>Mouse Óptico Sem Fio</v>
      </c>
      <c r="C3" s="30">
        <v>3</v>
      </c>
      <c r="D3" s="90">
        <f>VLOOKUP(A3,$A$11:$E$19,4,0)</f>
        <v>85</v>
      </c>
      <c r="E3" s="91">
        <f>VLOOKUP(A3,$A$11:$E$19,4,0)*C3</f>
        <v>255</v>
      </c>
    </row>
    <row r="4" spans="1:5" ht="19.95" customHeight="1" x14ac:dyDescent="0.3">
      <c r="A4" s="29" t="s">
        <v>58</v>
      </c>
      <c r="B4" s="29" t="str">
        <f t="shared" ref="B4:B7" si="0">VLOOKUP(A4,A12:E20,2,0)</f>
        <v>Fone de Ouvido Com Fio</v>
      </c>
      <c r="C4" s="30">
        <v>4</v>
      </c>
      <c r="D4" s="90">
        <f t="shared" ref="D4:D6" si="1">VLOOKUP(A4,A12:E20,4,0)</f>
        <v>280</v>
      </c>
      <c r="E4" s="91">
        <f t="shared" ref="E4:E7" si="2">VLOOKUP(A4,$A$11:$E$19,4,0)*C4</f>
        <v>1120</v>
      </c>
    </row>
    <row r="5" spans="1:5" ht="19.95" customHeight="1" x14ac:dyDescent="0.3">
      <c r="A5" s="29" t="s">
        <v>59</v>
      </c>
      <c r="B5" s="29" t="str">
        <f t="shared" si="0"/>
        <v>Teclado Mecânico</v>
      </c>
      <c r="C5" s="30">
        <v>3</v>
      </c>
      <c r="D5" s="90">
        <f t="shared" si="1"/>
        <v>350</v>
      </c>
      <c r="E5" s="91">
        <f t="shared" si="2"/>
        <v>1050</v>
      </c>
    </row>
    <row r="6" spans="1:5" ht="19.95" customHeight="1" x14ac:dyDescent="0.3">
      <c r="A6" s="29" t="s">
        <v>55</v>
      </c>
      <c r="B6" s="29" t="str">
        <f t="shared" si="0"/>
        <v>HD Externo 1TB</v>
      </c>
      <c r="C6" s="30">
        <v>1</v>
      </c>
      <c r="D6" s="90">
        <f t="shared" si="1"/>
        <v>395</v>
      </c>
      <c r="E6" s="91">
        <f t="shared" si="2"/>
        <v>395</v>
      </c>
    </row>
    <row r="7" spans="1:5" ht="19.95" customHeight="1" x14ac:dyDescent="0.3">
      <c r="A7" s="29" t="s">
        <v>61</v>
      </c>
      <c r="B7" s="29" t="str">
        <f t="shared" si="0"/>
        <v>Webcam Full HD</v>
      </c>
      <c r="C7" s="30">
        <v>2</v>
      </c>
      <c r="D7" s="90">
        <f>VLOOKUP(A7,A15:E23,4,0)</f>
        <v>220</v>
      </c>
      <c r="E7" s="91">
        <f t="shared" si="2"/>
        <v>440</v>
      </c>
    </row>
    <row r="8" spans="1:5" ht="21.75" customHeight="1" x14ac:dyDescent="0.3">
      <c r="D8" s="38" t="s">
        <v>51</v>
      </c>
      <c r="E8" s="92">
        <f>SUM(E3:E7)</f>
        <v>3260</v>
      </c>
    </row>
    <row r="9" spans="1:5" customFormat="1" ht="8.25" customHeight="1" x14ac:dyDescent="0.3"/>
    <row r="10" spans="1:5" ht="27" customHeight="1" x14ac:dyDescent="0.3">
      <c r="A10" s="126" t="s">
        <v>90</v>
      </c>
      <c r="B10" s="126"/>
      <c r="C10" s="126"/>
      <c r="D10" s="126"/>
      <c r="E10" s="126"/>
    </row>
    <row r="11" spans="1:5" ht="19.95" customHeight="1" x14ac:dyDescent="0.3">
      <c r="A11" s="34" t="s">
        <v>47</v>
      </c>
      <c r="B11" s="34" t="s">
        <v>48</v>
      </c>
      <c r="C11" s="34" t="s">
        <v>64</v>
      </c>
      <c r="D11" s="34" t="s">
        <v>50</v>
      </c>
      <c r="E11" s="34" t="s">
        <v>65</v>
      </c>
    </row>
    <row r="12" spans="1:5" ht="19.95" customHeight="1" x14ac:dyDescent="0.3">
      <c r="A12" s="35" t="s">
        <v>52</v>
      </c>
      <c r="B12" s="35" t="s">
        <v>42</v>
      </c>
      <c r="C12" s="36" t="s">
        <v>43</v>
      </c>
      <c r="D12" s="37">
        <v>900</v>
      </c>
      <c r="E12" s="36">
        <v>50</v>
      </c>
    </row>
    <row r="13" spans="1:5" ht="19.95" customHeight="1" x14ac:dyDescent="0.3">
      <c r="A13" s="35" t="s">
        <v>53</v>
      </c>
      <c r="B13" s="89" t="s">
        <v>54</v>
      </c>
      <c r="C13" s="36" t="s">
        <v>40</v>
      </c>
      <c r="D13" s="37">
        <v>85</v>
      </c>
      <c r="E13" s="36">
        <v>200</v>
      </c>
    </row>
    <row r="14" spans="1:5" ht="19.95" customHeight="1" x14ac:dyDescent="0.3">
      <c r="A14" s="35" t="s">
        <v>55</v>
      </c>
      <c r="B14" s="35" t="s">
        <v>44</v>
      </c>
      <c r="C14" s="36" t="s">
        <v>45</v>
      </c>
      <c r="D14" s="37">
        <v>395</v>
      </c>
      <c r="E14" s="36">
        <v>120</v>
      </c>
    </row>
    <row r="15" spans="1:5" ht="19.95" customHeight="1" x14ac:dyDescent="0.3">
      <c r="A15" s="35" t="s">
        <v>56</v>
      </c>
      <c r="B15" s="35" t="s">
        <v>66</v>
      </c>
      <c r="C15" s="36" t="s">
        <v>46</v>
      </c>
      <c r="D15" s="37">
        <v>1500</v>
      </c>
      <c r="E15" s="36">
        <v>30</v>
      </c>
    </row>
    <row r="16" spans="1:5" ht="19.95" customHeight="1" x14ac:dyDescent="0.3">
      <c r="A16" s="35" t="s">
        <v>57</v>
      </c>
      <c r="B16" s="35" t="s">
        <v>62</v>
      </c>
      <c r="C16" s="36" t="s">
        <v>41</v>
      </c>
      <c r="D16" s="37">
        <v>120</v>
      </c>
      <c r="E16" s="36">
        <v>180</v>
      </c>
    </row>
    <row r="17" spans="1:5" ht="19.95" customHeight="1" x14ac:dyDescent="0.3">
      <c r="A17" s="35" t="s">
        <v>58</v>
      </c>
      <c r="B17" s="35" t="s">
        <v>63</v>
      </c>
      <c r="C17" s="36" t="s">
        <v>41</v>
      </c>
      <c r="D17" s="37">
        <v>280</v>
      </c>
      <c r="E17" s="36">
        <v>180</v>
      </c>
    </row>
    <row r="18" spans="1:5" ht="19.95" customHeight="1" x14ac:dyDescent="0.3">
      <c r="A18" s="35" t="s">
        <v>59</v>
      </c>
      <c r="B18" s="35" t="s">
        <v>38</v>
      </c>
      <c r="C18" s="36" t="s">
        <v>40</v>
      </c>
      <c r="D18" s="37">
        <v>350</v>
      </c>
      <c r="E18" s="36">
        <v>80</v>
      </c>
    </row>
    <row r="19" spans="1:5" ht="19.95" customHeight="1" x14ac:dyDescent="0.3">
      <c r="A19" s="35" t="s">
        <v>61</v>
      </c>
      <c r="B19" s="35" t="s">
        <v>60</v>
      </c>
      <c r="C19" s="36" t="s">
        <v>40</v>
      </c>
      <c r="D19" s="37">
        <v>220</v>
      </c>
      <c r="E19" s="36">
        <v>150</v>
      </c>
    </row>
  </sheetData>
  <sortState xmlns:xlrd2="http://schemas.microsoft.com/office/spreadsheetml/2017/richdata2" ref="A12:E20">
    <sortCondition ref="A12:A20"/>
  </sortState>
  <mergeCells count="2">
    <mergeCell ref="A1:E1"/>
    <mergeCell ref="A10:E10"/>
  </mergeCells>
  <pageMargins left="0" right="0" top="0" bottom="0" header="0" footer="0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01006-34A4-4B97-9EFA-31EFF93A6CED}">
  <dimension ref="A1:K21"/>
  <sheetViews>
    <sheetView showGridLines="0" zoomScale="85" zoomScaleNormal="85" workbookViewId="0">
      <selection activeCell="E2" sqref="E2:E9"/>
    </sheetView>
  </sheetViews>
  <sheetFormatPr defaultColWidth="10" defaultRowHeight="18" x14ac:dyDescent="0.35"/>
  <cols>
    <col min="1" max="1" width="23.88671875" style="52" customWidth="1"/>
    <col min="2" max="2" width="16.6640625" style="52" customWidth="1"/>
    <col min="3" max="3" width="17.33203125" style="52" customWidth="1"/>
    <col min="4" max="4" width="21.33203125" style="52" customWidth="1"/>
    <col min="5" max="5" width="17.44140625" style="52" customWidth="1"/>
    <col min="6" max="6" width="2.109375" style="52" customWidth="1"/>
    <col min="7" max="7" width="14.109375" style="52" customWidth="1"/>
    <col min="8" max="8" width="13.6640625" style="52" customWidth="1"/>
    <col min="9" max="9" width="2" style="52" customWidth="1"/>
    <col min="10" max="10" width="14.33203125" style="52" customWidth="1"/>
    <col min="11" max="11" width="14.109375" style="52" customWidth="1"/>
    <col min="12" max="16384" width="10" style="52"/>
  </cols>
  <sheetData>
    <row r="1" spans="1:11" ht="57.6" customHeight="1" x14ac:dyDescent="0.35">
      <c r="A1" s="51" t="s">
        <v>11</v>
      </c>
      <c r="B1" s="51" t="s">
        <v>12</v>
      </c>
      <c r="C1" s="51" t="s">
        <v>89</v>
      </c>
      <c r="D1" s="51" t="s">
        <v>13</v>
      </c>
      <c r="E1" s="51" t="s">
        <v>116</v>
      </c>
      <c r="G1" s="127" t="s">
        <v>114</v>
      </c>
      <c r="H1" s="127"/>
      <c r="J1" s="127" t="s">
        <v>115</v>
      </c>
      <c r="K1" s="127"/>
    </row>
    <row r="2" spans="1:11" x14ac:dyDescent="0.35">
      <c r="A2" s="53">
        <v>49</v>
      </c>
      <c r="B2" s="54">
        <v>20</v>
      </c>
      <c r="C2" s="70">
        <f>VLOOKUP(A2,$J$2:$K$9,2,1)</f>
        <v>0.04</v>
      </c>
      <c r="D2" s="94">
        <f>B2-(B2*C2)</f>
        <v>19.2</v>
      </c>
      <c r="E2" s="94">
        <f>D2*A2</f>
        <v>940.8</v>
      </c>
      <c r="G2" s="55" t="s">
        <v>14</v>
      </c>
      <c r="H2" s="55" t="s">
        <v>15</v>
      </c>
      <c r="I2" s="56"/>
      <c r="J2" s="55" t="s">
        <v>14</v>
      </c>
      <c r="K2" s="55" t="s">
        <v>15</v>
      </c>
    </row>
    <row r="3" spans="1:11" x14ac:dyDescent="0.35">
      <c r="A3" s="53">
        <v>3</v>
      </c>
      <c r="B3" s="54">
        <v>10</v>
      </c>
      <c r="C3" s="70">
        <f t="shared" ref="C3:C9" si="0">VLOOKUP(A3,$J$2:$K$9,2,1)</f>
        <v>0</v>
      </c>
      <c r="D3" s="94">
        <f t="shared" ref="D3:D9" si="1">B3-(B3*C3)</f>
        <v>10</v>
      </c>
      <c r="E3" s="94">
        <f t="shared" ref="E3:E9" si="2">D3*A3</f>
        <v>30</v>
      </c>
      <c r="G3" s="53" t="s">
        <v>82</v>
      </c>
      <c r="H3" s="57">
        <v>0</v>
      </c>
      <c r="I3" s="56"/>
      <c r="J3" s="71">
        <v>0</v>
      </c>
      <c r="K3" s="93">
        <v>0</v>
      </c>
    </row>
    <row r="4" spans="1:11" x14ac:dyDescent="0.35">
      <c r="A4" s="53">
        <v>200</v>
      </c>
      <c r="B4" s="54">
        <v>3</v>
      </c>
      <c r="C4" s="70">
        <f t="shared" si="0"/>
        <v>0.1</v>
      </c>
      <c r="D4" s="94">
        <f t="shared" si="1"/>
        <v>2.7</v>
      </c>
      <c r="E4" s="94">
        <f t="shared" si="2"/>
        <v>540</v>
      </c>
      <c r="G4" s="53" t="s">
        <v>83</v>
      </c>
      <c r="H4" s="57">
        <v>0.02</v>
      </c>
      <c r="I4" s="56"/>
      <c r="J4" s="71">
        <v>11</v>
      </c>
      <c r="K4" s="93">
        <v>0.02</v>
      </c>
    </row>
    <row r="5" spans="1:11" x14ac:dyDescent="0.35">
      <c r="A5" s="53">
        <v>201</v>
      </c>
      <c r="B5" s="54">
        <v>30</v>
      </c>
      <c r="C5" s="70">
        <f t="shared" si="0"/>
        <v>0.15</v>
      </c>
      <c r="D5" s="94">
        <f t="shared" si="1"/>
        <v>25.5</v>
      </c>
      <c r="E5" s="94">
        <f t="shared" si="2"/>
        <v>5125.5</v>
      </c>
      <c r="G5" s="53" t="s">
        <v>84</v>
      </c>
      <c r="H5" s="57">
        <v>0.04</v>
      </c>
      <c r="I5" s="56"/>
      <c r="J5" s="71">
        <v>31</v>
      </c>
      <c r="K5" s="93">
        <v>0.04</v>
      </c>
    </row>
    <row r="6" spans="1:11" x14ac:dyDescent="0.35">
      <c r="A6" s="53">
        <v>502</v>
      </c>
      <c r="B6" s="54">
        <v>40</v>
      </c>
      <c r="C6" s="70">
        <f t="shared" si="0"/>
        <v>0.2</v>
      </c>
      <c r="D6" s="94">
        <f t="shared" si="1"/>
        <v>32</v>
      </c>
      <c r="E6" s="94">
        <f t="shared" si="2"/>
        <v>16064</v>
      </c>
      <c r="G6" s="53" t="s">
        <v>85</v>
      </c>
      <c r="H6" s="57">
        <v>0.06</v>
      </c>
      <c r="I6" s="56"/>
      <c r="J6" s="71">
        <v>61</v>
      </c>
      <c r="K6" s="93">
        <v>0.06</v>
      </c>
    </row>
    <row r="7" spans="1:11" x14ac:dyDescent="0.35">
      <c r="A7" s="53">
        <v>11</v>
      </c>
      <c r="B7" s="54">
        <v>100</v>
      </c>
      <c r="C7" s="70">
        <f t="shared" si="0"/>
        <v>0.02</v>
      </c>
      <c r="D7" s="94">
        <f t="shared" si="1"/>
        <v>98</v>
      </c>
      <c r="E7" s="94">
        <f t="shared" si="2"/>
        <v>1078</v>
      </c>
      <c r="G7" s="53" t="s">
        <v>86</v>
      </c>
      <c r="H7" s="57">
        <v>0.1</v>
      </c>
      <c r="I7" s="56"/>
      <c r="J7" s="71">
        <v>101</v>
      </c>
      <c r="K7" s="93">
        <v>0.1</v>
      </c>
    </row>
    <row r="8" spans="1:11" x14ac:dyDescent="0.35">
      <c r="A8" s="53">
        <v>100</v>
      </c>
      <c r="B8" s="54">
        <v>10</v>
      </c>
      <c r="C8" s="70">
        <f t="shared" si="0"/>
        <v>0.06</v>
      </c>
      <c r="D8" s="94">
        <f t="shared" si="1"/>
        <v>9.4</v>
      </c>
      <c r="E8" s="94">
        <f t="shared" si="2"/>
        <v>940</v>
      </c>
      <c r="G8" s="53" t="s">
        <v>87</v>
      </c>
      <c r="H8" s="57">
        <v>0.15</v>
      </c>
      <c r="I8" s="56"/>
      <c r="J8" s="71">
        <v>201</v>
      </c>
      <c r="K8" s="93">
        <v>0.15</v>
      </c>
    </row>
    <row r="9" spans="1:11" x14ac:dyDescent="0.35">
      <c r="A9" s="53">
        <v>150</v>
      </c>
      <c r="B9" s="54">
        <v>60</v>
      </c>
      <c r="C9" s="70">
        <f t="shared" si="0"/>
        <v>0.1</v>
      </c>
      <c r="D9" s="94">
        <f t="shared" si="1"/>
        <v>54</v>
      </c>
      <c r="E9" s="94">
        <f t="shared" si="2"/>
        <v>8100</v>
      </c>
      <c r="G9" s="53" t="s">
        <v>88</v>
      </c>
      <c r="H9" s="57">
        <v>0.2</v>
      </c>
      <c r="I9" s="56"/>
      <c r="J9" s="71">
        <v>401</v>
      </c>
      <c r="K9" s="93">
        <v>0.2</v>
      </c>
    </row>
    <row r="10" spans="1:11" ht="7.2" customHeight="1" x14ac:dyDescent="0.35">
      <c r="A10" s="58"/>
      <c r="B10" s="58"/>
    </row>
    <row r="11" spans="1:11" ht="34.950000000000003" customHeight="1" x14ac:dyDescent="0.35">
      <c r="G11" s="59"/>
      <c r="H11" s="59"/>
    </row>
    <row r="12" spans="1:11" x14ac:dyDescent="0.35">
      <c r="G12" s="59"/>
      <c r="H12" s="59"/>
    </row>
    <row r="13" spans="1:11" x14ac:dyDescent="0.35">
      <c r="G13" s="59"/>
      <c r="H13" s="59"/>
    </row>
    <row r="14" spans="1:11" x14ac:dyDescent="0.35">
      <c r="G14" s="59"/>
      <c r="H14" s="59"/>
    </row>
    <row r="15" spans="1:11" x14ac:dyDescent="0.35">
      <c r="G15" s="59"/>
      <c r="H15" s="59"/>
    </row>
    <row r="16" spans="1:11" x14ac:dyDescent="0.35">
      <c r="G16" s="59"/>
      <c r="H16" s="59"/>
    </row>
    <row r="17" spans="7:9" x14ac:dyDescent="0.35">
      <c r="G17" s="59"/>
      <c r="H17" s="59"/>
    </row>
    <row r="18" spans="7:9" x14ac:dyDescent="0.35">
      <c r="G18" s="59"/>
      <c r="H18" s="59"/>
    </row>
    <row r="19" spans="7:9" x14ac:dyDescent="0.35">
      <c r="G19" s="59"/>
      <c r="H19" s="59"/>
    </row>
    <row r="20" spans="7:9" x14ac:dyDescent="0.35">
      <c r="G20" s="59"/>
      <c r="H20" s="59"/>
    </row>
    <row r="21" spans="7:9" x14ac:dyDescent="0.35">
      <c r="G21" s="59"/>
      <c r="H21" s="59"/>
      <c r="I21" s="59"/>
    </row>
  </sheetData>
  <mergeCells count="2">
    <mergeCell ref="G1:H1"/>
    <mergeCell ref="J1:K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BE0ED-68C1-4286-B904-95CC848F301E}">
  <dimension ref="A1:L10"/>
  <sheetViews>
    <sheetView showGridLines="0" zoomScale="85" zoomScaleNormal="85" workbookViewId="0">
      <selection activeCell="G2" sqref="G2"/>
    </sheetView>
  </sheetViews>
  <sheetFormatPr defaultColWidth="8.88671875" defaultRowHeight="25.2" customHeight="1" x14ac:dyDescent="0.35"/>
  <cols>
    <col min="1" max="5" width="27.44140625" style="59" customWidth="1"/>
    <col min="6" max="6" width="2.109375" style="59" customWidth="1"/>
    <col min="7" max="7" width="24.6640625" style="59" customWidth="1"/>
    <col min="8" max="8" width="2.33203125" style="59" customWidth="1"/>
    <col min="9" max="9" width="24.6640625" style="59" customWidth="1"/>
    <col min="10" max="10" width="1.5546875" style="59" customWidth="1"/>
    <col min="11" max="11" width="24.6640625" style="59" customWidth="1"/>
    <col min="12" max="16384" width="8.88671875" style="59"/>
  </cols>
  <sheetData>
    <row r="1" spans="1:12" s="81" customFormat="1" ht="25.2" customHeight="1" x14ac:dyDescent="0.4">
      <c r="A1" s="128" t="s">
        <v>90</v>
      </c>
      <c r="B1" s="128"/>
      <c r="C1" s="128"/>
      <c r="D1" s="128"/>
      <c r="E1" s="128"/>
      <c r="F1" s="47"/>
      <c r="G1" s="46" t="s">
        <v>117</v>
      </c>
      <c r="H1" s="48"/>
      <c r="I1" s="46" t="s">
        <v>50</v>
      </c>
      <c r="J1" s="48"/>
      <c r="K1" s="46" t="s">
        <v>65</v>
      </c>
      <c r="L1" s="47"/>
    </row>
    <row r="2" spans="1:12" ht="25.2" customHeight="1" x14ac:dyDescent="0.35">
      <c r="A2" s="87" t="s">
        <v>47</v>
      </c>
      <c r="B2" s="87" t="s">
        <v>48</v>
      </c>
      <c r="C2" s="87" t="s">
        <v>64</v>
      </c>
      <c r="D2" s="87" t="s">
        <v>50</v>
      </c>
      <c r="E2" s="87" t="s">
        <v>65</v>
      </c>
      <c r="F2" s="78"/>
      <c r="G2" s="83" t="s">
        <v>55</v>
      </c>
      <c r="H2" s="84"/>
      <c r="I2" s="85">
        <f>IFERROR(VLOOKUP(G2,$A$2:$E$10,4,0),"")</f>
        <v>395</v>
      </c>
      <c r="J2" s="84"/>
      <c r="K2" s="83" t="str">
        <f>IFERROR(VLOOKUP(G2,$A$2:$E$10,5)," ")</f>
        <v>ESTOQUE ATUAL</v>
      </c>
      <c r="L2" s="77"/>
    </row>
    <row r="3" spans="1:12" ht="25.2" customHeight="1" x14ac:dyDescent="0.35">
      <c r="A3" s="79" t="s">
        <v>52</v>
      </c>
      <c r="B3" s="79" t="s">
        <v>42</v>
      </c>
      <c r="C3" s="80" t="s">
        <v>43</v>
      </c>
      <c r="D3" s="82">
        <v>900</v>
      </c>
      <c r="E3" s="80">
        <v>50</v>
      </c>
      <c r="F3" s="77"/>
    </row>
    <row r="4" spans="1:12" ht="25.2" customHeight="1" x14ac:dyDescent="0.35">
      <c r="A4" s="79" t="s">
        <v>53</v>
      </c>
      <c r="B4" s="79" t="s">
        <v>54</v>
      </c>
      <c r="C4" s="80" t="s">
        <v>40</v>
      </c>
      <c r="D4" s="82">
        <v>85</v>
      </c>
      <c r="E4" s="80">
        <v>200</v>
      </c>
      <c r="F4" s="77"/>
    </row>
    <row r="5" spans="1:12" ht="25.2" customHeight="1" x14ac:dyDescent="0.35">
      <c r="A5" s="79" t="s">
        <v>55</v>
      </c>
      <c r="B5" s="79" t="s">
        <v>44</v>
      </c>
      <c r="C5" s="80" t="s">
        <v>45</v>
      </c>
      <c r="D5" s="82">
        <v>395</v>
      </c>
      <c r="E5" s="80">
        <v>120</v>
      </c>
      <c r="F5" s="77"/>
      <c r="L5" s="77"/>
    </row>
    <row r="6" spans="1:12" ht="25.2" customHeight="1" x14ac:dyDescent="0.35">
      <c r="A6" s="79" t="s">
        <v>56</v>
      </c>
      <c r="B6" s="79" t="s">
        <v>66</v>
      </c>
      <c r="C6" s="80" t="s">
        <v>46</v>
      </c>
      <c r="D6" s="82">
        <v>1500</v>
      </c>
      <c r="E6" s="80">
        <v>30</v>
      </c>
      <c r="F6" s="77"/>
      <c r="G6" s="77"/>
      <c r="H6" s="77"/>
      <c r="I6" s="77"/>
      <c r="J6" s="77"/>
      <c r="K6" s="77"/>
      <c r="L6" s="77"/>
    </row>
    <row r="7" spans="1:12" ht="25.2" customHeight="1" x14ac:dyDescent="0.35">
      <c r="A7" s="79" t="s">
        <v>57</v>
      </c>
      <c r="B7" s="79" t="s">
        <v>62</v>
      </c>
      <c r="C7" s="80" t="s">
        <v>41</v>
      </c>
      <c r="D7" s="82">
        <v>120</v>
      </c>
      <c r="E7" s="80">
        <v>180</v>
      </c>
      <c r="F7" s="77"/>
      <c r="G7" s="77"/>
      <c r="H7" s="77"/>
      <c r="I7" s="77"/>
      <c r="J7" s="77"/>
      <c r="K7" s="77"/>
      <c r="L7" s="77"/>
    </row>
    <row r="8" spans="1:12" ht="25.2" customHeight="1" x14ac:dyDescent="0.35">
      <c r="A8" s="79" t="s">
        <v>58</v>
      </c>
      <c r="B8" s="79" t="s">
        <v>63</v>
      </c>
      <c r="C8" s="80" t="s">
        <v>41</v>
      </c>
      <c r="D8" s="82">
        <v>280</v>
      </c>
      <c r="E8" s="80">
        <v>180</v>
      </c>
      <c r="F8" s="77"/>
      <c r="G8" s="77"/>
      <c r="H8" s="77"/>
      <c r="I8" s="77"/>
      <c r="J8" s="77"/>
      <c r="K8" s="77"/>
      <c r="L8" s="77"/>
    </row>
    <row r="9" spans="1:12" ht="25.2" customHeight="1" x14ac:dyDescent="0.35">
      <c r="A9" s="79" t="s">
        <v>59</v>
      </c>
      <c r="B9" s="79" t="s">
        <v>38</v>
      </c>
      <c r="C9" s="80" t="s">
        <v>40</v>
      </c>
      <c r="D9" s="82">
        <v>350</v>
      </c>
      <c r="E9" s="80">
        <v>80</v>
      </c>
      <c r="F9" s="77"/>
      <c r="G9" s="77"/>
      <c r="H9" s="77"/>
      <c r="I9" s="77"/>
      <c r="J9" s="77"/>
      <c r="K9" s="77"/>
      <c r="L9" s="77"/>
    </row>
    <row r="10" spans="1:12" ht="25.2" customHeight="1" x14ac:dyDescent="0.35">
      <c r="A10" s="79" t="s">
        <v>61</v>
      </c>
      <c r="B10" s="79" t="s">
        <v>60</v>
      </c>
      <c r="C10" s="80" t="s">
        <v>40</v>
      </c>
      <c r="D10" s="82">
        <v>220</v>
      </c>
      <c r="E10" s="80">
        <v>150</v>
      </c>
      <c r="F10" s="77"/>
      <c r="G10" s="77"/>
      <c r="H10" s="77"/>
      <c r="I10" s="77"/>
      <c r="J10" s="77"/>
      <c r="K10" s="77"/>
      <c r="L10" s="77"/>
    </row>
  </sheetData>
  <dataConsolidate/>
  <mergeCells count="1">
    <mergeCell ref="A1:E1"/>
  </mergeCells>
  <dataValidations count="1">
    <dataValidation type="list" allowBlank="1" showInputMessage="1" showErrorMessage="1" sqref="G2" xr:uid="{F6FECC2D-9256-4AA1-8E00-037C825ADC3B}">
      <formula1>$A$3:$A$10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5E8F5-404C-4245-AEC8-F78EAE330F04}">
  <dimension ref="A1:E15"/>
  <sheetViews>
    <sheetView zoomScale="85" zoomScaleNormal="85" workbookViewId="0">
      <selection activeCell="E15" sqref="E15"/>
    </sheetView>
  </sheetViews>
  <sheetFormatPr defaultColWidth="9.109375" defaultRowHeight="18" x14ac:dyDescent="0.35"/>
  <cols>
    <col min="1" max="1" width="2.109375" style="2" customWidth="1"/>
    <col min="2" max="2" width="33" style="2" customWidth="1"/>
    <col min="3" max="3" width="27.6640625" style="2" customWidth="1"/>
    <col min="4" max="4" width="25.6640625" style="2" customWidth="1"/>
    <col min="5" max="5" width="20.109375" style="2" customWidth="1"/>
    <col min="6" max="16384" width="9.109375" style="2"/>
  </cols>
  <sheetData>
    <row r="1" spans="1:5" ht="40.200000000000003" customHeight="1" x14ac:dyDescent="0.35">
      <c r="B1" s="60" t="s">
        <v>67</v>
      </c>
      <c r="C1" s="61" t="s">
        <v>68</v>
      </c>
      <c r="D1" s="62" t="s">
        <v>70</v>
      </c>
      <c r="E1" s="63" t="s">
        <v>69</v>
      </c>
    </row>
    <row r="2" spans="1:5" ht="26.4" customHeight="1" x14ac:dyDescent="0.35">
      <c r="B2" s="64" t="s">
        <v>2</v>
      </c>
      <c r="C2" s="3" t="s">
        <v>91</v>
      </c>
      <c r="D2" s="3">
        <v>1</v>
      </c>
      <c r="E2" s="65">
        <v>2800</v>
      </c>
    </row>
    <row r="3" spans="1:5" ht="26.4" customHeight="1" x14ac:dyDescent="0.35">
      <c r="A3" s="1"/>
      <c r="B3" s="64" t="s">
        <v>3</v>
      </c>
      <c r="C3" s="3" t="s">
        <v>4</v>
      </c>
      <c r="D3" s="3">
        <v>9</v>
      </c>
      <c r="E3" s="65">
        <v>1600</v>
      </c>
    </row>
    <row r="4" spans="1:5" ht="26.4" customHeight="1" x14ac:dyDescent="0.35">
      <c r="A4" s="1"/>
      <c r="B4" s="64" t="s">
        <v>5</v>
      </c>
      <c r="C4" s="3" t="s">
        <v>91</v>
      </c>
      <c r="D4" s="3">
        <v>2</v>
      </c>
      <c r="E4" s="65">
        <v>2400</v>
      </c>
    </row>
    <row r="5" spans="1:5" ht="26.4" customHeight="1" x14ac:dyDescent="0.35">
      <c r="A5" s="1"/>
      <c r="B5" s="64" t="s">
        <v>6</v>
      </c>
      <c r="C5" s="3" t="s">
        <v>4</v>
      </c>
      <c r="D5" s="3">
        <v>11</v>
      </c>
      <c r="E5" s="65">
        <v>4200</v>
      </c>
    </row>
    <row r="6" spans="1:5" ht="26.4" customHeight="1" x14ac:dyDescent="0.35">
      <c r="A6" s="1"/>
      <c r="B6" s="64" t="s">
        <v>7</v>
      </c>
      <c r="C6" s="3" t="s">
        <v>91</v>
      </c>
      <c r="D6" s="3">
        <v>3</v>
      </c>
      <c r="E6" s="65">
        <v>3200</v>
      </c>
    </row>
    <row r="7" spans="1:5" ht="26.4" customHeight="1" x14ac:dyDescent="0.35">
      <c r="A7" s="1"/>
      <c r="B7" s="64" t="s">
        <v>92</v>
      </c>
      <c r="C7" s="3" t="s">
        <v>4</v>
      </c>
      <c r="D7" s="3">
        <v>6</v>
      </c>
      <c r="E7" s="65">
        <v>2600</v>
      </c>
    </row>
    <row r="8" spans="1:5" ht="26.4" customHeight="1" thickBot="1" x14ac:dyDescent="0.4">
      <c r="A8" s="1"/>
      <c r="B8" s="66" t="s">
        <v>8</v>
      </c>
      <c r="C8" s="67" t="s">
        <v>91</v>
      </c>
      <c r="D8" s="67">
        <v>4</v>
      </c>
      <c r="E8" s="68">
        <v>1600</v>
      </c>
    </row>
    <row r="9" spans="1:5" ht="7.2" customHeight="1" thickBot="1" x14ac:dyDescent="0.4">
      <c r="A9" s="1"/>
    </row>
    <row r="10" spans="1:5" ht="40.200000000000003" customHeight="1" x14ac:dyDescent="0.35">
      <c r="A10" s="1"/>
      <c r="B10" s="129" t="s">
        <v>9</v>
      </c>
      <c r="C10" s="130"/>
      <c r="D10" s="131"/>
      <c r="E10" s="88">
        <f>MEDIAN(E2:E8)</f>
        <v>2600</v>
      </c>
    </row>
    <row r="11" spans="1:5" ht="40.200000000000003" customHeight="1" x14ac:dyDescent="0.35">
      <c r="A11" s="1"/>
      <c r="B11" s="132" t="s">
        <v>10</v>
      </c>
      <c r="C11" s="133"/>
      <c r="D11" s="134"/>
      <c r="E11" s="86">
        <f>AVERAGEIF($C$2:$C$8,"Hotelaria",$E$2:$E$8)</f>
        <v>2800</v>
      </c>
    </row>
    <row r="12" spans="1:5" ht="40.200000000000003" customHeight="1" x14ac:dyDescent="0.35">
      <c r="A12" s="1"/>
      <c r="B12" s="132" t="s">
        <v>110</v>
      </c>
      <c r="C12" s="133"/>
      <c r="D12" s="134"/>
      <c r="E12" s="86">
        <f>AVERAGEIF($C$2:$C$8,"serviço",$E$2:$E$8)</f>
        <v>2500</v>
      </c>
    </row>
    <row r="13" spans="1:5" ht="40.200000000000003" customHeight="1" x14ac:dyDescent="0.35">
      <c r="A13" s="1"/>
      <c r="B13" s="135" t="s">
        <v>93</v>
      </c>
      <c r="C13" s="136"/>
      <c r="D13" s="137"/>
      <c r="E13" s="86">
        <f>AVERAGEIFS($E$2:$E$8,$C$2:$C$8,"serviço",$D$2:$D$8,"&gt;2")</f>
        <v>2400</v>
      </c>
    </row>
    <row r="14" spans="1:5" ht="40.200000000000003" customHeight="1" thickBot="1" x14ac:dyDescent="0.4">
      <c r="A14" s="1"/>
      <c r="B14" s="138" t="s">
        <v>118</v>
      </c>
      <c r="C14" s="139"/>
      <c r="D14" s="140"/>
      <c r="E14" s="86">
        <f>AVERAGEIFS($E$2:$E$8,$C$2:$C$8,"hotelaria",$D$2:$D$8,"&gt;8")</f>
        <v>2900</v>
      </c>
    </row>
    <row r="15" spans="1:5" x14ac:dyDescent="0.35">
      <c r="A15" s="1"/>
    </row>
  </sheetData>
  <mergeCells count="5">
    <mergeCell ref="B10:D10"/>
    <mergeCell ref="B11:D11"/>
    <mergeCell ref="B13:D13"/>
    <mergeCell ref="B12:D12"/>
    <mergeCell ref="B14:D1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6ED17-1D32-43AA-9374-84168D4EE0A4}">
  <dimension ref="B1:E25"/>
  <sheetViews>
    <sheetView tabSelected="1" topLeftCell="A9" zoomScale="115" zoomScaleNormal="115" workbookViewId="0">
      <selection activeCell="I22" sqref="I22"/>
    </sheetView>
  </sheetViews>
  <sheetFormatPr defaultColWidth="9.109375" defaultRowHeight="18" x14ac:dyDescent="0.35"/>
  <cols>
    <col min="1" max="1" width="2" style="2" customWidth="1"/>
    <col min="2" max="2" width="38.109375" style="2" customWidth="1"/>
    <col min="3" max="3" width="23.6640625" style="2" customWidth="1"/>
    <col min="4" max="4" width="44" style="2" customWidth="1"/>
    <col min="5" max="5" width="29.33203125" style="2" customWidth="1"/>
    <col min="6" max="6" width="10.5546875" style="2" customWidth="1"/>
    <col min="7" max="16384" width="9.109375" style="2"/>
  </cols>
  <sheetData>
    <row r="1" spans="2:5" x14ac:dyDescent="0.35">
      <c r="B1" s="60" t="s">
        <v>67</v>
      </c>
      <c r="C1" s="61" t="s">
        <v>68</v>
      </c>
      <c r="D1" s="62" t="s">
        <v>70</v>
      </c>
      <c r="E1" s="63" t="s">
        <v>69</v>
      </c>
    </row>
    <row r="2" spans="2:5" x14ac:dyDescent="0.35">
      <c r="B2" s="64" t="s">
        <v>2</v>
      </c>
      <c r="C2" s="72" t="s">
        <v>91</v>
      </c>
      <c r="D2" s="72">
        <v>4</v>
      </c>
      <c r="E2" s="74">
        <v>1500</v>
      </c>
    </row>
    <row r="3" spans="2:5" x14ac:dyDescent="0.35">
      <c r="B3" s="64" t="s">
        <v>3</v>
      </c>
      <c r="C3" s="72" t="s">
        <v>4</v>
      </c>
      <c r="D3" s="72">
        <v>7</v>
      </c>
      <c r="E3" s="74">
        <v>800</v>
      </c>
    </row>
    <row r="4" spans="2:5" x14ac:dyDescent="0.35">
      <c r="B4" s="64" t="s">
        <v>5</v>
      </c>
      <c r="C4" s="72" t="s">
        <v>91</v>
      </c>
      <c r="D4" s="72">
        <v>2</v>
      </c>
      <c r="E4" s="74">
        <v>2900</v>
      </c>
    </row>
    <row r="5" spans="2:5" x14ac:dyDescent="0.35">
      <c r="B5" s="64" t="s">
        <v>6</v>
      </c>
      <c r="C5" s="72" t="s">
        <v>4</v>
      </c>
      <c r="D5" s="72">
        <v>9</v>
      </c>
      <c r="E5" s="74">
        <v>2000</v>
      </c>
    </row>
    <row r="6" spans="2:5" x14ac:dyDescent="0.35">
      <c r="B6" s="64" t="s">
        <v>104</v>
      </c>
      <c r="C6" s="72" t="s">
        <v>94</v>
      </c>
      <c r="D6" s="72">
        <v>3</v>
      </c>
      <c r="E6" s="74">
        <v>1500</v>
      </c>
    </row>
    <row r="7" spans="2:5" x14ac:dyDescent="0.35">
      <c r="B7" s="64" t="s">
        <v>95</v>
      </c>
      <c r="C7" s="72" t="s">
        <v>91</v>
      </c>
      <c r="D7" s="72">
        <v>1</v>
      </c>
      <c r="E7" s="74">
        <v>1200</v>
      </c>
    </row>
    <row r="8" spans="2:5" x14ac:dyDescent="0.35">
      <c r="B8" s="64" t="s">
        <v>105</v>
      </c>
      <c r="C8" s="72" t="s">
        <v>94</v>
      </c>
      <c r="D8" s="72">
        <v>5</v>
      </c>
      <c r="E8" s="74">
        <v>3400</v>
      </c>
    </row>
    <row r="9" spans="2:5" x14ac:dyDescent="0.35">
      <c r="B9" s="64" t="s">
        <v>106</v>
      </c>
      <c r="C9" s="72" t="s">
        <v>94</v>
      </c>
      <c r="D9" s="72">
        <v>6</v>
      </c>
      <c r="E9" s="74">
        <v>2800</v>
      </c>
    </row>
    <row r="10" spans="2:5" x14ac:dyDescent="0.35">
      <c r="B10" s="64" t="s">
        <v>92</v>
      </c>
      <c r="C10" s="72" t="s">
        <v>4</v>
      </c>
      <c r="D10" s="72">
        <v>5</v>
      </c>
      <c r="E10" s="74">
        <v>1800</v>
      </c>
    </row>
    <row r="11" spans="2:5" x14ac:dyDescent="0.35">
      <c r="B11" s="64" t="s">
        <v>7</v>
      </c>
      <c r="C11" s="3" t="s">
        <v>91</v>
      </c>
      <c r="D11" s="3">
        <v>3</v>
      </c>
      <c r="E11" s="73">
        <v>3000</v>
      </c>
    </row>
    <row r="12" spans="2:5" ht="10.95" customHeight="1" thickBot="1" x14ac:dyDescent="0.4">
      <c r="B12" s="141"/>
      <c r="C12" s="142"/>
      <c r="D12" s="142"/>
      <c r="E12" s="143"/>
    </row>
    <row r="13" spans="2:5" s="59" customFormat="1" ht="10.95" customHeight="1" thickBot="1" x14ac:dyDescent="0.4"/>
    <row r="14" spans="2:5" ht="21" customHeight="1" x14ac:dyDescent="0.35">
      <c r="B14" s="151" t="s">
        <v>103</v>
      </c>
      <c r="C14" s="152"/>
      <c r="D14" s="152"/>
      <c r="E14" s="95">
        <f>SUM(E2:E11)</f>
        <v>20900</v>
      </c>
    </row>
    <row r="15" spans="2:5" ht="21" customHeight="1" x14ac:dyDescent="0.35">
      <c r="B15" s="149" t="s">
        <v>96</v>
      </c>
      <c r="C15" s="150"/>
      <c r="D15" s="150"/>
      <c r="E15" s="75">
        <f>SUMIF($C$2:$C$11,"Hotelaria",$E$2:$E$11)</f>
        <v>4600</v>
      </c>
    </row>
    <row r="16" spans="2:5" ht="21" customHeight="1" x14ac:dyDescent="0.35">
      <c r="B16" s="149" t="s">
        <v>97</v>
      </c>
      <c r="C16" s="150"/>
      <c r="D16" s="150"/>
      <c r="E16" s="75">
        <f>LARGE(E2:E11,1)</f>
        <v>3400</v>
      </c>
    </row>
    <row r="17" spans="2:5" ht="21" customHeight="1" x14ac:dyDescent="0.35">
      <c r="B17" s="149" t="s">
        <v>98</v>
      </c>
      <c r="C17" s="150"/>
      <c r="D17" s="150"/>
      <c r="E17" s="153">
        <f>MIN(E2:E11)</f>
        <v>800</v>
      </c>
    </row>
    <row r="18" spans="2:5" ht="21" customHeight="1" x14ac:dyDescent="0.35">
      <c r="B18" s="144" t="s">
        <v>99</v>
      </c>
      <c r="C18" s="145"/>
      <c r="D18" s="146"/>
      <c r="E18" s="75">
        <f>LARGE(E2:E11,2)</f>
        <v>3000</v>
      </c>
    </row>
    <row r="19" spans="2:5" ht="21" customHeight="1" x14ac:dyDescent="0.35">
      <c r="B19" s="144" t="s">
        <v>100</v>
      </c>
      <c r="C19" s="145"/>
      <c r="D19" s="146"/>
      <c r="E19" s="153">
        <f>LARGE(E2:E11,3)</f>
        <v>2900</v>
      </c>
    </row>
    <row r="20" spans="2:5" ht="21" customHeight="1" x14ac:dyDescent="0.35">
      <c r="B20" s="144" t="s">
        <v>102</v>
      </c>
      <c r="C20" s="145"/>
      <c r="D20" s="146"/>
      <c r="E20" s="75">
        <f>SUMIFS(E2:E11,C2:C11,C3,D2:D11,"&gt;5")</f>
        <v>2800</v>
      </c>
    </row>
    <row r="21" spans="2:5" ht="21" customHeight="1" x14ac:dyDescent="0.35">
      <c r="B21" s="149" t="s">
        <v>107</v>
      </c>
      <c r="C21" s="150"/>
      <c r="D21" s="150"/>
      <c r="E21" s="75">
        <f>COUNT(B1:E11)</f>
        <v>20</v>
      </c>
    </row>
    <row r="22" spans="2:5" ht="21" customHeight="1" x14ac:dyDescent="0.35">
      <c r="B22" s="149" t="s">
        <v>108</v>
      </c>
      <c r="C22" s="150"/>
      <c r="D22" s="150"/>
      <c r="E22" s="75">
        <f>COUNTA(B1:E11)</f>
        <v>44</v>
      </c>
    </row>
    <row r="23" spans="2:5" ht="21" customHeight="1" x14ac:dyDescent="0.35">
      <c r="B23" s="149" t="s">
        <v>101</v>
      </c>
      <c r="C23" s="150"/>
      <c r="D23" s="150"/>
      <c r="E23" s="75">
        <f>COUNTIF(C2:C11,C11)</f>
        <v>4</v>
      </c>
    </row>
    <row r="24" spans="2:5" ht="21" customHeight="1" thickBot="1" x14ac:dyDescent="0.4">
      <c r="B24" s="147" t="s">
        <v>109</v>
      </c>
      <c r="C24" s="148"/>
      <c r="D24" s="148"/>
      <c r="E24" s="76">
        <f>COUNTIFS(C2:C11,C6,E2:E11,"&gt;2000")</f>
        <v>2</v>
      </c>
    </row>
    <row r="25" spans="2:5" ht="40.200000000000003" customHeight="1" x14ac:dyDescent="0.35"/>
  </sheetData>
  <mergeCells count="12">
    <mergeCell ref="B12:E12"/>
    <mergeCell ref="B20:D20"/>
    <mergeCell ref="B24:D24"/>
    <mergeCell ref="B16:D16"/>
    <mergeCell ref="B17:D17"/>
    <mergeCell ref="B19:D19"/>
    <mergeCell ref="B18:D18"/>
    <mergeCell ref="B14:D14"/>
    <mergeCell ref="B15:D15"/>
    <mergeCell ref="B21:D21"/>
    <mergeCell ref="B22:D22"/>
    <mergeCell ref="B23:D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ROTEIRO</vt:lpstr>
      <vt:lpstr>1_DA AULA PASSADA</vt:lpstr>
      <vt:lpstr>2_SE(SE)</vt:lpstr>
      <vt:lpstr>3_PROCV EXATA</vt:lpstr>
      <vt:lpstr>4_PROCV APROX</vt:lpstr>
      <vt:lpstr>5_PROCV LISTA SEERRO</vt:lpstr>
      <vt:lpstr>6_MÉDIASE(S)</vt:lpstr>
      <vt:lpstr>7_PARA A AULA QUE VEM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Maria Sotero da Silva Neto</dc:creator>
  <cp:lastModifiedBy>manuela alejandra garcia valbuena</cp:lastModifiedBy>
  <cp:lastPrinted>2025-08-24T02:37:01Z</cp:lastPrinted>
  <dcterms:created xsi:type="dcterms:W3CDTF">2025-08-06T20:47:07Z</dcterms:created>
  <dcterms:modified xsi:type="dcterms:W3CDTF">2025-08-30T00:43:36Z</dcterms:modified>
</cp:coreProperties>
</file>