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grad\Downloads\"/>
    </mc:Choice>
  </mc:AlternateContent>
  <xr:revisionPtr revIDLastSave="0" documentId="8_{0BC767EF-C607-4EC2-BB78-744F415593E2}" xr6:coauthVersionLast="47" xr6:coauthVersionMax="47" xr10:uidLastSave="{00000000-0000-0000-0000-000000000000}"/>
  <bookViews>
    <workbookView xWindow="-120" yWindow="-120" windowWidth="15600" windowHeight="11040" firstSheet="5" activeTab="5" xr2:uid="{4B6CE501-94B3-401A-A932-A1CE4A40A009}"/>
  </bookViews>
  <sheets>
    <sheet name="ROTEIRO" sheetId="7" r:id="rId1"/>
    <sheet name="1_DA AULA PASSADA" sheetId="8" r:id="rId2"/>
    <sheet name="2_SOLVER1" sheetId="1" r:id="rId3"/>
    <sheet name="3_SOLVER2" sheetId="4" r:id="rId4"/>
    <sheet name="4_ATINGIR META" sheetId="3" r:id="rId5"/>
    <sheet name="5_LINHA DE TENDÊNCIA" sheetId="6" r:id="rId6"/>
    <sheet name="6_PLANILHA DE REVISÃO" sheetId="10" r:id="rId7"/>
  </sheets>
  <definedNames>
    <definedName name="solver_adj" localSheetId="2" hidden="1">'2_SOLVER1'!$C$4:$C$7</definedName>
    <definedName name="solver_adj" localSheetId="3" hidden="1">'3_SOLVER2'!$A$4:$C$4</definedName>
    <definedName name="solver_adj" localSheetId="4" hidden="1">'4_ATINGIR META'!$C$6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eng" localSheetId="2" hidden="1">2</definedName>
    <definedName name="solver_eng" localSheetId="3" hidden="1">2</definedName>
    <definedName name="solver_eng" localSheetId="4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2" hidden="1">'2_SOLVER1'!$C$4:$C$7</definedName>
    <definedName name="solver_lhs1" localSheetId="3" hidden="1">'3_SOLVER2'!$A$4</definedName>
    <definedName name="solver_lhs2" localSheetId="2" hidden="1">'2_SOLVER1'!$C$4:$C$7</definedName>
    <definedName name="solver_lhs2" localSheetId="3" hidden="1">'3_SOLVER2'!$B$4</definedName>
    <definedName name="solver_lhs3" localSheetId="2" hidden="1">'2_SOLVER1'!$D$8</definedName>
    <definedName name="solver_lhs3" localSheetId="3" hidden="1">'3_SOLVER2'!$C$4</definedName>
    <definedName name="solver_lhs4" localSheetId="2" hidden="1">'2_SOLVER1'!$D$8</definedName>
    <definedName name="solver_lhs4" localSheetId="3" hidden="1">'3_SOLVER2'!$C$6</definedName>
    <definedName name="solver_lhs5" localSheetId="3" hidden="1">'3_SOLVER2'!$C$7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4" hidden="1">2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2" hidden="1">3</definedName>
    <definedName name="solver_num" localSheetId="3" hidden="1">5</definedName>
    <definedName name="solver_num" localSheetId="4" hidden="1">0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2" hidden="1">'2_SOLVER1'!$D$8</definedName>
    <definedName name="solver_opt" localSheetId="3" hidden="1">'3_SOLVER2'!$C$9</definedName>
    <definedName name="solver_opt" localSheetId="4" hidden="1">'4_ATINGIR META'!$C$13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el1" localSheetId="2" hidden="1">4</definedName>
    <definedName name="solver_rel1" localSheetId="3" hidden="1">3</definedName>
    <definedName name="solver_rel2" localSheetId="2" hidden="1">3</definedName>
    <definedName name="solver_rel2" localSheetId="3" hidden="1">3</definedName>
    <definedName name="solver_rel3" localSheetId="2" hidden="1">1</definedName>
    <definedName name="solver_rel3" localSheetId="3" hidden="1">3</definedName>
    <definedName name="solver_rel4" localSheetId="2" hidden="1">1</definedName>
    <definedName name="solver_rel4" localSheetId="3" hidden="1">3</definedName>
    <definedName name="solver_rel5" localSheetId="3" hidden="1">1</definedName>
    <definedName name="solver_rhs1" localSheetId="2" hidden="1">"número inteiro"</definedName>
    <definedName name="solver_rhs1" localSheetId="3" hidden="1">4</definedName>
    <definedName name="solver_rhs2" localSheetId="2" hidden="1">1</definedName>
    <definedName name="solver_rhs2" localSheetId="3" hidden="1">1</definedName>
    <definedName name="solver_rhs3" localSheetId="2" hidden="1">'2_SOLVER1'!$D$1</definedName>
    <definedName name="solver_rhs3" localSheetId="3" hidden="1">2</definedName>
    <definedName name="solver_rhs4" localSheetId="2" hidden="1">'2_SOLVER1'!$D$1</definedName>
    <definedName name="solver_rhs4" localSheetId="3" hidden="1">10</definedName>
    <definedName name="solver_rhs5" localSheetId="3" hidden="1">15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2" hidden="1">1</definedName>
    <definedName name="solver_typ" localSheetId="3" hidden="1">2</definedName>
    <definedName name="solver_typ" localSheetId="4" hidden="1">3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4" i="6"/>
  <c r="C6" i="3"/>
  <c r="C9" i="3" s="1"/>
  <c r="C7" i="4"/>
  <c r="C6" i="4"/>
  <c r="C9" i="4"/>
  <c r="D5" i="1"/>
  <c r="D6" i="1"/>
  <c r="D7" i="1"/>
  <c r="D4" i="1"/>
  <c r="D2" i="8"/>
  <c r="C18" i="10"/>
  <c r="C19" i="10"/>
  <c r="C20" i="10"/>
  <c r="C21" i="10"/>
  <c r="C11" i="3" l="1"/>
  <c r="C13" i="3" s="1"/>
  <c r="D8" i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E2" i="8"/>
  <c r="D20" i="10"/>
  <c r="D19" i="10"/>
  <c r="E19" i="10"/>
  <c r="D18" i="10"/>
  <c r="E18" i="10"/>
  <c r="E21" i="10"/>
  <c r="D21" i="10"/>
  <c r="E20" i="10"/>
</calcChain>
</file>

<file path=xl/sharedStrings.xml><?xml version="1.0" encoding="utf-8"?>
<sst xmlns="http://schemas.openxmlformats.org/spreadsheetml/2006/main" count="75" uniqueCount="73">
  <si>
    <t>ORÇAMENTO DISPONÍVEL:</t>
  </si>
  <si>
    <t>VEÍCULO</t>
  </si>
  <si>
    <t>CUSTO UNITÁRIO</t>
  </si>
  <si>
    <t>CUSTO TOTAL</t>
  </si>
  <si>
    <t>Ambulância</t>
  </si>
  <si>
    <t>Furgão</t>
  </si>
  <si>
    <t>Pick-up</t>
  </si>
  <si>
    <t>Comum</t>
  </si>
  <si>
    <t>CUSTO TOTAL DA FROTA:</t>
  </si>
  <si>
    <t>VARIÁVEIS</t>
  </si>
  <si>
    <t>A</t>
  </si>
  <si>
    <t>B</t>
  </si>
  <si>
    <t>C</t>
  </si>
  <si>
    <t>FUNÇÃO</t>
  </si>
  <si>
    <t>x</t>
  </si>
  <si>
    <t>CÓDIGO DO FUNCIONÁRIO</t>
  </si>
  <si>
    <t>CARGO</t>
  </si>
  <si>
    <t>SALÁRIO</t>
  </si>
  <si>
    <t>IRRF</t>
  </si>
  <si>
    <t>DESCONTO</t>
  </si>
  <si>
    <t>TABELA DE ALÍQUOTAS DO IRRF 2025</t>
  </si>
  <si>
    <t>FUNC 001</t>
  </si>
  <si>
    <t>Analista de Dados Júnior</t>
  </si>
  <si>
    <t>BASE DE CÁLCULO (R$)</t>
  </si>
  <si>
    <t>ALÍQUOTA (%)</t>
  </si>
  <si>
    <t>FUNC 002</t>
  </si>
  <si>
    <t>Engenheiro de Software</t>
  </si>
  <si>
    <t>Até 2.259,20</t>
  </si>
  <si>
    <t>Isento (0%)</t>
  </si>
  <si>
    <t>FUNC 003</t>
  </si>
  <si>
    <t>Gerente de Projetos</t>
  </si>
  <si>
    <t>De 2.259,21 até 2.828,65</t>
  </si>
  <si>
    <t>FUNC 004</t>
  </si>
  <si>
    <t>Assistente Administrativo</t>
  </si>
  <si>
    <t>De 2.828,66 até 3.751,05</t>
  </si>
  <si>
    <t>FUNC 005</t>
  </si>
  <si>
    <t>Coordenador de Marketing</t>
  </si>
  <si>
    <t>De 3.751,06 até 4.664,68</t>
  </si>
  <si>
    <t>FUNC 006</t>
  </si>
  <si>
    <t>Desenvolvedor Frontend Júnior</t>
  </si>
  <si>
    <t>Acima de 4.664,68</t>
  </si>
  <si>
    <t>FUNC 007</t>
  </si>
  <si>
    <t>Analista de RH Sênior</t>
  </si>
  <si>
    <t>FUNC 008</t>
  </si>
  <si>
    <t>Estagiário</t>
  </si>
  <si>
    <t>FUNC 009</t>
  </si>
  <si>
    <t>Especialista em Vendas</t>
  </si>
  <si>
    <t>FUNC 010</t>
  </si>
  <si>
    <t>Analista Financeiro</t>
  </si>
  <si>
    <r>
      <t>N</t>
    </r>
    <r>
      <rPr>
        <b/>
        <vertAlign val="superscript"/>
        <sz val="14"/>
        <color theme="0"/>
        <rFont val="Calibri"/>
        <family val="2"/>
        <scheme val="minor"/>
      </rPr>
      <t>o</t>
    </r>
    <r>
      <rPr>
        <b/>
        <sz val="14"/>
        <color theme="0"/>
        <rFont val="Calibri"/>
        <family val="2"/>
        <scheme val="minor"/>
      </rPr>
      <t xml:space="preserve"> DE VIATURAS</t>
    </r>
  </si>
  <si>
    <t>RECEITA</t>
  </si>
  <si>
    <t>CUSTO VARIÁVEL</t>
  </si>
  <si>
    <t>CUSTO FIXO</t>
  </si>
  <si>
    <t>LUCRO BRUTO</t>
  </si>
  <si>
    <t>OUTRAS DESPESAS</t>
  </si>
  <si>
    <t>LUCRO LÍQUIDO</t>
  </si>
  <si>
    <t>DADOS</t>
  </si>
  <si>
    <t>LUCRO (EM R$ MIL)</t>
  </si>
  <si>
    <t>INVESIMENTO EM PROPAGANDA (EM R$ MIL)</t>
  </si>
  <si>
    <t>POLINOMIAL</t>
  </si>
  <si>
    <t>LINHA DE TENDÊNCIA</t>
  </si>
  <si>
    <t>Restrição 4:</t>
  </si>
  <si>
    <t>Restrição 5:</t>
  </si>
  <si>
    <t>Que receita deve ser gerada para que o lucro líquido seja de R$60 mil?</t>
  </si>
  <si>
    <t>CUSTO VARIÁVEL = 20% do valor da receita</t>
  </si>
  <si>
    <t>CUSTO FIXO = 10.000 reais</t>
  </si>
  <si>
    <t>????</t>
  </si>
  <si>
    <t xml:space="preserve">LUCRO BRUTO = Receita - Custo Variável - Custo Fixo </t>
  </si>
  <si>
    <t>OUTRAS DESPESAS = 30% do valor do lucro bruto</t>
  </si>
  <si>
    <t>LUCRO LÍQUIDO = Lucro Bruto - Outras Despesas</t>
  </si>
  <si>
    <t>Previsão(POLINOMIAL)</t>
  </si>
  <si>
    <t>Limite de Confiança Inferior(POLINOMIAL)</t>
  </si>
  <si>
    <t>Limite de Confiança Superior(POLINOMIAL)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</si>
</sst>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vertAlign val="superscript"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DF1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indexed="64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/>
      <bottom style="medium">
        <color theme="4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0" borderId="0" xfId="0" applyFont="1"/>
    <xf numFmtId="0" fontId="3" fillId="4" borderId="10" xfId="0" applyFont="1" applyFill="1" applyBorder="1" applyAlignment="1">
      <alignment horizontal="center"/>
    </xf>
    <xf numFmtId="0" fontId="3" fillId="0" borderId="22" xfId="0" applyFont="1" applyBorder="1"/>
    <xf numFmtId="44" fontId="3" fillId="4" borderId="22" xfId="1" applyFont="1" applyFill="1" applyBorder="1" applyAlignment="1"/>
    <xf numFmtId="165" fontId="3" fillId="4" borderId="22" xfId="3" applyNumberFormat="1" applyFont="1" applyFill="1" applyBorder="1" applyAlignment="1"/>
    <xf numFmtId="44" fontId="3" fillId="4" borderId="22" xfId="1" applyFont="1" applyFill="1" applyBorder="1"/>
    <xf numFmtId="0" fontId="5" fillId="5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44" fontId="3" fillId="0" borderId="22" xfId="1" applyFont="1" applyBorder="1" applyAlignment="1"/>
    <xf numFmtId="165" fontId="3" fillId="0" borderId="22" xfId="3" applyNumberFormat="1" applyFont="1" applyBorder="1" applyAlignment="1"/>
    <xf numFmtId="44" fontId="3" fillId="0" borderId="22" xfId="1" applyFont="1" applyBorder="1"/>
    <xf numFmtId="0" fontId="3" fillId="0" borderId="10" xfId="0" applyFont="1" applyBorder="1"/>
    <xf numFmtId="165" fontId="3" fillId="0" borderId="10" xfId="3" applyNumberFormat="1" applyFont="1" applyFill="1" applyBorder="1" applyAlignment="1">
      <alignment horizontal="center"/>
    </xf>
    <xf numFmtId="0" fontId="3" fillId="0" borderId="18" xfId="0" applyFont="1" applyBorder="1"/>
    <xf numFmtId="14" fontId="6" fillId="2" borderId="0" xfId="0" applyNumberFormat="1" applyFont="1" applyFill="1"/>
    <xf numFmtId="0" fontId="6" fillId="2" borderId="0" xfId="0" applyFont="1" applyFill="1"/>
    <xf numFmtId="0" fontId="4" fillId="0" borderId="0" xfId="0" applyFont="1" applyAlignment="1">
      <alignment horizontal="center"/>
    </xf>
    <xf numFmtId="0" fontId="3" fillId="0" borderId="9" xfId="0" applyFont="1" applyFill="1" applyBorder="1"/>
    <xf numFmtId="44" fontId="3" fillId="0" borderId="10" xfId="1" applyFont="1" applyFill="1" applyBorder="1"/>
    <xf numFmtId="0" fontId="3" fillId="0" borderId="10" xfId="0" applyFont="1" applyFill="1" applyBorder="1" applyAlignment="1">
      <alignment horizontal="center"/>
    </xf>
    <xf numFmtId="164" fontId="3" fillId="0" borderId="11" xfId="0" applyNumberFormat="1" applyFont="1" applyFill="1" applyBorder="1"/>
    <xf numFmtId="0" fontId="3" fillId="0" borderId="12" xfId="0" applyFont="1" applyFill="1" applyBorder="1"/>
    <xf numFmtId="44" fontId="3" fillId="0" borderId="13" xfId="1" applyFont="1" applyFill="1" applyBorder="1"/>
    <xf numFmtId="0" fontId="3" fillId="0" borderId="13" xfId="0" applyFont="1" applyFill="1" applyBorder="1" applyAlignment="1">
      <alignment horizontal="center"/>
    </xf>
    <xf numFmtId="164" fontId="3" fillId="0" borderId="17" xfId="0" applyNumberFormat="1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vertical="center"/>
    </xf>
    <xf numFmtId="0" fontId="3" fillId="0" borderId="0" xfId="0" applyFont="1" applyFill="1"/>
    <xf numFmtId="2" fontId="3" fillId="0" borderId="10" xfId="0" applyNumberFormat="1" applyFont="1" applyFill="1" applyBorder="1" applyAlignment="1">
      <alignment horizontal="center"/>
    </xf>
    <xf numFmtId="0" fontId="5" fillId="0" borderId="0" xfId="0" applyFont="1"/>
    <xf numFmtId="44" fontId="3" fillId="0" borderId="25" xfId="1" applyFont="1" applyBorder="1"/>
    <xf numFmtId="44" fontId="5" fillId="0" borderId="25" xfId="1" applyFont="1" applyBorder="1"/>
    <xf numFmtId="44" fontId="5" fillId="0" borderId="0" xfId="1" applyFont="1"/>
    <xf numFmtId="44" fontId="3" fillId="0" borderId="16" xfId="0" applyNumberFormat="1" applyFont="1" applyBorder="1"/>
    <xf numFmtId="0" fontId="2" fillId="2" borderId="24" xfId="0" applyFont="1" applyFill="1" applyBorder="1"/>
    <xf numFmtId="0" fontId="2" fillId="2" borderId="14" xfId="0" applyFont="1" applyFill="1" applyBorder="1"/>
    <xf numFmtId="44" fontId="5" fillId="7" borderId="16" xfId="0" applyNumberFormat="1" applyFont="1" applyFill="1" applyBorder="1"/>
    <xf numFmtId="44" fontId="5" fillId="8" borderId="25" xfId="1" applyFont="1" applyFill="1" applyBorder="1"/>
    <xf numFmtId="0" fontId="3" fillId="0" borderId="0" xfId="0" applyFont="1" applyAlignment="1">
      <alignment horizontal="center"/>
    </xf>
    <xf numFmtId="0" fontId="11" fillId="9" borderId="10" xfId="0" applyFont="1" applyFill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1" fontId="3" fillId="0" borderId="10" xfId="2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27" xfId="0" applyFont="1" applyBorder="1"/>
    <xf numFmtId="0" fontId="12" fillId="0" borderId="26" xfId="0" applyFont="1" applyBorder="1" applyAlignment="1">
      <alignment horizontal="center"/>
    </xf>
    <xf numFmtId="0" fontId="12" fillId="0" borderId="26" xfId="0" applyFont="1" applyBorder="1"/>
    <xf numFmtId="0" fontId="12" fillId="0" borderId="32" xfId="0" applyFont="1" applyBorder="1" applyAlignment="1">
      <alignment wrapText="1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right"/>
    </xf>
    <xf numFmtId="0" fontId="4" fillId="6" borderId="15" xfId="0" applyFont="1" applyFill="1" applyBorder="1" applyAlignment="1">
      <alignment horizontal="right"/>
    </xf>
    <xf numFmtId="0" fontId="4" fillId="6" borderId="16" xfId="0" applyFont="1" applyFill="1" applyBorder="1" applyAlignment="1">
      <alignment horizontal="right"/>
    </xf>
    <xf numFmtId="0" fontId="8" fillId="2" borderId="1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3" fillId="0" borderId="28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2" fontId="0" fillId="0" borderId="0" xfId="0" applyNumberFormat="1"/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1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%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DE2F6"/>
      <color rgb="FFF4EDF9"/>
      <color rgb="FFF6F0FA"/>
      <color rgb="FFDCC5ED"/>
      <color rgb="FFF0F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4022459521326959E-2"/>
          <c:y val="7.5499058380414319E-2"/>
          <c:w val="0.95526216757151927"/>
          <c:h val="0.84652861188961548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5993719963086805E-2"/>
                  <c:y val="0.432783783383009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600" baseline="0"/>
                      <a:t>y = 0,2875x</a:t>
                    </a:r>
                    <a:r>
                      <a:rPr lang="en-US" sz="3600" baseline="30000"/>
                      <a:t>3</a:t>
                    </a:r>
                    <a:r>
                      <a:rPr lang="en-US" sz="3600" baseline="0"/>
                      <a:t> - 5,1795x</a:t>
                    </a:r>
                    <a:r>
                      <a:rPr lang="en-US" sz="3600" baseline="30000"/>
                      <a:t>2</a:t>
                    </a:r>
                    <a:r>
                      <a:rPr lang="en-US" sz="3600" baseline="0"/>
                      <a:t> + 33,934x + 50,462</a:t>
                    </a:r>
                    <a:br>
                      <a:rPr lang="en-US" sz="3600" baseline="0"/>
                    </a:br>
                    <a:r>
                      <a:rPr lang="en-US" sz="3600" baseline="0"/>
                      <a:t>R² = 0,9982</a:t>
                    </a:r>
                    <a:endParaRPr lang="en-US" sz="3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'5_LINHA DE TENDÊNCIA'!$B$4:$B$14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'5_LINHA DE TENDÊNCIA'!$C$4:$C$14</c:f>
              <c:numCache>
                <c:formatCode>0</c:formatCode>
                <c:ptCount val="11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138</c:v>
                </c:pt>
                <c:pt idx="9">
                  <c:v>144</c:v>
                </c:pt>
                <c:pt idx="10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5-4A6B-9D5B-EE547B41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35455"/>
        <c:axId val="1108535871"/>
      </c:scatterChart>
      <c:valAx>
        <c:axId val="110853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PROPAGANDA</a:t>
                </a:r>
                <a:r>
                  <a:rPr lang="pt-BR" baseline="0"/>
                  <a:t> - MILHARES DE REAIS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535871"/>
        <c:crosses val="autoZero"/>
        <c:crossBetween val="midCat"/>
      </c:valAx>
      <c:valAx>
        <c:axId val="11085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53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'6_PLANILHA DE REVISÃO'!$B$1</c:f>
              <c:strCache>
                <c:ptCount val="1"/>
                <c:pt idx="0">
                  <c:v>POLINOMIAL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'6_PLANILHA DE REVISÃO'!$B$2:$B$21</c:f>
              <c:numCache>
                <c:formatCode>General</c:formatCode>
                <c:ptCount val="20"/>
                <c:pt idx="0">
                  <c:v>50.462000000000003</c:v>
                </c:pt>
                <c:pt idx="1">
                  <c:v>79.504000000000005</c:v>
                </c:pt>
                <c:pt idx="2">
                  <c:v>99.912000000000006</c:v>
                </c:pt>
                <c:pt idx="3">
                  <c:v>113.411</c:v>
                </c:pt>
                <c:pt idx="4">
                  <c:v>121.72599999999998</c:v>
                </c:pt>
                <c:pt idx="5">
                  <c:v>126.58199999999998</c:v>
                </c:pt>
                <c:pt idx="6">
                  <c:v>129.70400000000001</c:v>
                </c:pt>
                <c:pt idx="7">
                  <c:v>132.81700000000001</c:v>
                </c:pt>
                <c:pt idx="8">
                  <c:v>137.64599999999996</c:v>
                </c:pt>
                <c:pt idx="9">
                  <c:v>145.91599999999994</c:v>
                </c:pt>
                <c:pt idx="10">
                  <c:v>159.35199999999992</c:v>
                </c:pt>
                <c:pt idx="11">
                  <c:v>179.67899999999992</c:v>
                </c:pt>
                <c:pt idx="12">
                  <c:v>208.62199999999996</c:v>
                </c:pt>
                <c:pt idx="13">
                  <c:v>247.90599999999984</c:v>
                </c:pt>
                <c:pt idx="14">
                  <c:v>299.25599999999991</c:v>
                </c:pt>
                <c:pt idx="15">
                  <c:v>364.39699999999982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5-469B-AC9D-A8E5AF766FF2}"/>
            </c:ext>
          </c:extLst>
        </c:ser>
        <c:ser>
          <c:idx val="1"/>
          <c:order val="1"/>
          <c:tx>
            <c:strRef>
              <c:f>'6_PLANILHA DE REVISÃO'!$C$1</c:f>
              <c:strCache>
                <c:ptCount val="1"/>
                <c:pt idx="0">
                  <c:v>Previsão(POLINOMIAL)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'6_PLANILHA DE REVISÃO'!$A$2:$A$21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'6_PLANILHA DE REVISÃO'!$C$2:$C$21</c:f>
              <c:numCache>
                <c:formatCode>General</c:formatCode>
                <c:ptCount val="20"/>
                <c:pt idx="15">
                  <c:v>364.39699999999982</c:v>
                </c:pt>
                <c:pt idx="16">
                  <c:v>298.42714214692722</c:v>
                </c:pt>
                <c:pt idx="17">
                  <c:v>314.09894277393022</c:v>
                </c:pt>
                <c:pt idx="18">
                  <c:v>329.77074340093316</c:v>
                </c:pt>
                <c:pt idx="19">
                  <c:v>345.44254402793609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5-469B-AC9D-A8E5AF766FF2}"/>
            </c:ext>
          </c:extLst>
        </c:ser>
        <c:ser>
          <c:idx val="2"/>
          <c:order val="2"/>
          <c:tx>
            <c:strRef>
              <c:f>'6_PLANILHA DE REVISÃO'!$D$1</c:f>
              <c:strCache>
                <c:ptCount val="1"/>
                <c:pt idx="0">
                  <c:v>Limite de Confiança Inferior(POLINOMIAL)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'6_PLANILHA DE REVISÃO'!$A$2:$A$21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'6_PLANILHA DE REVISÃO'!$D$2:$D$21</c:f>
              <c:numCache>
                <c:formatCode>General</c:formatCode>
                <c:ptCount val="20"/>
                <c:pt idx="15" formatCode="0.00">
                  <c:v>364.39699999999982</c:v>
                </c:pt>
                <c:pt idx="16" formatCode="0.00">
                  <c:v>232.34246959908748</c:v>
                </c:pt>
                <c:pt idx="17" formatCode="0.00">
                  <c:v>247.67806059681777</c:v>
                </c:pt>
                <c:pt idx="18" formatCode="0.00">
                  <c:v>263.00870500367114</c:v>
                </c:pt>
                <c:pt idx="19" formatCode="0.00">
                  <c:v>278.33441318346979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5-469B-AC9D-A8E5AF766FF2}"/>
            </c:ext>
          </c:extLst>
        </c:ser>
        <c:ser>
          <c:idx val="3"/>
          <c:order val="3"/>
          <c:tx>
            <c:strRef>
              <c:f>'6_PLANILHA DE REVISÃO'!$E$1</c:f>
              <c:strCache>
                <c:ptCount val="1"/>
                <c:pt idx="0">
                  <c:v>Limite de Confiança Superior(POLINOMIAL)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'6_PLANILHA DE REVISÃO'!$A$2:$A$21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'6_PLANILHA DE REVISÃO'!$E$2:$E$21</c:f>
              <c:numCache>
                <c:formatCode>General</c:formatCode>
                <c:ptCount val="20"/>
                <c:pt idx="15" formatCode="0.00">
                  <c:v>364.39699999999982</c:v>
                </c:pt>
                <c:pt idx="16" formatCode="0.00">
                  <c:v>364.51181469476694</c:v>
                </c:pt>
                <c:pt idx="17" formatCode="0.00">
                  <c:v>380.51982495104266</c:v>
                </c:pt>
                <c:pt idx="18" formatCode="0.00">
                  <c:v>396.53278179819517</c:v>
                </c:pt>
                <c:pt idx="19" formatCode="0.00">
                  <c:v>412.5506748724024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5-469B-AC9D-A8E5AF76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33375"/>
        <c:axId val="1108534623"/>
      </c:lineChart>
      <c:catAx>
        <c:axId val="11085333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534623"/>
        <c:crosses val="autoZero"/>
        <c:auto val="1"/>
        <c:lblAlgn val="ctr"/>
        <c:lblOffset val="100"/>
        <c:noMultiLvlLbl val="0"/>
      </c:catAx>
      <c:valAx>
        <c:axId val="11085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5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_SOLVER2'!A1"/><Relationship Id="rId2" Type="http://schemas.openxmlformats.org/officeDocument/2006/relationships/hyperlink" Target="#'2_SOLVER1'!A1"/><Relationship Id="rId1" Type="http://schemas.openxmlformats.org/officeDocument/2006/relationships/hyperlink" Target="#'1_DA AULA PASSADA'!A1"/><Relationship Id="rId5" Type="http://schemas.openxmlformats.org/officeDocument/2006/relationships/hyperlink" Target="#'5_LINHA DE TEND&#202;NCIA'!A1"/><Relationship Id="rId4" Type="http://schemas.openxmlformats.org/officeDocument/2006/relationships/hyperlink" Target="#'4_ATINGIR META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7</xdr:row>
      <xdr:rowOff>76200</xdr:rowOff>
    </xdr:from>
    <xdr:to>
      <xdr:col>9</xdr:col>
      <xdr:colOff>99060</xdr:colOff>
      <xdr:row>9</xdr:row>
      <xdr:rowOff>28575</xdr:rowOff>
    </xdr:to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6014DB-2878-464A-B35A-704176869514}"/>
            </a:ext>
          </a:extLst>
        </xdr:cNvPr>
        <xdr:cNvSpPr txBox="1"/>
      </xdr:nvSpPr>
      <xdr:spPr>
        <a:xfrm>
          <a:off x="1242059" y="1343025"/>
          <a:ext cx="4339591" cy="31242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DA AULA PASSADA</a:t>
          </a:r>
        </a:p>
      </xdr:txBody>
    </xdr:sp>
    <xdr:clientData/>
  </xdr:twoCellAnchor>
  <xdr:twoCellAnchor>
    <xdr:from>
      <xdr:col>2</xdr:col>
      <xdr:colOff>28575</xdr:colOff>
      <xdr:row>10</xdr:row>
      <xdr:rowOff>57150</xdr:rowOff>
    </xdr:from>
    <xdr:to>
      <xdr:col>8</xdr:col>
      <xdr:colOff>114300</xdr:colOff>
      <xdr:row>12</xdr:row>
      <xdr:rowOff>19050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5723C0-E6D3-4FF3-94D0-3DE182B3334D}"/>
            </a:ext>
          </a:extLst>
        </xdr:cNvPr>
        <xdr:cNvSpPr txBox="1"/>
      </xdr:nvSpPr>
      <xdr:spPr>
        <a:xfrm>
          <a:off x="1245870" y="1863090"/>
          <a:ext cx="3745230" cy="3238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 SOLVER 1</a:t>
          </a:r>
        </a:p>
      </xdr:txBody>
    </xdr:sp>
    <xdr:clientData/>
  </xdr:twoCellAnchor>
  <xdr:twoCellAnchor>
    <xdr:from>
      <xdr:col>2</xdr:col>
      <xdr:colOff>9525</xdr:colOff>
      <xdr:row>13</xdr:row>
      <xdr:rowOff>66675</xdr:rowOff>
    </xdr:from>
    <xdr:to>
      <xdr:col>8</xdr:col>
      <xdr:colOff>342900</xdr:colOff>
      <xdr:row>15</xdr:row>
      <xdr:rowOff>19050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22C3DC-0F8B-420F-9A1A-9E03DA69F448}"/>
            </a:ext>
          </a:extLst>
        </xdr:cNvPr>
        <xdr:cNvSpPr txBox="1"/>
      </xdr:nvSpPr>
      <xdr:spPr>
        <a:xfrm>
          <a:off x="1230630" y="2417445"/>
          <a:ext cx="3989070" cy="31242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n-lt"/>
              <a:ea typeface="+mn-ea"/>
              <a:cs typeface="+mn-cs"/>
            </a:rPr>
            <a:t>3 SOLVER 2</a:t>
          </a:r>
        </a:p>
      </xdr:txBody>
    </xdr:sp>
    <xdr:clientData/>
  </xdr:twoCellAnchor>
  <xdr:twoCellAnchor>
    <xdr:from>
      <xdr:col>2</xdr:col>
      <xdr:colOff>9525</xdr:colOff>
      <xdr:row>16</xdr:row>
      <xdr:rowOff>85725</xdr:rowOff>
    </xdr:from>
    <xdr:to>
      <xdr:col>9</xdr:col>
      <xdr:colOff>198121</xdr:colOff>
      <xdr:row>18</xdr:row>
      <xdr:rowOff>38100</xdr:rowOff>
    </xdr:to>
    <xdr:sp macro="" textlink="">
      <xdr:nvSpPr>
        <xdr:cNvPr id="5" name="CaixaDeText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F313AD-AB29-4F11-A831-2A9A88064279}"/>
            </a:ext>
          </a:extLst>
        </xdr:cNvPr>
        <xdr:cNvSpPr txBox="1"/>
      </xdr:nvSpPr>
      <xdr:spPr>
        <a:xfrm>
          <a:off x="1230630" y="2983230"/>
          <a:ext cx="4455796" cy="31242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 ATINGIR META</a:t>
          </a:r>
        </a:p>
      </xdr:txBody>
    </xdr:sp>
    <xdr:clientData/>
  </xdr:twoCellAnchor>
  <xdr:twoCellAnchor>
    <xdr:from>
      <xdr:col>2</xdr:col>
      <xdr:colOff>11430</xdr:colOff>
      <xdr:row>19</xdr:row>
      <xdr:rowOff>53340</xdr:rowOff>
    </xdr:from>
    <xdr:to>
      <xdr:col>7</xdr:col>
      <xdr:colOff>85726</xdr:colOff>
      <xdr:row>21</xdr:row>
      <xdr:rowOff>15240</xdr:rowOff>
    </xdr:to>
    <xdr:sp macro="" textlink="">
      <xdr:nvSpPr>
        <xdr:cNvPr id="6" name="CaixaDeText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4BF6C53-6382-417B-AB8B-DBA3AD406DD4}"/>
            </a:ext>
          </a:extLst>
        </xdr:cNvPr>
        <xdr:cNvSpPr txBox="1"/>
      </xdr:nvSpPr>
      <xdr:spPr>
        <a:xfrm>
          <a:off x="1234440" y="3495675"/>
          <a:ext cx="3120391" cy="3238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5 LINHA DE TENDÊNCIA</a:t>
          </a:r>
        </a:p>
      </xdr:txBody>
    </xdr:sp>
    <xdr:clientData/>
  </xdr:twoCellAnchor>
  <xdr:twoCellAnchor>
    <xdr:from>
      <xdr:col>2</xdr:col>
      <xdr:colOff>15240</xdr:colOff>
      <xdr:row>22</xdr:row>
      <xdr:rowOff>26670</xdr:rowOff>
    </xdr:from>
    <xdr:to>
      <xdr:col>8</xdr:col>
      <xdr:colOff>121920</xdr:colOff>
      <xdr:row>23</xdr:row>
      <xdr:rowOff>179070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F743B8F-43D1-4D29-BB52-B746C6E768C1}"/>
            </a:ext>
          </a:extLst>
        </xdr:cNvPr>
        <xdr:cNvSpPr txBox="1"/>
      </xdr:nvSpPr>
      <xdr:spPr>
        <a:xfrm>
          <a:off x="1238250" y="4006215"/>
          <a:ext cx="3762375" cy="33337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 PLANILHA DE PREVISÃO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389292</xdr:colOff>
      <xdr:row>7</xdr:row>
      <xdr:rowOff>139625</xdr:rowOff>
    </xdr:from>
    <xdr:to>
      <xdr:col>8</xdr:col>
      <xdr:colOff>355674</xdr:colOff>
      <xdr:row>14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3F0A48B-EA1D-40E7-8125-ACF20E1A3ED7}"/>
            </a:ext>
          </a:extLst>
        </xdr:cNvPr>
        <xdr:cNvSpPr txBox="1"/>
      </xdr:nvSpPr>
      <xdr:spPr>
        <a:xfrm>
          <a:off x="10640097" y="2402765"/>
          <a:ext cx="4292637" cy="1997785"/>
        </a:xfrm>
        <a:prstGeom prst="roundRect">
          <a:avLst/>
        </a:prstGeom>
        <a:solidFill>
          <a:schemeClr val="lt1"/>
        </a:solidFill>
        <a:ln w="38100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buClr>
              <a:schemeClr val="accent1">
                <a:lumMod val="75000"/>
              </a:schemeClr>
            </a:buClr>
            <a:buFont typeface="+mj-lt"/>
            <a:buAutoNum type="arabicParenR"/>
          </a:pPr>
          <a:r>
            <a:rPr lang="pt-BR" sz="1400"/>
            <a:t>Trasforme</a:t>
          </a:r>
          <a:r>
            <a:rPr lang="pt-BR" sz="1400" baseline="0"/>
            <a:t> o intervalo A1:E11 em Tabela.</a:t>
          </a:r>
        </a:p>
        <a:p>
          <a:pPr marL="228600" indent="-228600">
            <a:buClr>
              <a:schemeClr val="accent1">
                <a:lumMod val="75000"/>
              </a:schemeClr>
            </a:buClr>
            <a:buFont typeface="+mj-lt"/>
            <a:buAutoNum type="arabicParenR"/>
          </a:pPr>
          <a:r>
            <a:rPr lang="pt-BR" sz="1400" baseline="0"/>
            <a:t>Mude o nome da Tabela para IRRF 2025.</a:t>
          </a:r>
        </a:p>
        <a:p>
          <a:pPr marL="228600" indent="-228600">
            <a:buClr>
              <a:schemeClr val="accent1">
                <a:lumMod val="75000"/>
              </a:schemeClr>
            </a:buClr>
            <a:buFont typeface="+mj-lt"/>
            <a:buAutoNum type="arabicParenR"/>
          </a:pP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Usando a função SE e a tabela auxiliar, dê a alíquota do IRRF que será aplicada sobre o salário bruto. Use</a:t>
          </a: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formato % com uma casa decimal.</a:t>
          </a:r>
          <a:endParaRPr lang="pt-BR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Clr>
              <a:schemeClr val="accent1">
                <a:lumMod val="75000"/>
              </a:schemeClr>
            </a:buClr>
            <a:buFont typeface="+mj-lt"/>
            <a:buAutoNum type="arabicParenR"/>
          </a:pP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</a:t>
          </a: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desconto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(formato contábil)</a:t>
          </a: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</a:p>
        <a:p>
          <a:pPr marL="0" indent="0">
            <a:buClr>
              <a:schemeClr val="accent1">
                <a:lumMod val="75000"/>
              </a:schemeClr>
            </a:buClr>
            <a:buFontTx/>
            <a:buNone/>
          </a:pP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desconto = salário x iRRF</a:t>
          </a:r>
          <a:endParaRPr lang="pt-BR" sz="1200"/>
        </a:p>
      </xdr:txBody>
    </xdr:sp>
    <xdr:clientData/>
  </xdr:twoCellAnchor>
  <xdr:twoCellAnchor>
    <xdr:from>
      <xdr:col>0</xdr:col>
      <xdr:colOff>72390</xdr:colOff>
      <xdr:row>14</xdr:row>
      <xdr:rowOff>140970</xdr:rowOff>
    </xdr:from>
    <xdr:to>
      <xdr:col>8</xdr:col>
      <xdr:colOff>276225</xdr:colOff>
      <xdr:row>18</xdr:row>
      <xdr:rowOff>136072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21D2386-E134-448A-A024-2D3584C32861}"/>
            </a:ext>
          </a:extLst>
        </xdr:cNvPr>
        <xdr:cNvSpPr txBox="1"/>
      </xdr:nvSpPr>
      <xdr:spPr>
        <a:xfrm>
          <a:off x="72390" y="3733256"/>
          <a:ext cx="14137549" cy="1192530"/>
        </a:xfrm>
        <a:prstGeom prst="rect">
          <a:avLst/>
        </a:prstGeom>
        <a:solidFill>
          <a:srgbClr val="F0F4FA"/>
        </a:solidFill>
        <a:ln w="9525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spcBef>
              <a:spcPts val="600"/>
            </a:spcBef>
            <a:spcAft>
              <a:spcPts val="600"/>
            </a:spcAft>
          </a:pPr>
          <a:r>
            <a:rPr lang="pt-BR" sz="2400" b="1">
              <a:solidFill>
                <a:srgbClr val="7030A0"/>
              </a:solidFill>
            </a:rPr>
            <a:t>CÉLULA</a:t>
          </a:r>
          <a:r>
            <a:rPr lang="pt-BR" sz="2400" b="1" baseline="0">
              <a:solidFill>
                <a:srgbClr val="7030A0"/>
              </a:solidFill>
            </a:rPr>
            <a:t> D2</a:t>
          </a:r>
          <a:endParaRPr lang="pt-BR" sz="2400" b="1">
            <a:solidFill>
              <a:srgbClr val="7030A0"/>
            </a:solidFill>
          </a:endParaRPr>
        </a:p>
        <a:p>
          <a:pPr>
            <a:spcBef>
              <a:spcPts val="600"/>
            </a:spcBef>
            <a:spcAft>
              <a:spcPts val="600"/>
            </a:spcAft>
          </a:pPr>
          <a:r>
            <a:rPr lang="pt-BR" sz="2000" b="1">
              <a:solidFill>
                <a:srgbClr val="7030A0"/>
              </a:solidFill>
            </a:rPr>
            <a:t>=SE([@SALÁRIO]&lt;=2259,2;0%;SE([@SALÁRIO]&lt;=2828,65;7,5%;SE([@SALÁRIO]&lt;=3751,05;15%;SE([@SALÁRIO]&lt;=4664,68;22,5%;27,5%))))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194666</xdr:colOff>
      <xdr:row>0</xdr:row>
      <xdr:rowOff>95249</xdr:rowOff>
    </xdr:from>
    <xdr:to>
      <xdr:col>11</xdr:col>
      <xdr:colOff>36740</xdr:colOff>
      <xdr:row>9</xdr:row>
      <xdr:rowOff>81643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 Box 5">
              <a:extLst>
                <a:ext uri="{FF2B5EF4-FFF2-40B4-BE49-F238E27FC236}">
                  <a16:creationId xmlns:a16="http://schemas.microsoft.com/office/drawing/2014/main" id="{460A646D-2C6F-4D2C-BEF8-B0B373626D2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950237" y="95249"/>
              <a:ext cx="4522932" cy="3048001"/>
            </a:xfrm>
            <a:prstGeom prst="roundRect">
              <a:avLst/>
            </a:prstGeom>
            <a:solidFill>
              <a:srgbClr val="F0F4FA"/>
            </a:solidFill>
            <a:ln w="28575">
              <a:solidFill>
                <a:schemeClr val="accent1">
                  <a:lumMod val="75000"/>
                </a:schemeClr>
              </a:solidFill>
              <a:headEnd/>
              <a:tailEnd/>
            </a:ln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wrap="square" lIns="27432" tIns="22860" rIns="0" bIns="0" anchor="ctr" upright="1"/>
            <a:lstStyle/>
            <a:p>
              <a:pPr algn="l" rtl="0">
                <a:spcBef>
                  <a:spcPts val="0"/>
                </a:spcBef>
                <a:spcAft>
                  <a:spcPts val="600"/>
                </a:spcAft>
                <a:defRPr sz="1000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Use o </a:t>
              </a: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Solver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para resolver o problema abaixo:</a:t>
              </a:r>
            </a:p>
            <a:p>
              <a:pPr algn="l" rtl="0">
                <a:spcBef>
                  <a:spcPts val="0"/>
                </a:spcBef>
                <a:spcAft>
                  <a:spcPts val="600"/>
                </a:spcAft>
                <a:defRPr sz="1000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Encontre valores para </a:t>
              </a: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A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, </a:t>
              </a: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B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e </a:t>
              </a: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C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que </a:t>
              </a:r>
              <a:r>
                <a:rPr lang="en-US" sz="1400" b="1" i="0" u="sng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minimizem</a:t>
              </a: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a função:</a:t>
              </a:r>
            </a:p>
            <a:p>
              <a:pPr algn="l" rtl="0">
                <a:spcBef>
                  <a:spcPts val="0"/>
                </a:spcBef>
                <a:spcAft>
                  <a:spcPts val="600"/>
                </a:spcAft>
                <a:defRPr sz="1000"/>
              </a:pP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                </a:t>
              </a:r>
              <a14:m>
                <m:oMath xmlns:m="http://schemas.openxmlformats.org/officeDocument/2006/math">
                  <m:r>
                    <a:rPr lang="en-US" sz="1400" b="1" i="1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𝒇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(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𝐀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, 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𝐁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, 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𝐂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) = 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𝟎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,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𝟏𝐀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 + 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𝟎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,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𝟎𝟑𝐁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+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𝟎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,</m:t>
                  </m:r>
                  <m:r>
                    <a:rPr lang="en-US" sz="1400" b="1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𝟎𝟗𝐂</m:t>
                  </m:r>
                </m:oMath>
              </a14:m>
              <a:endParaRPr lang="en-US" sz="1400" b="0" i="0" strike="noStrike">
                <a:solidFill>
                  <a:schemeClr val="tx1"/>
                </a:solidFill>
                <a:latin typeface="+mn-lt"/>
                <a:ea typeface="Verdana" pitchFamily="34" charset="0"/>
                <a:cs typeface="Arial" panose="020B0604020202020204" pitchFamily="34" charset="0"/>
              </a:endParaRPr>
            </a:p>
            <a:p>
              <a:pPr algn="l" rtl="0">
                <a:spcBef>
                  <a:spcPts val="0"/>
                </a:spcBef>
                <a:spcAft>
                  <a:spcPts val="600"/>
                </a:spcAft>
                <a:defRPr sz="1000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Sujeito às seguintes restrições:</a:t>
              </a:r>
            </a:p>
            <a:p>
              <a:pPr marL="720000" lvl="0" indent="-285750">
                <a:spcBef>
                  <a:spcPts val="0"/>
                </a:spcBef>
                <a:spcAft>
                  <a:spcPts val="600"/>
                </a:spcAft>
                <a:buFont typeface="Arial" panose="020B0604020202020204" pitchFamily="34" charset="0"/>
                <a:buChar char="•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Restrição 1:   </a:t>
              </a:r>
              <a14:m>
                <m:oMath xmlns:m="http://schemas.openxmlformats.org/officeDocument/2006/math"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𝐀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&gt;=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𝟒</m:t>
                  </m:r>
                </m:oMath>
              </a14:m>
              <a:endParaRPr lang="pt-BR" sz="1400" b="0" i="0" strike="noStrike">
                <a:solidFill>
                  <a:schemeClr val="tx1"/>
                </a:solidFill>
                <a:latin typeface="+mn-lt"/>
                <a:ea typeface="Verdana" pitchFamily="34" charset="0"/>
                <a:cs typeface="Arial" panose="020B0604020202020204" pitchFamily="34" charset="0"/>
              </a:endParaRPr>
            </a:p>
            <a:p>
              <a:pPr marL="720000" lvl="0" indent="-285750">
                <a:spcBef>
                  <a:spcPts val="0"/>
                </a:spcBef>
                <a:spcAft>
                  <a:spcPts val="600"/>
                </a:spcAft>
                <a:buFont typeface="Arial" panose="020B0604020202020204" pitchFamily="34" charset="0"/>
                <a:buChar char="•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Restrição 2:   </a:t>
              </a:r>
              <a14:m>
                <m:oMath xmlns:m="http://schemas.openxmlformats.org/officeDocument/2006/math"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𝐁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&gt;=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𝟏</m:t>
                  </m:r>
                </m:oMath>
              </a14:m>
              <a:endParaRPr lang="pt-BR" sz="1400" b="0" i="0" strike="noStrike">
                <a:solidFill>
                  <a:schemeClr val="tx1"/>
                </a:solidFill>
                <a:latin typeface="+mn-lt"/>
                <a:ea typeface="Verdana" pitchFamily="34" charset="0"/>
                <a:cs typeface="Arial" panose="020B0604020202020204" pitchFamily="34" charset="0"/>
              </a:endParaRPr>
            </a:p>
            <a:p>
              <a:pPr marL="720000" lvl="0" indent="-285750">
                <a:spcBef>
                  <a:spcPts val="0"/>
                </a:spcBef>
                <a:spcAft>
                  <a:spcPts val="600"/>
                </a:spcAft>
                <a:buFont typeface="Arial" panose="020B0604020202020204" pitchFamily="34" charset="0"/>
                <a:buChar char="•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Restrição 3:   </a:t>
              </a:r>
              <a14:m>
                <m:oMath xmlns:m="http://schemas.openxmlformats.org/officeDocument/2006/math"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𝐂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&gt;=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𝟐</m:t>
                  </m:r>
                </m:oMath>
              </a14:m>
              <a:endParaRPr lang="pt-BR" sz="1400" b="0" i="0" strike="noStrike">
                <a:solidFill>
                  <a:schemeClr val="tx1"/>
                </a:solidFill>
                <a:latin typeface="+mn-lt"/>
                <a:ea typeface="Verdana" pitchFamily="34" charset="0"/>
                <a:cs typeface="Arial" panose="020B0604020202020204" pitchFamily="34" charset="0"/>
              </a:endParaRPr>
            </a:p>
            <a:p>
              <a:pPr marL="720000" lvl="0" indent="-285750">
                <a:spcBef>
                  <a:spcPts val="0"/>
                </a:spcBef>
                <a:spcAft>
                  <a:spcPts val="600"/>
                </a:spcAft>
                <a:buFont typeface="Arial" panose="020B0604020202020204" pitchFamily="34" charset="0"/>
                <a:buChar char="•"/>
              </a:pPr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Restrição 4:   </a:t>
              </a:r>
              <a14:m>
                <m:oMath xmlns:m="http://schemas.openxmlformats.org/officeDocument/2006/math"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𝐀</m:t>
                  </m:r>
                  <m:r>
                    <a:rPr lang="pt-BR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+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𝐁</m:t>
                  </m:r>
                  <m:r>
                    <a:rPr lang="pt-BR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+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𝐂</m:t>
                  </m:r>
                  <m:r>
                    <a:rPr lang="pt-BR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 ≥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𝟏𝟎</m:t>
                  </m:r>
                </m:oMath>
              </a14:m>
              <a:endParaRPr lang="pt-BR" sz="1400" b="0" i="0" strike="noStrike">
                <a:solidFill>
                  <a:schemeClr val="tx1"/>
                </a:solidFill>
                <a:latin typeface="+mn-lt"/>
                <a:ea typeface="Verdana" pitchFamily="34" charset="0"/>
                <a:cs typeface="Arial" panose="020B0604020202020204" pitchFamily="34" charset="0"/>
              </a:endParaRPr>
            </a:p>
            <a:p>
              <a:pPr marL="720000" lvl="0" indent="-285750">
                <a:spcBef>
                  <a:spcPts val="0"/>
                </a:spcBef>
                <a:spcAft>
                  <a:spcPts val="600"/>
                </a:spcAft>
                <a:buFont typeface="Arial" panose="020B0604020202020204" pitchFamily="34" charset="0"/>
                <a:buChar char="•"/>
              </a:pPr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Restrição 5:   </a:t>
              </a:r>
              <a14:m>
                <m:oMath xmlns:m="http://schemas.openxmlformats.org/officeDocument/2006/math"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𝐀</m:t>
                  </m:r>
                  <m:r>
                    <a:rPr lang="pt-BR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+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𝐁</m:t>
                  </m:r>
                  <m:r>
                    <a:rPr lang="pt-BR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+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𝟐𝐂</m:t>
                  </m:r>
                  <m:r>
                    <a:rPr lang="pt-BR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 &lt;=</m:t>
                  </m:r>
                  <m:r>
                    <a:rPr lang="en-US" sz="1400" b="0" i="0" strike="noStrike">
                      <a:solidFill>
                        <a:schemeClr val="tx1"/>
                      </a:solidFill>
                      <a:latin typeface="Cambria Math" panose="02040503050406030204" pitchFamily="18" charset="0"/>
                      <a:ea typeface="Verdana" pitchFamily="34" charset="0"/>
                      <a:cs typeface="Arial" panose="020B0604020202020204" pitchFamily="34" charset="0"/>
                    </a:rPr>
                    <m:t>𝟏𝟓</m:t>
                  </m:r>
                </m:oMath>
              </a14:m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 </a:t>
              </a:r>
            </a:p>
          </xdr:txBody>
        </xdr:sp>
      </mc:Choice>
      <mc:Fallback xmlns="">
        <xdr:sp macro="" textlink="">
          <xdr:nvSpPr>
            <xdr:cNvPr id="2" name="Text Box 5">
              <a:extLst>
                <a:ext uri="{FF2B5EF4-FFF2-40B4-BE49-F238E27FC236}">
                  <a16:creationId xmlns:a16="http://schemas.microsoft.com/office/drawing/2014/main" id="{460A646D-2C6F-4D2C-BEF8-B0B373626D2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950237" y="95249"/>
              <a:ext cx="4522932" cy="3048001"/>
            </a:xfrm>
            <a:prstGeom prst="roundRect">
              <a:avLst/>
            </a:prstGeom>
            <a:solidFill>
              <a:srgbClr val="F0F4FA"/>
            </a:solidFill>
            <a:ln w="28575">
              <a:solidFill>
                <a:schemeClr val="accent1">
                  <a:lumMod val="75000"/>
                </a:schemeClr>
              </a:solidFill>
              <a:headEnd/>
              <a:tailEnd/>
            </a:ln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wrap="square" lIns="27432" tIns="22860" rIns="0" bIns="0" anchor="ctr" upright="1"/>
            <a:lstStyle/>
            <a:p>
              <a:pPr algn="l" rtl="0">
                <a:spcBef>
                  <a:spcPts val="0"/>
                </a:spcBef>
                <a:spcAft>
                  <a:spcPts val="600"/>
                </a:spcAft>
                <a:defRPr sz="1000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Use o </a:t>
              </a: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Solver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para resolver o problema abaixo:</a:t>
              </a:r>
            </a:p>
            <a:p>
              <a:pPr algn="l" rtl="0">
                <a:spcBef>
                  <a:spcPts val="0"/>
                </a:spcBef>
                <a:spcAft>
                  <a:spcPts val="600"/>
                </a:spcAft>
                <a:defRPr sz="1000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Encontre valores para </a:t>
              </a: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A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, </a:t>
              </a: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B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e </a:t>
              </a: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C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que </a:t>
              </a:r>
              <a:r>
                <a:rPr lang="en-US" sz="1400" b="1" i="0" u="sng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minimizem</a:t>
              </a: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a função:</a:t>
              </a:r>
            </a:p>
            <a:p>
              <a:pPr algn="l" rtl="0">
                <a:spcBef>
                  <a:spcPts val="0"/>
                </a:spcBef>
                <a:spcAft>
                  <a:spcPts val="600"/>
                </a:spcAft>
                <a:defRPr sz="1000"/>
              </a:pPr>
              <a:r>
                <a:rPr lang="en-US" sz="1400" b="1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                </a:t>
              </a:r>
              <a:r>
                <a:rPr lang="en-US" sz="1400" b="1" i="0" strike="noStrike">
                  <a:solidFill>
                    <a:schemeClr val="tx1"/>
                  </a:solidFill>
                  <a:latin typeface="Cambria Math" panose="02040503050406030204" pitchFamily="18" charset="0"/>
                  <a:ea typeface="Verdana" pitchFamily="34" charset="0"/>
                  <a:cs typeface="Arial" panose="020B0604020202020204" pitchFamily="34" charset="0"/>
                </a:rPr>
                <a:t>𝒇(𝐀, 𝐁, 𝐂) = 𝟎,𝟏𝐀 + 𝟎,𝟎𝟑𝐁+𝟎,𝟎𝟗𝐂</a:t>
              </a:r>
              <a:endParaRPr lang="en-US" sz="1400" b="0" i="0" strike="noStrike">
                <a:solidFill>
                  <a:schemeClr val="tx1"/>
                </a:solidFill>
                <a:latin typeface="+mn-lt"/>
                <a:ea typeface="Verdana" pitchFamily="34" charset="0"/>
                <a:cs typeface="Arial" panose="020B0604020202020204" pitchFamily="34" charset="0"/>
              </a:endParaRPr>
            </a:p>
            <a:p>
              <a:pPr algn="l" rtl="0">
                <a:spcBef>
                  <a:spcPts val="0"/>
                </a:spcBef>
                <a:spcAft>
                  <a:spcPts val="600"/>
                </a:spcAft>
                <a:defRPr sz="1000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Sujeito às seguintes restrições:</a:t>
              </a:r>
            </a:p>
            <a:p>
              <a:pPr marL="720000" lvl="0" indent="-285750">
                <a:spcBef>
                  <a:spcPts val="0"/>
                </a:spcBef>
                <a:spcAft>
                  <a:spcPts val="600"/>
                </a:spcAft>
                <a:buFont typeface="Arial" panose="020B0604020202020204" pitchFamily="34" charset="0"/>
                <a:buChar char="•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Restrição 1:   𝐀&gt;=𝟒</a:t>
              </a:r>
              <a:endParaRPr lang="pt-BR" sz="1400" b="0" i="0" strike="noStrike">
                <a:solidFill>
                  <a:schemeClr val="tx1"/>
                </a:solidFill>
                <a:latin typeface="+mn-lt"/>
                <a:ea typeface="Verdana" pitchFamily="34" charset="0"/>
                <a:cs typeface="Arial" panose="020B0604020202020204" pitchFamily="34" charset="0"/>
              </a:endParaRPr>
            </a:p>
            <a:p>
              <a:pPr marL="720000" lvl="0" indent="-285750">
                <a:spcBef>
                  <a:spcPts val="0"/>
                </a:spcBef>
                <a:spcAft>
                  <a:spcPts val="600"/>
                </a:spcAft>
                <a:buFont typeface="Arial" panose="020B0604020202020204" pitchFamily="34" charset="0"/>
                <a:buChar char="•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Restrição 2:   𝐁&gt;=𝟏</a:t>
              </a:r>
              <a:endParaRPr lang="pt-BR" sz="1400" b="0" i="0" strike="noStrike">
                <a:solidFill>
                  <a:schemeClr val="tx1"/>
                </a:solidFill>
                <a:latin typeface="+mn-lt"/>
                <a:ea typeface="Verdana" pitchFamily="34" charset="0"/>
                <a:cs typeface="Arial" panose="020B0604020202020204" pitchFamily="34" charset="0"/>
              </a:endParaRPr>
            </a:p>
            <a:p>
              <a:pPr marL="720000" lvl="0" indent="-285750">
                <a:spcBef>
                  <a:spcPts val="0"/>
                </a:spcBef>
                <a:spcAft>
                  <a:spcPts val="600"/>
                </a:spcAft>
                <a:buFont typeface="Arial" panose="020B0604020202020204" pitchFamily="34" charset="0"/>
                <a:buChar char="•"/>
              </a:pP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Restrição 3:   𝐂&gt;=𝟐</a:t>
              </a:r>
              <a:endParaRPr lang="pt-BR" sz="1400" b="0" i="0" strike="noStrike">
                <a:solidFill>
                  <a:schemeClr val="tx1"/>
                </a:solidFill>
                <a:latin typeface="+mn-lt"/>
                <a:ea typeface="Verdana" pitchFamily="34" charset="0"/>
                <a:cs typeface="Arial" panose="020B0604020202020204" pitchFamily="34" charset="0"/>
              </a:endParaRPr>
            </a:p>
            <a:p>
              <a:pPr marL="720000" lvl="0" indent="-285750">
                <a:spcBef>
                  <a:spcPts val="0"/>
                </a:spcBef>
                <a:spcAft>
                  <a:spcPts val="600"/>
                </a:spcAft>
                <a:buFont typeface="Arial" panose="020B0604020202020204" pitchFamily="34" charset="0"/>
                <a:buChar char="•"/>
              </a:pPr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Restrição 4:   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𝐀</a:t>
              </a:r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+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𝐁</a:t>
              </a:r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+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𝐂</a:t>
              </a:r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≥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𝟏𝟎</a:t>
              </a:r>
              <a:endParaRPr lang="pt-BR" sz="1400" b="0" i="0" strike="noStrike">
                <a:solidFill>
                  <a:schemeClr val="tx1"/>
                </a:solidFill>
                <a:latin typeface="+mn-lt"/>
                <a:ea typeface="Verdana" pitchFamily="34" charset="0"/>
                <a:cs typeface="Arial" panose="020B0604020202020204" pitchFamily="34" charset="0"/>
              </a:endParaRPr>
            </a:p>
            <a:p>
              <a:pPr marL="720000" lvl="0" indent="-285750">
                <a:spcBef>
                  <a:spcPts val="0"/>
                </a:spcBef>
                <a:spcAft>
                  <a:spcPts val="600"/>
                </a:spcAft>
                <a:buFont typeface="Arial" panose="020B0604020202020204" pitchFamily="34" charset="0"/>
                <a:buChar char="•"/>
              </a:pPr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Restrição 5:   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𝐀</a:t>
              </a:r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+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𝐁</a:t>
              </a:r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+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𝟐𝐂</a:t>
              </a:r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&lt;=</a:t>
              </a:r>
              <a:r>
                <a:rPr lang="en-US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𝟏𝟓</a:t>
              </a:r>
              <a:r>
                <a:rPr lang="pt-BR" sz="1400" b="0" i="0" strike="noStrike">
                  <a:solidFill>
                    <a:schemeClr val="tx1"/>
                  </a:solidFill>
                  <a:latin typeface="+mn-lt"/>
                  <a:ea typeface="Verdana" pitchFamily="34" charset="0"/>
                  <a:cs typeface="Arial" panose="020B0604020202020204" pitchFamily="34" charset="0"/>
                </a:rPr>
                <a:t>  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285750</xdr:rowOff>
    </xdr:from>
    <xdr:to>
      <xdr:col>29</xdr:col>
      <xdr:colOff>76200</xdr:colOff>
      <xdr:row>11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3949F8-FD5D-40DE-891D-4ED2EE3BF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133350</xdr:rowOff>
    </xdr:from>
    <xdr:to>
      <xdr:col>4</xdr:col>
      <xdr:colOff>809625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E860D5-3CAE-4915-B822-7B4383C0C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800EB-F39A-458D-9661-73261914C3ED}" name="Tabela2" displayName="Tabela2" ref="A1:E11" headerRowDxfId="12" tableBorderDxfId="11">
  <autoFilter ref="A1:E11" xr:uid="{C2B800EB-F39A-458D-9661-73261914C3ED}"/>
  <tableColumns count="5">
    <tableColumn id="1" xr3:uid="{0B10A0B9-93AA-4176-A0A3-DFDC3A58EB49}" name="CÓDIGO DO FUNCIONÁRIO" totalsRowFunction="average" dataDxfId="10" totalsRowDxfId="9"/>
    <tableColumn id="6" xr3:uid="{67D5B299-0080-4262-AF7B-8A9388436EA4}" name="CARGO" dataDxfId="8" totalsRowDxfId="7"/>
    <tableColumn id="3" xr3:uid="{603CBF2F-F246-4796-8561-565DC0916EE7}" name="SALÁRIO" dataDxfId="6" totalsRowDxfId="5" dataCellStyle="Moeda"/>
    <tableColumn id="4" xr3:uid="{0C2DFF2B-D3D9-4190-871A-884EF3A6D04F}" name="IRRF" dataDxfId="4" dataCellStyle="Porcentagem">
      <calculatedColumnFormula>IF(Tabela2[[#This Row],[SALÁRIO]]&lt;=2259.2,0%,IF(Tabela2[[#This Row],[SALÁRIO]]&lt;=2828.65,7.5%,IF(Tabela2[[#This Row],[SALÁRIO]]&lt;=3751.05,15%,IF(Tabela2[[#This Row],[SALÁRIO]]&lt;=4664.68,22.5%,27.5%))))</calculatedColumnFormula>
    </tableColumn>
    <tableColumn id="5" xr3:uid="{F92882E1-1705-44B5-8750-EADD887989EE}" name="DESCONTO" totalsRowFunction="sum" dataDxfId="3" totalsRowDxfId="2" dataCellStyle="Moeda">
      <calculatedColumnFormula>Tabela2[[#This Row],[SALÁRIO]]*Tabela2[[#This Row],[IRRF]]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433D8E-2E20-4ACB-B833-78D714202735}" name="Tabela3" displayName="Tabela3" ref="A1:E21" totalsRowShown="0">
  <autoFilter ref="A1:E21" xr:uid="{C7433D8E-2E20-4ACB-B833-78D714202735}"/>
  <tableColumns count="5">
    <tableColumn id="1" xr3:uid="{E6A0E9D2-8CFE-49E6-949D-32EFB0C37450}" name="x"/>
    <tableColumn id="2" xr3:uid="{D309CD9F-3D54-4F11-AB8B-E3F0859379F0}" name="POLINOMIAL"/>
    <tableColumn id="3" xr3:uid="{015BFFD8-501C-480F-9F00-F84387DA7AD7}" name="Previsão(POLINOMIAL)">
      <calculatedColumnFormula>_xlfn.FORECAST.ETS(A2,$B$2:$B$17,$A$2:$A$17,1,1)</calculatedColumnFormula>
    </tableColumn>
    <tableColumn id="4" xr3:uid="{91C9CBE0-9993-4B80-BE5C-76027E49945E}" name="Limite de Confiança Inferior(POLINOMIAL)" dataDxfId="1">
      <calculatedColumnFormula>C2-_xlfn.FORECAST.ETS.CONFINT(A2,$B$2:$B$17,$A$2:$A$17,0.95,1,1)</calculatedColumnFormula>
    </tableColumn>
    <tableColumn id="5" xr3:uid="{E4FC5579-7D38-476E-8EEF-A6B54DD88F94}" name="Limite de Confiança Superior(POLINOMIAL)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A763-EDFA-4A03-97B0-A6BDB0CA69EA}">
  <dimension ref="R8"/>
  <sheetViews>
    <sheetView topLeftCell="A7" workbookViewId="0">
      <selection activeCell="D26" sqref="D26"/>
    </sheetView>
  </sheetViews>
  <sheetFormatPr defaultColWidth="8.85546875" defaultRowHeight="15" x14ac:dyDescent="0.25"/>
  <cols>
    <col min="1" max="11" width="8.85546875" style="19"/>
    <col min="12" max="12" width="10.42578125" style="19" bestFit="1" customWidth="1"/>
    <col min="13" max="17" width="8.85546875" style="19"/>
    <col min="18" max="18" width="10.42578125" style="19" bestFit="1" customWidth="1"/>
    <col min="19" max="16384" width="8.85546875" style="19"/>
  </cols>
  <sheetData>
    <row r="8" spans="18:18" x14ac:dyDescent="0.25">
      <c r="R8" s="18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784B-AD72-4F84-A231-78E9C8F0264F}">
  <dimension ref="A1:H11"/>
  <sheetViews>
    <sheetView showGridLines="0" zoomScale="70" zoomScaleNormal="70" workbookViewId="0"/>
  </sheetViews>
  <sheetFormatPr defaultColWidth="8.85546875" defaultRowHeight="24" customHeight="1" x14ac:dyDescent="0.3"/>
  <cols>
    <col min="1" max="1" width="32.5703125" style="4" customWidth="1"/>
    <col min="2" max="2" width="40.85546875" style="4" customWidth="1"/>
    <col min="3" max="3" width="26" style="4" customWidth="1"/>
    <col min="4" max="4" width="21.140625" style="4" customWidth="1"/>
    <col min="5" max="5" width="29" style="4" customWidth="1"/>
    <col min="6" max="6" width="4" style="4" customWidth="1"/>
    <col min="7" max="7" width="32" style="4" customWidth="1"/>
    <col min="8" max="8" width="23.28515625" style="4" customWidth="1"/>
    <col min="9" max="16384" width="8.85546875" style="4"/>
  </cols>
  <sheetData>
    <row r="1" spans="1:8" ht="18.75" x14ac:dyDescent="0.3">
      <c r="A1" s="1" t="s">
        <v>15</v>
      </c>
      <c r="B1" s="1" t="s">
        <v>16</v>
      </c>
      <c r="C1" s="2" t="s">
        <v>17</v>
      </c>
      <c r="D1" s="3" t="s">
        <v>18</v>
      </c>
      <c r="E1" s="2" t="s">
        <v>19</v>
      </c>
      <c r="G1" s="58" t="s">
        <v>20</v>
      </c>
      <c r="H1" s="59"/>
    </row>
    <row r="2" spans="1:8" ht="18.75" x14ac:dyDescent="0.3">
      <c r="A2" s="5" t="s">
        <v>21</v>
      </c>
      <c r="B2" s="6" t="s">
        <v>22</v>
      </c>
      <c r="C2" s="7">
        <v>3500</v>
      </c>
      <c r="D2" s="8">
        <f>IF(Tabela2[[#This Row],[SALÁRIO]]&lt;=2259.2,0%,IF(Tabela2[[#This Row],[SALÁRIO]]&lt;=2828.65,7.5%,IF(Tabela2[[#This Row],[SALÁRIO]]&lt;=3751.05,15%,IF(Tabela2[[#This Row],[SALÁRIO]]&lt;=4664.68,22.5%,27.5%))))</f>
        <v>0.15</v>
      </c>
      <c r="E2" s="9">
        <f>Tabela2[[#This Row],[SALÁRIO]]*Tabela2[[#This Row],[IRRF]]</f>
        <v>525</v>
      </c>
      <c r="G2" s="10" t="s">
        <v>23</v>
      </c>
      <c r="H2" s="10" t="s">
        <v>24</v>
      </c>
    </row>
    <row r="3" spans="1:8" ht="18.75" x14ac:dyDescent="0.3">
      <c r="A3" s="11" t="s">
        <v>25</v>
      </c>
      <c r="B3" s="6" t="s">
        <v>26</v>
      </c>
      <c r="C3" s="12">
        <v>8200</v>
      </c>
      <c r="D3" s="13">
        <f>IF(Tabela2[[#This Row],[SALÁRIO]]&lt;=2259.2,0%,IF(Tabela2[[#This Row],[SALÁRIO]]&lt;=2828.65,7.5%,IF(Tabela2[[#This Row],[SALÁRIO]]&lt;=3751.05,15%,IF(Tabela2[[#This Row],[SALÁRIO]]&lt;=4664.68,22.5%,27.5%))))</f>
        <v>0.27500000000000002</v>
      </c>
      <c r="E3" s="14">
        <f>Tabela2[[#This Row],[SALÁRIO]]*Tabela2[[#This Row],[IRRF]]</f>
        <v>2255</v>
      </c>
      <c r="G3" s="15" t="s">
        <v>27</v>
      </c>
      <c r="H3" s="11" t="s">
        <v>28</v>
      </c>
    </row>
    <row r="4" spans="1:8" ht="18.75" x14ac:dyDescent="0.3">
      <c r="A4" s="5" t="s">
        <v>29</v>
      </c>
      <c r="B4" s="6" t="s">
        <v>30</v>
      </c>
      <c r="C4" s="7">
        <v>12000</v>
      </c>
      <c r="D4" s="8">
        <f>IF(Tabela2[[#This Row],[SALÁRIO]]&lt;=2259.2,0%,IF(Tabela2[[#This Row],[SALÁRIO]]&lt;=2828.65,7.5%,IF(Tabela2[[#This Row],[SALÁRIO]]&lt;=3751.05,15%,IF(Tabela2[[#This Row],[SALÁRIO]]&lt;=4664.68,22.5%,27.5%))))</f>
        <v>0.27500000000000002</v>
      </c>
      <c r="E4" s="9">
        <f>Tabela2[[#This Row],[SALÁRIO]]*Tabela2[[#This Row],[IRRF]]</f>
        <v>3300.0000000000005</v>
      </c>
      <c r="G4" s="15" t="s">
        <v>31</v>
      </c>
      <c r="H4" s="16">
        <v>7.4999999999999997E-2</v>
      </c>
    </row>
    <row r="5" spans="1:8" ht="18.75" x14ac:dyDescent="0.3">
      <c r="A5" s="11" t="s">
        <v>32</v>
      </c>
      <c r="B5" s="6" t="s">
        <v>33</v>
      </c>
      <c r="C5" s="12">
        <v>2500</v>
      </c>
      <c r="D5" s="13">
        <f>IF(Tabela2[[#This Row],[SALÁRIO]]&lt;=2259.2,0%,IF(Tabela2[[#This Row],[SALÁRIO]]&lt;=2828.65,7.5%,IF(Tabela2[[#This Row],[SALÁRIO]]&lt;=3751.05,15%,IF(Tabela2[[#This Row],[SALÁRIO]]&lt;=4664.68,22.5%,27.5%))))</f>
        <v>7.4999999999999997E-2</v>
      </c>
      <c r="E5" s="14">
        <f>Tabela2[[#This Row],[SALÁRIO]]*Tabela2[[#This Row],[IRRF]]</f>
        <v>187.5</v>
      </c>
      <c r="G5" s="15" t="s">
        <v>34</v>
      </c>
      <c r="H5" s="16">
        <v>0.15</v>
      </c>
    </row>
    <row r="6" spans="1:8" ht="18.75" x14ac:dyDescent="0.3">
      <c r="A6" s="5" t="s">
        <v>35</v>
      </c>
      <c r="B6" s="6" t="s">
        <v>36</v>
      </c>
      <c r="C6" s="7">
        <v>6800</v>
      </c>
      <c r="D6" s="8">
        <f>IF(Tabela2[[#This Row],[SALÁRIO]]&lt;=2259.2,0%,IF(Tabela2[[#This Row],[SALÁRIO]]&lt;=2828.65,7.5%,IF(Tabela2[[#This Row],[SALÁRIO]]&lt;=3751.05,15%,IF(Tabela2[[#This Row],[SALÁRIO]]&lt;=4664.68,22.5%,27.5%))))</f>
        <v>0.27500000000000002</v>
      </c>
      <c r="E6" s="9">
        <f>Tabela2[[#This Row],[SALÁRIO]]*Tabela2[[#This Row],[IRRF]]</f>
        <v>1870.0000000000002</v>
      </c>
      <c r="G6" s="15" t="s">
        <v>37</v>
      </c>
      <c r="H6" s="16">
        <v>0.22500000000000001</v>
      </c>
    </row>
    <row r="7" spans="1:8" ht="18.75" x14ac:dyDescent="0.3">
      <c r="A7" s="11" t="s">
        <v>38</v>
      </c>
      <c r="B7" s="6" t="s">
        <v>39</v>
      </c>
      <c r="C7" s="12">
        <v>4100</v>
      </c>
      <c r="D7" s="13">
        <f>IF(Tabela2[[#This Row],[SALÁRIO]]&lt;=2259.2,0%,IF(Tabela2[[#This Row],[SALÁRIO]]&lt;=2828.65,7.5%,IF(Tabela2[[#This Row],[SALÁRIO]]&lt;=3751.05,15%,IF(Tabela2[[#This Row],[SALÁRIO]]&lt;=4664.68,22.5%,27.5%))))</f>
        <v>0.22500000000000001</v>
      </c>
      <c r="E7" s="14">
        <f>Tabela2[[#This Row],[SALÁRIO]]*Tabela2[[#This Row],[IRRF]]</f>
        <v>922.5</v>
      </c>
      <c r="G7" s="15" t="s">
        <v>40</v>
      </c>
      <c r="H7" s="16">
        <v>0.27500000000000002</v>
      </c>
    </row>
    <row r="8" spans="1:8" ht="18.75" x14ac:dyDescent="0.3">
      <c r="A8" s="5" t="s">
        <v>41</v>
      </c>
      <c r="B8" s="6" t="s">
        <v>42</v>
      </c>
      <c r="C8" s="7">
        <v>9500</v>
      </c>
      <c r="D8" s="8">
        <f>IF(Tabela2[[#This Row],[SALÁRIO]]&lt;=2259.2,0%,IF(Tabela2[[#This Row],[SALÁRIO]]&lt;=2828.65,7.5%,IF(Tabela2[[#This Row],[SALÁRIO]]&lt;=3751.05,15%,IF(Tabela2[[#This Row],[SALÁRIO]]&lt;=4664.68,22.5%,27.5%))))</f>
        <v>0.27500000000000002</v>
      </c>
      <c r="E8" s="9">
        <f>Tabela2[[#This Row],[SALÁRIO]]*Tabela2[[#This Row],[IRRF]]</f>
        <v>2612.5</v>
      </c>
    </row>
    <row r="9" spans="1:8" ht="18.75" x14ac:dyDescent="0.3">
      <c r="A9" s="11" t="s">
        <v>43</v>
      </c>
      <c r="B9" s="6" t="s">
        <v>44</v>
      </c>
      <c r="C9" s="12">
        <v>1800</v>
      </c>
      <c r="D9" s="13">
        <f>IF(Tabela2[[#This Row],[SALÁRIO]]&lt;=2259.2,0%,IF(Tabela2[[#This Row],[SALÁRIO]]&lt;=2828.65,7.5%,IF(Tabela2[[#This Row],[SALÁRIO]]&lt;=3751.05,15%,IF(Tabela2[[#This Row],[SALÁRIO]]&lt;=4664.68,22.5%,27.5%))))</f>
        <v>0</v>
      </c>
      <c r="E9" s="14">
        <f>Tabela2[[#This Row],[SALÁRIO]]*Tabela2[[#This Row],[IRRF]]</f>
        <v>0</v>
      </c>
    </row>
    <row r="10" spans="1:8" ht="18.75" x14ac:dyDescent="0.3">
      <c r="A10" s="5" t="s">
        <v>45</v>
      </c>
      <c r="B10" s="6" t="s">
        <v>46</v>
      </c>
      <c r="C10" s="7">
        <v>7300</v>
      </c>
      <c r="D10" s="8">
        <f>IF(Tabela2[[#This Row],[SALÁRIO]]&lt;=2259.2,0%,IF(Tabela2[[#This Row],[SALÁRIO]]&lt;=2828.65,7.5%,IF(Tabela2[[#This Row],[SALÁRIO]]&lt;=3751.05,15%,IF(Tabela2[[#This Row],[SALÁRIO]]&lt;=4664.68,22.5%,27.5%))))</f>
        <v>0.27500000000000002</v>
      </c>
      <c r="E10" s="9">
        <f>Tabela2[[#This Row],[SALÁRIO]]*Tabela2[[#This Row],[IRRF]]</f>
        <v>2007.5000000000002</v>
      </c>
    </row>
    <row r="11" spans="1:8" ht="18.75" x14ac:dyDescent="0.3">
      <c r="A11" s="11" t="s">
        <v>47</v>
      </c>
      <c r="B11" s="17" t="s">
        <v>48</v>
      </c>
      <c r="C11" s="12">
        <v>5900</v>
      </c>
      <c r="D11" s="13">
        <f>IF(Tabela2[[#This Row],[SALÁRIO]]&lt;=2259.2,0%,IF(Tabela2[[#This Row],[SALÁRIO]]&lt;=2828.65,7.5%,IF(Tabela2[[#This Row],[SALÁRIO]]&lt;=3751.05,15%,IF(Tabela2[[#This Row],[SALÁRIO]]&lt;=4664.68,22.5%,27.5%))))</f>
        <v>0.27500000000000002</v>
      </c>
      <c r="E11" s="14">
        <f>Tabela2[[#This Row],[SALÁRIO]]*Tabela2[[#This Row],[IRRF]]</f>
        <v>1622.5000000000002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C08A-0FEC-4E6B-926D-DBE708D26181}">
  <dimension ref="A1:D8"/>
  <sheetViews>
    <sheetView showGridLines="0" zoomScale="85" zoomScaleNormal="85" workbookViewId="0">
      <selection activeCell="C5" sqref="C5"/>
    </sheetView>
  </sheetViews>
  <sheetFormatPr defaultColWidth="9.140625" defaultRowHeight="25.15" customHeight="1" x14ac:dyDescent="0.3"/>
  <cols>
    <col min="1" max="1" width="16.5703125" style="20" customWidth="1"/>
    <col min="2" max="2" width="26.7109375" style="20" customWidth="1"/>
    <col min="3" max="3" width="21.85546875" style="20" customWidth="1"/>
    <col min="4" max="4" width="26.28515625" style="20" customWidth="1"/>
    <col min="5" max="5" width="15.28515625" style="20" bestFit="1" customWidth="1"/>
    <col min="6" max="16384" width="9.140625" style="20"/>
  </cols>
  <sheetData>
    <row r="1" spans="1:4" ht="25.15" customHeight="1" x14ac:dyDescent="0.3">
      <c r="A1" s="60" t="s">
        <v>0</v>
      </c>
      <c r="B1" s="61"/>
      <c r="C1" s="62"/>
      <c r="D1" s="32">
        <v>500000</v>
      </c>
    </row>
    <row r="2" spans="1:4" ht="12.6" customHeight="1" x14ac:dyDescent="0.3"/>
    <row r="3" spans="1:4" ht="25.15" customHeight="1" x14ac:dyDescent="0.3">
      <c r="A3" s="29" t="s">
        <v>1</v>
      </c>
      <c r="B3" s="30" t="s">
        <v>2</v>
      </c>
      <c r="C3" s="30" t="s">
        <v>49</v>
      </c>
      <c r="D3" s="31" t="s">
        <v>3</v>
      </c>
    </row>
    <row r="4" spans="1:4" ht="25.15" customHeight="1" x14ac:dyDescent="0.3">
      <c r="A4" s="21" t="s">
        <v>4</v>
      </c>
      <c r="B4" s="22">
        <v>135000</v>
      </c>
      <c r="C4" s="23">
        <v>2</v>
      </c>
      <c r="D4" s="24">
        <f>B4*C4</f>
        <v>270000</v>
      </c>
    </row>
    <row r="5" spans="1:4" ht="25.15" customHeight="1" x14ac:dyDescent="0.3">
      <c r="A5" s="21" t="s">
        <v>5</v>
      </c>
      <c r="B5" s="22">
        <v>42000</v>
      </c>
      <c r="C5" s="23">
        <v>1</v>
      </c>
      <c r="D5" s="24">
        <f t="shared" ref="D5:D7" si="0">B5*C5</f>
        <v>42000</v>
      </c>
    </row>
    <row r="6" spans="1:4" ht="25.15" customHeight="1" x14ac:dyDescent="0.3">
      <c r="A6" s="21" t="s">
        <v>6</v>
      </c>
      <c r="B6" s="22">
        <v>51000</v>
      </c>
      <c r="C6" s="23">
        <v>2</v>
      </c>
      <c r="D6" s="24">
        <f t="shared" si="0"/>
        <v>102000</v>
      </c>
    </row>
    <row r="7" spans="1:4" ht="25.15" customHeight="1" thickBot="1" x14ac:dyDescent="0.35">
      <c r="A7" s="25" t="s">
        <v>7</v>
      </c>
      <c r="B7" s="26">
        <v>28000</v>
      </c>
      <c r="C7" s="27">
        <v>3</v>
      </c>
      <c r="D7" s="24">
        <f t="shared" si="0"/>
        <v>84000</v>
      </c>
    </row>
    <row r="8" spans="1:4" ht="25.15" customHeight="1" thickBot="1" x14ac:dyDescent="0.35">
      <c r="A8" s="63" t="s">
        <v>8</v>
      </c>
      <c r="B8" s="64"/>
      <c r="C8" s="65"/>
      <c r="D8" s="28">
        <f>SUM(D4:D7)</f>
        <v>498000</v>
      </c>
    </row>
  </sheetData>
  <mergeCells count="2">
    <mergeCell ref="A1:C1"/>
    <mergeCell ref="A8:C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A0D1-D202-4A95-B967-A6D94EF6B0A8}">
  <dimension ref="A1:C9"/>
  <sheetViews>
    <sheetView showGridLines="0" zoomScaleNormal="100" workbookViewId="0">
      <selection activeCell="C9" sqref="C9"/>
    </sheetView>
  </sheetViews>
  <sheetFormatPr defaultColWidth="8.85546875" defaultRowHeight="25.15" customHeight="1" x14ac:dyDescent="0.3"/>
  <cols>
    <col min="1" max="3" width="18.7109375" style="4" customWidth="1"/>
    <col min="4" max="16384" width="8.85546875" style="4"/>
  </cols>
  <sheetData>
    <row r="1" spans="1:3" ht="35.1" customHeight="1" x14ac:dyDescent="0.3">
      <c r="A1" s="66" t="s">
        <v>9</v>
      </c>
      <c r="B1" s="67"/>
      <c r="C1" s="68"/>
    </row>
    <row r="2" spans="1:3" ht="12" customHeight="1" x14ac:dyDescent="0.3"/>
    <row r="3" spans="1:3" ht="35.1" customHeight="1" x14ac:dyDescent="0.3">
      <c r="A3" s="52" t="s">
        <v>10</v>
      </c>
      <c r="B3" s="52" t="s">
        <v>11</v>
      </c>
      <c r="C3" s="52" t="s">
        <v>12</v>
      </c>
    </row>
    <row r="4" spans="1:3" ht="35.1" customHeight="1" x14ac:dyDescent="0.3">
      <c r="A4" s="23">
        <v>4</v>
      </c>
      <c r="B4" s="23">
        <v>4</v>
      </c>
      <c r="C4" s="23">
        <v>2</v>
      </c>
    </row>
    <row r="5" spans="1:3" ht="12" customHeight="1" x14ac:dyDescent="0.3"/>
    <row r="6" spans="1:3" ht="35.1" customHeight="1" x14ac:dyDescent="0.3">
      <c r="A6" s="69" t="s">
        <v>61</v>
      </c>
      <c r="B6" s="70"/>
      <c r="C6" s="23">
        <f>A4+B4+C4</f>
        <v>10</v>
      </c>
    </row>
    <row r="7" spans="1:3" ht="35.1" customHeight="1" x14ac:dyDescent="0.3">
      <c r="A7" s="69" t="s">
        <v>62</v>
      </c>
      <c r="B7" s="70"/>
      <c r="C7" s="23">
        <f>A4+B4+2*C4</f>
        <v>12</v>
      </c>
    </row>
    <row r="8" spans="1:3" ht="12" customHeight="1" x14ac:dyDescent="0.3">
      <c r="C8" s="33"/>
    </row>
    <row r="9" spans="1:3" ht="35.1" customHeight="1" x14ac:dyDescent="0.3">
      <c r="A9" s="69" t="s">
        <v>13</v>
      </c>
      <c r="B9" s="70"/>
      <c r="C9" s="34">
        <f>0.1*A4+0.03*B4+0.09*C4</f>
        <v>0.7</v>
      </c>
    </row>
  </sheetData>
  <mergeCells count="4">
    <mergeCell ref="A1:C1"/>
    <mergeCell ref="A9:B9"/>
    <mergeCell ref="A6:B6"/>
    <mergeCell ref="A7:B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214E-B572-4229-AD9E-FC677D55AC44}">
  <dimension ref="B1:E17"/>
  <sheetViews>
    <sheetView showGridLines="0" workbookViewId="0">
      <selection activeCell="C13" sqref="C13"/>
    </sheetView>
  </sheetViews>
  <sheetFormatPr defaultColWidth="8.85546875" defaultRowHeight="25.15" customHeight="1" x14ac:dyDescent="0.3"/>
  <cols>
    <col min="1" max="1" width="8.85546875" style="4"/>
    <col min="2" max="2" width="24.85546875" style="4" customWidth="1"/>
    <col min="3" max="3" width="31.28515625" style="4" customWidth="1"/>
    <col min="4" max="4" width="4.140625" style="4" customWidth="1"/>
    <col min="5" max="5" width="60.42578125" style="4" customWidth="1"/>
    <col min="6" max="16384" width="8.85546875" style="4"/>
  </cols>
  <sheetData>
    <row r="1" spans="2:5" ht="25.15" customHeight="1" x14ac:dyDescent="0.3">
      <c r="B1" s="71" t="s">
        <v>63</v>
      </c>
      <c r="C1" s="72"/>
      <c r="D1" s="72"/>
      <c r="E1" s="73"/>
    </row>
    <row r="2" spans="2:5" ht="25.15" customHeight="1" thickBot="1" x14ac:dyDescent="0.35">
      <c r="B2" s="74"/>
      <c r="C2" s="75"/>
      <c r="D2" s="75"/>
      <c r="E2" s="76"/>
    </row>
    <row r="3" spans="2:5" ht="25.15" customHeight="1" thickBot="1" x14ac:dyDescent="0.35"/>
    <row r="4" spans="2:5" ht="24" customHeight="1" thickBot="1" x14ac:dyDescent="0.35">
      <c r="B4" s="40" t="s">
        <v>50</v>
      </c>
      <c r="C4" s="43">
        <v>119642.85714285713</v>
      </c>
      <c r="E4" s="55" t="s">
        <v>66</v>
      </c>
    </row>
    <row r="5" spans="2:5" ht="7.9" customHeight="1" thickBot="1" x14ac:dyDescent="0.35">
      <c r="B5" s="35"/>
      <c r="C5" s="38"/>
    </row>
    <row r="6" spans="2:5" ht="24" customHeight="1" thickBot="1" x14ac:dyDescent="0.35">
      <c r="B6" s="40" t="s">
        <v>51</v>
      </c>
      <c r="C6" s="36">
        <f>C4*0.2</f>
        <v>23928.571428571428</v>
      </c>
      <c r="E6" s="56" t="s">
        <v>64</v>
      </c>
    </row>
    <row r="7" spans="2:5" ht="24" customHeight="1" thickBot="1" x14ac:dyDescent="0.35">
      <c r="B7" s="40" t="s">
        <v>52</v>
      </c>
      <c r="C7" s="36">
        <v>10000</v>
      </c>
      <c r="E7" s="57" t="s">
        <v>65</v>
      </c>
    </row>
    <row r="8" spans="2:5" ht="10.15" customHeight="1" thickBot="1" x14ac:dyDescent="0.35">
      <c r="B8" s="35"/>
      <c r="C8" s="38"/>
    </row>
    <row r="9" spans="2:5" ht="24" customHeight="1" thickBot="1" x14ac:dyDescent="0.35">
      <c r="B9" s="41" t="s">
        <v>53</v>
      </c>
      <c r="C9" s="37">
        <f>C4-C6-C7</f>
        <v>85714.28571428571</v>
      </c>
      <c r="E9" s="56" t="s">
        <v>67</v>
      </c>
    </row>
    <row r="10" spans="2:5" ht="10.15" customHeight="1" thickBot="1" x14ac:dyDescent="0.35">
      <c r="B10" s="35"/>
      <c r="C10" s="38"/>
    </row>
    <row r="11" spans="2:5" ht="24" customHeight="1" thickBot="1" x14ac:dyDescent="0.35">
      <c r="B11" s="40" t="s">
        <v>54</v>
      </c>
      <c r="C11" s="39">
        <f>0.3*C9</f>
        <v>25714.285714285714</v>
      </c>
      <c r="E11" s="56" t="s">
        <v>68</v>
      </c>
    </row>
    <row r="12" spans="2:5" ht="10.15" customHeight="1" thickBot="1" x14ac:dyDescent="0.35">
      <c r="B12" s="35"/>
      <c r="C12" s="38"/>
    </row>
    <row r="13" spans="2:5" ht="25.15" customHeight="1" thickBot="1" x14ac:dyDescent="0.35">
      <c r="B13" s="40" t="s">
        <v>55</v>
      </c>
      <c r="C13" s="42">
        <f>C9-C11</f>
        <v>60000</v>
      </c>
      <c r="E13" s="56" t="s">
        <v>69</v>
      </c>
    </row>
    <row r="14" spans="2:5" ht="25.15" customHeight="1" x14ac:dyDescent="0.3">
      <c r="B14" s="54"/>
      <c r="C14" s="54"/>
    </row>
    <row r="15" spans="2:5" ht="25.15" customHeight="1" x14ac:dyDescent="0.3">
      <c r="D15" s="53"/>
    </row>
    <row r="16" spans="2:5" ht="25.15" customHeight="1" x14ac:dyDescent="0.3">
      <c r="D16" s="53"/>
    </row>
    <row r="17" spans="2:3" ht="25.15" customHeight="1" x14ac:dyDescent="0.3">
      <c r="B17" s="53"/>
      <c r="C17" s="53"/>
    </row>
  </sheetData>
  <mergeCells count="1">
    <mergeCell ref="B1:E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666D-A916-4A5B-B301-709CF34D10E6}">
  <dimension ref="B1:L19"/>
  <sheetViews>
    <sheetView showGridLines="0" tabSelected="1" zoomScale="50" zoomScaleNormal="50" workbookViewId="0">
      <selection activeCell="F6" sqref="E3:F19"/>
    </sheetView>
  </sheetViews>
  <sheetFormatPr defaultColWidth="8.85546875" defaultRowHeight="25.15" customHeight="1" x14ac:dyDescent="0.3"/>
  <cols>
    <col min="1" max="1" width="1.42578125" style="4" customWidth="1"/>
    <col min="2" max="2" width="37.5703125" style="44" customWidth="1"/>
    <col min="3" max="3" width="25.28515625" style="4" customWidth="1"/>
    <col min="4" max="4" width="1.5703125" style="4" customWidth="1"/>
    <col min="5" max="5" width="10.42578125" style="4" customWidth="1"/>
    <col min="6" max="6" width="21.42578125" style="4" customWidth="1"/>
    <col min="7" max="7" width="4" style="4" customWidth="1"/>
    <col min="8" max="10" width="9.85546875" style="4" customWidth="1"/>
    <col min="11" max="16384" width="8.85546875" style="4"/>
  </cols>
  <sheetData>
    <row r="1" spans="2:12" ht="33" customHeight="1" x14ac:dyDescent="0.3">
      <c r="B1" s="79" t="s">
        <v>56</v>
      </c>
      <c r="C1" s="79"/>
      <c r="E1" s="77" t="s">
        <v>60</v>
      </c>
      <c r="F1" s="78"/>
    </row>
    <row r="2" spans="2:12" ht="7.9" customHeight="1" x14ac:dyDescent="0.3">
      <c r="E2" s="47"/>
      <c r="F2" s="47"/>
    </row>
    <row r="3" spans="2:12" ht="54" customHeight="1" x14ac:dyDescent="0.3">
      <c r="B3" s="49" t="s">
        <v>58</v>
      </c>
      <c r="C3" s="48" t="s">
        <v>57</v>
      </c>
      <c r="E3" s="45" t="s">
        <v>14</v>
      </c>
      <c r="F3" s="45" t="s">
        <v>59</v>
      </c>
    </row>
    <row r="4" spans="2:12" ht="25.15" customHeight="1" x14ac:dyDescent="0.3">
      <c r="B4" s="46">
        <v>0</v>
      </c>
      <c r="C4" s="50">
        <v>50</v>
      </c>
      <c r="E4" s="11">
        <v>0</v>
      </c>
      <c r="F4" s="23">
        <f>0.2875*E4^3-5.1795*E4^2+33.934*E4+50.462</f>
        <v>50.462000000000003</v>
      </c>
    </row>
    <row r="5" spans="2:12" ht="25.15" customHeight="1" x14ac:dyDescent="0.3">
      <c r="B5" s="46">
        <v>1</v>
      </c>
      <c r="C5" s="50">
        <v>80</v>
      </c>
      <c r="E5" s="11">
        <v>1</v>
      </c>
      <c r="F5" s="23">
        <f t="shared" ref="F5:F19" si="0">0.2875*E5^3-5.1795*E5^2+33.934*E5+50.462</f>
        <v>79.504000000000005</v>
      </c>
    </row>
    <row r="6" spans="2:12" ht="25.15" customHeight="1" x14ac:dyDescent="0.3">
      <c r="B6" s="46">
        <v>2</v>
      </c>
      <c r="C6" s="50">
        <v>100</v>
      </c>
      <c r="E6" s="11">
        <v>2</v>
      </c>
      <c r="F6" s="23">
        <f t="shared" si="0"/>
        <v>99.912000000000006</v>
      </c>
    </row>
    <row r="7" spans="2:12" ht="25.15" customHeight="1" x14ac:dyDescent="0.3">
      <c r="B7" s="46">
        <v>3</v>
      </c>
      <c r="C7" s="50">
        <v>115</v>
      </c>
      <c r="E7" s="11">
        <v>3</v>
      </c>
      <c r="F7" s="23">
        <f t="shared" si="0"/>
        <v>113.411</v>
      </c>
    </row>
    <row r="8" spans="2:12" ht="25.15" customHeight="1" x14ac:dyDescent="0.3">
      <c r="B8" s="46">
        <v>4</v>
      </c>
      <c r="C8" s="50">
        <v>120</v>
      </c>
      <c r="E8" s="11">
        <v>4</v>
      </c>
      <c r="F8" s="23">
        <f t="shared" si="0"/>
        <v>121.72599999999998</v>
      </c>
    </row>
    <row r="9" spans="2:12" ht="25.15" customHeight="1" x14ac:dyDescent="0.3">
      <c r="B9" s="46">
        <v>5</v>
      </c>
      <c r="C9" s="50">
        <v>125</v>
      </c>
      <c r="E9" s="11">
        <v>5</v>
      </c>
      <c r="F9" s="23">
        <f t="shared" si="0"/>
        <v>126.58199999999998</v>
      </c>
    </row>
    <row r="10" spans="2:12" ht="25.15" customHeight="1" x14ac:dyDescent="0.3">
      <c r="B10" s="46">
        <v>6</v>
      </c>
      <c r="C10" s="50">
        <v>130</v>
      </c>
      <c r="E10" s="11">
        <v>6</v>
      </c>
      <c r="F10" s="23">
        <f t="shared" si="0"/>
        <v>129.70400000000001</v>
      </c>
      <c r="J10"/>
      <c r="K10"/>
      <c r="L10"/>
    </row>
    <row r="11" spans="2:12" ht="25.15" customHeight="1" x14ac:dyDescent="0.3">
      <c r="B11" s="46">
        <v>7</v>
      </c>
      <c r="C11" s="50">
        <v>135</v>
      </c>
      <c r="E11" s="11">
        <v>7</v>
      </c>
      <c r="F11" s="23">
        <f t="shared" si="0"/>
        <v>132.81700000000001</v>
      </c>
      <c r="H11"/>
      <c r="I11"/>
      <c r="J11"/>
      <c r="K11"/>
      <c r="L11"/>
    </row>
    <row r="12" spans="2:12" ht="25.15" customHeight="1" x14ac:dyDescent="0.3">
      <c r="B12" s="46">
        <v>8</v>
      </c>
      <c r="C12" s="51">
        <v>138</v>
      </c>
      <c r="E12" s="11">
        <v>8</v>
      </c>
      <c r="F12" s="23">
        <f t="shared" si="0"/>
        <v>137.64599999999996</v>
      </c>
      <c r="H12"/>
      <c r="I12"/>
      <c r="J12"/>
      <c r="K12"/>
      <c r="L12"/>
    </row>
    <row r="13" spans="2:12" ht="25.15" customHeight="1" x14ac:dyDescent="0.3">
      <c r="B13" s="46">
        <v>9</v>
      </c>
      <c r="C13" s="51">
        <v>144</v>
      </c>
      <c r="E13" s="11">
        <v>9</v>
      </c>
      <c r="F13" s="23">
        <f t="shared" si="0"/>
        <v>145.91599999999994</v>
      </c>
      <c r="H13"/>
      <c r="I13"/>
      <c r="J13"/>
      <c r="K13"/>
      <c r="L13"/>
    </row>
    <row r="14" spans="2:12" ht="25.15" customHeight="1" x14ac:dyDescent="0.3">
      <c r="B14" s="46">
        <v>10</v>
      </c>
      <c r="C14" s="51">
        <v>160</v>
      </c>
      <c r="E14" s="11">
        <v>10</v>
      </c>
      <c r="F14" s="23">
        <f t="shared" si="0"/>
        <v>159.35199999999992</v>
      </c>
      <c r="H14"/>
      <c r="I14"/>
      <c r="J14"/>
      <c r="K14"/>
      <c r="L14"/>
    </row>
    <row r="15" spans="2:12" ht="25.15" customHeight="1" x14ac:dyDescent="0.3">
      <c r="E15" s="11">
        <v>11</v>
      </c>
      <c r="F15" s="23">
        <f t="shared" si="0"/>
        <v>179.67899999999992</v>
      </c>
      <c r="H15"/>
      <c r="I15"/>
      <c r="J15"/>
    </row>
    <row r="16" spans="2:12" ht="25.15" customHeight="1" x14ac:dyDescent="0.3">
      <c r="E16" s="11">
        <v>12</v>
      </c>
      <c r="F16" s="23">
        <f t="shared" si="0"/>
        <v>208.62199999999996</v>
      </c>
      <c r="H16"/>
      <c r="I16"/>
      <c r="J16"/>
    </row>
    <row r="17" spans="5:10" ht="25.15" customHeight="1" x14ac:dyDescent="0.3">
      <c r="E17" s="11">
        <v>13</v>
      </c>
      <c r="F17" s="23">
        <f t="shared" si="0"/>
        <v>247.90599999999984</v>
      </c>
      <c r="H17"/>
      <c r="I17"/>
      <c r="J17"/>
    </row>
    <row r="18" spans="5:10" ht="25.15" customHeight="1" x14ac:dyDescent="0.3">
      <c r="E18" s="11">
        <v>14</v>
      </c>
      <c r="F18" s="23">
        <f t="shared" si="0"/>
        <v>299.25599999999991</v>
      </c>
      <c r="H18"/>
      <c r="I18"/>
      <c r="J18"/>
    </row>
    <row r="19" spans="5:10" ht="25.15" customHeight="1" x14ac:dyDescent="0.3">
      <c r="E19" s="11">
        <v>15</v>
      </c>
      <c r="F19" s="23">
        <f t="shared" si="0"/>
        <v>364.39699999999982</v>
      </c>
      <c r="H19"/>
      <c r="I19"/>
      <c r="J19"/>
    </row>
  </sheetData>
  <mergeCells count="2">
    <mergeCell ref="E1:F1"/>
    <mergeCell ref="B1:C1"/>
  </mergeCells>
  <phoneticPr fontId="10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F16A-4EF8-4B17-B90C-5225E3D7AC2D}">
  <dimension ref="A1:E21"/>
  <sheetViews>
    <sheetView workbookViewId="0">
      <selection activeCell="C17" sqref="C17"/>
    </sheetView>
  </sheetViews>
  <sheetFormatPr defaultRowHeight="15" x14ac:dyDescent="0.25"/>
  <cols>
    <col min="2" max="2" width="14.5703125" customWidth="1"/>
    <col min="3" max="3" width="23.5703125" customWidth="1"/>
    <col min="4" max="4" width="40.5703125" customWidth="1"/>
    <col min="5" max="5" width="41.42578125" customWidth="1"/>
  </cols>
  <sheetData>
    <row r="1" spans="1:5" x14ac:dyDescent="0.25">
      <c r="A1" t="s">
        <v>14</v>
      </c>
      <c r="B1" t="s">
        <v>59</v>
      </c>
      <c r="C1" t="s">
        <v>70</v>
      </c>
      <c r="D1" t="s">
        <v>71</v>
      </c>
      <c r="E1" t="s">
        <v>72</v>
      </c>
    </row>
    <row r="2" spans="1:5" x14ac:dyDescent="0.25">
      <c r="A2">
        <v>0</v>
      </c>
      <c r="B2">
        <v>50.462000000000003</v>
      </c>
    </row>
    <row r="3" spans="1:5" x14ac:dyDescent="0.25">
      <c r="A3">
        <v>1</v>
      </c>
      <c r="B3">
        <v>79.504000000000005</v>
      </c>
    </row>
    <row r="4" spans="1:5" x14ac:dyDescent="0.25">
      <c r="A4">
        <v>2</v>
      </c>
      <c r="B4">
        <v>99.912000000000006</v>
      </c>
    </row>
    <row r="5" spans="1:5" x14ac:dyDescent="0.25">
      <c r="A5">
        <v>3</v>
      </c>
      <c r="B5">
        <v>113.411</v>
      </c>
    </row>
    <row r="6" spans="1:5" x14ac:dyDescent="0.25">
      <c r="A6">
        <v>4</v>
      </c>
      <c r="B6">
        <v>121.72599999999998</v>
      </c>
    </row>
    <row r="7" spans="1:5" x14ac:dyDescent="0.25">
      <c r="A7">
        <v>5</v>
      </c>
      <c r="B7">
        <v>126.58199999999998</v>
      </c>
    </row>
    <row r="8" spans="1:5" x14ac:dyDescent="0.25">
      <c r="A8">
        <v>6</v>
      </c>
      <c r="B8">
        <v>129.70400000000001</v>
      </c>
    </row>
    <row r="9" spans="1:5" x14ac:dyDescent="0.25">
      <c r="A9">
        <v>7</v>
      </c>
      <c r="B9">
        <v>132.81700000000001</v>
      </c>
    </row>
    <row r="10" spans="1:5" x14ac:dyDescent="0.25">
      <c r="A10">
        <v>8</v>
      </c>
      <c r="B10">
        <v>137.64599999999996</v>
      </c>
    </row>
    <row r="11" spans="1:5" x14ac:dyDescent="0.25">
      <c r="A11">
        <v>9</v>
      </c>
      <c r="B11">
        <v>145.91599999999994</v>
      </c>
    </row>
    <row r="12" spans="1:5" x14ac:dyDescent="0.25">
      <c r="A12">
        <v>10</v>
      </c>
      <c r="B12">
        <v>159.35199999999992</v>
      </c>
    </row>
    <row r="13" spans="1:5" x14ac:dyDescent="0.25">
      <c r="A13">
        <v>11</v>
      </c>
      <c r="B13">
        <v>179.67899999999992</v>
      </c>
    </row>
    <row r="14" spans="1:5" x14ac:dyDescent="0.25">
      <c r="A14">
        <v>12</v>
      </c>
      <c r="B14">
        <v>208.62199999999996</v>
      </c>
    </row>
    <row r="15" spans="1:5" x14ac:dyDescent="0.25">
      <c r="A15">
        <v>13</v>
      </c>
      <c r="B15">
        <v>247.90599999999984</v>
      </c>
    </row>
    <row r="16" spans="1:5" x14ac:dyDescent="0.25">
      <c r="A16">
        <v>14</v>
      </c>
      <c r="B16">
        <v>299.25599999999991</v>
      </c>
    </row>
    <row r="17" spans="1:5" x14ac:dyDescent="0.25">
      <c r="A17">
        <v>15</v>
      </c>
      <c r="B17">
        <v>364.39699999999982</v>
      </c>
      <c r="C17">
        <v>364.39699999999982</v>
      </c>
      <c r="D17" s="80">
        <v>364.39699999999982</v>
      </c>
      <c r="E17" s="80">
        <v>364.39699999999982</v>
      </c>
    </row>
    <row r="18" spans="1:5" x14ac:dyDescent="0.25">
      <c r="A18">
        <v>16</v>
      </c>
      <c r="C18">
        <f>_xlfn.FORECAST.ETS(A18,$B$2:$B$17,$A$2:$A$17,1,1)</f>
        <v>298.42714214692722</v>
      </c>
      <c r="D18" s="80">
        <f>C18-_xlfn.FORECAST.ETS.CONFINT(A18,$B$2:$B$17,$A$2:$A$17,0.95,1,1)</f>
        <v>232.34246959908748</v>
      </c>
      <c r="E18" s="80">
        <f>C18+_xlfn.FORECAST.ETS.CONFINT(A18,$B$2:$B$17,$A$2:$A$17,0.95,1,1)</f>
        <v>364.51181469476694</v>
      </c>
    </row>
    <row r="19" spans="1:5" x14ac:dyDescent="0.25">
      <c r="A19">
        <v>17</v>
      </c>
      <c r="C19">
        <f>_xlfn.FORECAST.ETS(A19,$B$2:$B$17,$A$2:$A$17,1,1)</f>
        <v>314.09894277393022</v>
      </c>
      <c r="D19" s="80">
        <f>C19-_xlfn.FORECAST.ETS.CONFINT(A19,$B$2:$B$17,$A$2:$A$17,0.95,1,1)</f>
        <v>247.67806059681777</v>
      </c>
      <c r="E19" s="80">
        <f>C19+_xlfn.FORECAST.ETS.CONFINT(A19,$B$2:$B$17,$A$2:$A$17,0.95,1,1)</f>
        <v>380.51982495104266</v>
      </c>
    </row>
    <row r="20" spans="1:5" x14ac:dyDescent="0.25">
      <c r="A20">
        <v>18</v>
      </c>
      <c r="C20">
        <f>_xlfn.FORECAST.ETS(A20,$B$2:$B$17,$A$2:$A$17,1,1)</f>
        <v>329.77074340093316</v>
      </c>
      <c r="D20" s="80">
        <f>C20-_xlfn.FORECAST.ETS.CONFINT(A20,$B$2:$B$17,$A$2:$A$17,0.95,1,1)</f>
        <v>263.00870500367114</v>
      </c>
      <c r="E20" s="80">
        <f>C20+_xlfn.FORECAST.ETS.CONFINT(A20,$B$2:$B$17,$A$2:$A$17,0.95,1,1)</f>
        <v>396.53278179819517</v>
      </c>
    </row>
    <row r="21" spans="1:5" x14ac:dyDescent="0.25">
      <c r="A21">
        <v>19</v>
      </c>
      <c r="C21">
        <f>_xlfn.FORECAST.ETS(A21,$B$2:$B$17,$A$2:$A$17,1,1)</f>
        <v>345.44254402793609</v>
      </c>
      <c r="D21" s="80">
        <f>C21-_xlfn.FORECAST.ETS.CONFINT(A21,$B$2:$B$17,$A$2:$A$17,0.95,1,1)</f>
        <v>278.33441318346979</v>
      </c>
      <c r="E21" s="80">
        <f>C21+_xlfn.FORECAST.ETS.CONFINT(A21,$B$2:$B$17,$A$2:$A$17,0.95,1,1)</f>
        <v>412.5506748724024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ROTEIRO</vt:lpstr>
      <vt:lpstr>1_DA AULA PASSADA</vt:lpstr>
      <vt:lpstr>2_SOLVER1</vt:lpstr>
      <vt:lpstr>3_SOLVER2</vt:lpstr>
      <vt:lpstr>4_ATINGIR META</vt:lpstr>
      <vt:lpstr>5_LINHA DE TENDÊNCIA</vt:lpstr>
      <vt:lpstr>6_PLANILHA DE 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Sotero da Silva Neto</dc:creator>
  <cp:lastModifiedBy>Graduação</cp:lastModifiedBy>
  <dcterms:created xsi:type="dcterms:W3CDTF">2025-08-06T20:47:07Z</dcterms:created>
  <dcterms:modified xsi:type="dcterms:W3CDTF">2025-09-10T21:46:38Z</dcterms:modified>
</cp:coreProperties>
</file>