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xr:revisionPtr revIDLastSave="0" documentId="8_{37C029C9-DF31-40BF-A4A5-820AF7D8BA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" i="1" l="1"/>
  <c r="U66" i="1"/>
  <c r="U69" i="1"/>
  <c r="U70" i="1"/>
  <c r="U72" i="1"/>
  <c r="U73" i="1"/>
  <c r="U74" i="1"/>
  <c r="U77" i="1"/>
  <c r="U79" i="1"/>
  <c r="U80" i="1"/>
  <c r="U62" i="1"/>
  <c r="S76" i="1"/>
  <c r="R76" i="1"/>
  <c r="Q75" i="1"/>
  <c r="R75" i="1"/>
  <c r="S75" i="1"/>
  <c r="P75" i="1"/>
  <c r="Q71" i="1"/>
  <c r="R71" i="1"/>
  <c r="S71" i="1"/>
  <c r="P71" i="1"/>
  <c r="U28" i="1"/>
  <c r="U29" i="1"/>
  <c r="U30" i="1"/>
  <c r="U31" i="1"/>
  <c r="U32" i="1"/>
  <c r="U33" i="1"/>
  <c r="U34" i="1"/>
  <c r="U38" i="1"/>
  <c r="U39" i="1"/>
  <c r="U40" i="1"/>
  <c r="U41" i="1"/>
  <c r="U42" i="1"/>
  <c r="U44" i="1"/>
  <c r="U48" i="1"/>
  <c r="U49" i="1"/>
  <c r="U56" i="1"/>
  <c r="U57" i="1"/>
  <c r="U58" i="1"/>
  <c r="U27" i="1"/>
  <c r="Q64" i="1"/>
  <c r="R64" i="1"/>
  <c r="S64" i="1"/>
  <c r="Q63" i="1"/>
  <c r="R63" i="1"/>
  <c r="S63" i="1"/>
  <c r="P64" i="1"/>
  <c r="P63" i="1"/>
  <c r="R58" i="1"/>
  <c r="S55" i="1"/>
  <c r="R55" i="1"/>
  <c r="S53" i="1"/>
  <c r="R53" i="1"/>
  <c r="S52" i="1"/>
  <c r="R52" i="1"/>
  <c r="S51" i="1"/>
  <c r="R51" i="1"/>
  <c r="W30" i="1"/>
  <c r="U7" i="1"/>
  <c r="U8" i="1"/>
  <c r="U10" i="1"/>
  <c r="U11" i="1"/>
  <c r="U12" i="1"/>
  <c r="U14" i="1"/>
  <c r="U15" i="1"/>
  <c r="U16" i="1"/>
  <c r="U17" i="1"/>
  <c r="U18" i="1"/>
  <c r="U19" i="1"/>
  <c r="U20" i="1"/>
  <c r="U6" i="1"/>
  <c r="Y29" i="1"/>
  <c r="Y30" i="1"/>
  <c r="Y31" i="1"/>
  <c r="Y32" i="1"/>
  <c r="Y33" i="1"/>
  <c r="Y34" i="1"/>
  <c r="Y38" i="1"/>
  <c r="Y39" i="1"/>
  <c r="Y40" i="1"/>
  <c r="Y41" i="1"/>
  <c r="Y42" i="1"/>
  <c r="Y44" i="1"/>
  <c r="Y48" i="1"/>
  <c r="Y49" i="1"/>
  <c r="Y51" i="1"/>
  <c r="Y52" i="1"/>
  <c r="Y53" i="1"/>
  <c r="Y55" i="1"/>
  <c r="Y58" i="1"/>
  <c r="Y62" i="1"/>
  <c r="Y63" i="1"/>
  <c r="Y64" i="1"/>
  <c r="Y65" i="1"/>
  <c r="Y66" i="1"/>
  <c r="Y69" i="1"/>
  <c r="Y70" i="1"/>
  <c r="Y71" i="1"/>
  <c r="Y72" i="1"/>
  <c r="Y73" i="1"/>
  <c r="Y74" i="1"/>
  <c r="Y75" i="1"/>
  <c r="Y76" i="1"/>
  <c r="Y77" i="1"/>
  <c r="Y79" i="1"/>
  <c r="Y80" i="1"/>
  <c r="Y27" i="1"/>
  <c r="X29" i="1"/>
  <c r="X30" i="1"/>
  <c r="X31" i="1"/>
  <c r="X32" i="1"/>
  <c r="X33" i="1"/>
  <c r="X34" i="1"/>
  <c r="X38" i="1"/>
  <c r="X39" i="1"/>
  <c r="X40" i="1"/>
  <c r="X41" i="1"/>
  <c r="X42" i="1"/>
  <c r="X44" i="1"/>
  <c r="X48" i="1"/>
  <c r="X49" i="1"/>
  <c r="X58" i="1"/>
  <c r="X62" i="1"/>
  <c r="X63" i="1"/>
  <c r="X64" i="1"/>
  <c r="X65" i="1"/>
  <c r="X66" i="1"/>
  <c r="X69" i="1"/>
  <c r="X70" i="1"/>
  <c r="X71" i="1"/>
  <c r="X72" i="1"/>
  <c r="X73" i="1"/>
  <c r="X74" i="1"/>
  <c r="X75" i="1"/>
  <c r="X77" i="1"/>
  <c r="X79" i="1"/>
  <c r="X80" i="1"/>
  <c r="X27" i="1"/>
  <c r="W29" i="1"/>
  <c r="W31" i="1"/>
  <c r="W32" i="1"/>
  <c r="W33" i="1"/>
  <c r="W34" i="1"/>
  <c r="W38" i="1"/>
  <c r="W39" i="1"/>
  <c r="W40" i="1"/>
  <c r="W41" i="1"/>
  <c r="W42" i="1"/>
  <c r="W44" i="1"/>
  <c r="W48" i="1"/>
  <c r="W49" i="1"/>
  <c r="W56" i="1"/>
  <c r="W57" i="1"/>
  <c r="W58" i="1"/>
  <c r="W62" i="1"/>
  <c r="W63" i="1"/>
  <c r="W64" i="1"/>
  <c r="W65" i="1"/>
  <c r="W66" i="1"/>
  <c r="W69" i="1"/>
  <c r="W70" i="1"/>
  <c r="W71" i="1"/>
  <c r="W72" i="1"/>
  <c r="W73" i="1"/>
  <c r="W74" i="1"/>
  <c r="W75" i="1"/>
  <c r="W77" i="1"/>
  <c r="W79" i="1"/>
  <c r="W80" i="1"/>
  <c r="W27" i="1"/>
  <c r="V29" i="1"/>
  <c r="V30" i="1"/>
  <c r="V31" i="1"/>
  <c r="V32" i="1"/>
  <c r="V33" i="1"/>
  <c r="V34" i="1"/>
  <c r="V38" i="1"/>
  <c r="V39" i="1"/>
  <c r="V40" i="1"/>
  <c r="V41" i="1"/>
  <c r="V42" i="1"/>
  <c r="V44" i="1"/>
  <c r="V48" i="1"/>
  <c r="V49" i="1"/>
  <c r="V56" i="1"/>
  <c r="V57" i="1"/>
  <c r="V58" i="1"/>
  <c r="V62" i="1"/>
  <c r="V65" i="1"/>
  <c r="V66" i="1"/>
  <c r="V69" i="1"/>
  <c r="V70" i="1"/>
  <c r="V72" i="1"/>
  <c r="V73" i="1"/>
  <c r="V74" i="1"/>
  <c r="V77" i="1"/>
  <c r="V79" i="1"/>
  <c r="V80" i="1"/>
  <c r="V27" i="1"/>
  <c r="P80" i="1"/>
  <c r="Q80" i="1"/>
  <c r="R80" i="1"/>
  <c r="S80" i="1"/>
  <c r="P79" i="1"/>
  <c r="Q79" i="1"/>
  <c r="R79" i="1"/>
  <c r="S79" i="1"/>
  <c r="P77" i="1"/>
  <c r="Q77" i="1"/>
  <c r="R77" i="1"/>
  <c r="S77" i="1"/>
  <c r="P74" i="1"/>
  <c r="Q74" i="1"/>
  <c r="R74" i="1"/>
  <c r="S74" i="1"/>
  <c r="P73" i="1"/>
  <c r="Q73" i="1"/>
  <c r="R73" i="1"/>
  <c r="S73" i="1"/>
  <c r="P72" i="1"/>
  <c r="Q72" i="1"/>
  <c r="R72" i="1"/>
  <c r="S72" i="1"/>
  <c r="P70" i="1"/>
  <c r="Q70" i="1"/>
  <c r="R70" i="1"/>
  <c r="S70" i="1"/>
  <c r="P69" i="1"/>
  <c r="Q69" i="1"/>
  <c r="R69" i="1"/>
  <c r="S69" i="1"/>
  <c r="P66" i="1"/>
  <c r="Q66" i="1"/>
  <c r="R66" i="1"/>
  <c r="S66" i="1"/>
  <c r="P65" i="1"/>
  <c r="Q65" i="1"/>
  <c r="R65" i="1"/>
  <c r="S65" i="1"/>
  <c r="P62" i="1"/>
  <c r="Q62" i="1"/>
  <c r="R62" i="1"/>
  <c r="S62" i="1"/>
  <c r="P58" i="1"/>
  <c r="Q58" i="1"/>
  <c r="S58" i="1"/>
  <c r="P57" i="1"/>
  <c r="Q57" i="1"/>
  <c r="P56" i="1"/>
  <c r="Q56" i="1"/>
  <c r="P49" i="1"/>
  <c r="Q49" i="1"/>
  <c r="R49" i="1"/>
  <c r="S49" i="1"/>
  <c r="P48" i="1"/>
  <c r="Q48" i="1"/>
  <c r="R48" i="1"/>
  <c r="S48" i="1"/>
  <c r="P44" i="1"/>
  <c r="Q44" i="1"/>
  <c r="R44" i="1"/>
  <c r="S44" i="1"/>
  <c r="P42" i="1"/>
  <c r="Q42" i="1"/>
  <c r="R42" i="1"/>
  <c r="S42" i="1"/>
  <c r="P41" i="1"/>
  <c r="Q41" i="1"/>
  <c r="R41" i="1"/>
  <c r="S41" i="1"/>
  <c r="P40" i="1"/>
  <c r="Q40" i="1"/>
  <c r="R40" i="1"/>
  <c r="S40" i="1"/>
  <c r="P39" i="1"/>
  <c r="Q39" i="1"/>
  <c r="R39" i="1"/>
  <c r="S39" i="1"/>
  <c r="P38" i="1"/>
  <c r="Q38" i="1"/>
  <c r="R38" i="1"/>
  <c r="S38" i="1"/>
  <c r="P34" i="1"/>
  <c r="Q34" i="1"/>
  <c r="R34" i="1"/>
  <c r="S34" i="1"/>
  <c r="P33" i="1"/>
  <c r="Q33" i="1"/>
  <c r="R33" i="1"/>
  <c r="S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O80" i="1"/>
  <c r="O79" i="1"/>
  <c r="O77" i="1"/>
  <c r="O74" i="1"/>
  <c r="O73" i="1"/>
  <c r="O72" i="1"/>
  <c r="O70" i="1"/>
  <c r="O69" i="1"/>
  <c r="O66" i="1"/>
  <c r="O65" i="1"/>
  <c r="O62" i="1"/>
  <c r="O58" i="1"/>
  <c r="O56" i="1"/>
  <c r="O57" i="1"/>
  <c r="O49" i="1"/>
  <c r="O48" i="1"/>
  <c r="O44" i="1"/>
  <c r="O42" i="1"/>
  <c r="O41" i="1"/>
  <c r="O40" i="1"/>
  <c r="O39" i="1"/>
  <c r="O38" i="1"/>
  <c r="O34" i="1"/>
  <c r="O33" i="1"/>
  <c r="O32" i="1"/>
  <c r="O31" i="1"/>
  <c r="O30" i="1"/>
  <c r="O29" i="1"/>
  <c r="O28" i="1"/>
  <c r="P27" i="1"/>
  <c r="Q27" i="1"/>
  <c r="R27" i="1"/>
  <c r="S27" i="1"/>
  <c r="O27" i="1"/>
  <c r="M29" i="1"/>
  <c r="M30" i="1"/>
  <c r="M31" i="1"/>
  <c r="M32" i="1"/>
  <c r="M33" i="1"/>
  <c r="M34" i="1"/>
  <c r="M38" i="1"/>
  <c r="M39" i="1"/>
  <c r="M40" i="1"/>
  <c r="M41" i="1"/>
  <c r="M42" i="1"/>
  <c r="M44" i="1"/>
  <c r="M27" i="1"/>
  <c r="L29" i="1"/>
  <c r="L30" i="1"/>
  <c r="L31" i="1"/>
  <c r="L32" i="1"/>
  <c r="L33" i="1"/>
  <c r="L34" i="1"/>
  <c r="L38" i="1"/>
  <c r="L39" i="1"/>
  <c r="L40" i="1"/>
  <c r="L41" i="1"/>
  <c r="L42" i="1"/>
  <c r="L44" i="1"/>
  <c r="L27" i="1"/>
  <c r="K29" i="1"/>
  <c r="K30" i="1"/>
  <c r="K31" i="1"/>
  <c r="K32" i="1"/>
  <c r="K33" i="1"/>
  <c r="K34" i="1"/>
  <c r="K38" i="1"/>
  <c r="K39" i="1"/>
  <c r="K40" i="1"/>
  <c r="K41" i="1"/>
  <c r="K42" i="1"/>
  <c r="K44" i="1"/>
  <c r="K27" i="1"/>
  <c r="J29" i="1"/>
  <c r="J30" i="1"/>
  <c r="J31" i="1"/>
  <c r="J32" i="1"/>
  <c r="J33" i="1"/>
  <c r="J34" i="1"/>
  <c r="J38" i="1"/>
  <c r="J39" i="1"/>
  <c r="J40" i="1"/>
  <c r="J41" i="1"/>
  <c r="J42" i="1"/>
  <c r="J44" i="1"/>
  <c r="J27" i="1"/>
  <c r="I38" i="1"/>
  <c r="I39" i="1"/>
  <c r="I40" i="1"/>
  <c r="I41" i="1"/>
  <c r="I42" i="1"/>
  <c r="I44" i="1"/>
  <c r="I28" i="1"/>
  <c r="I29" i="1"/>
  <c r="I30" i="1"/>
  <c r="I31" i="1"/>
  <c r="I32" i="1"/>
  <c r="I33" i="1"/>
  <c r="I34" i="1"/>
  <c r="I27" i="1"/>
  <c r="M62" i="1"/>
  <c r="M63" i="1"/>
  <c r="M64" i="1"/>
  <c r="M65" i="1"/>
  <c r="M66" i="1"/>
  <c r="M69" i="1"/>
  <c r="M70" i="1"/>
  <c r="M71" i="1"/>
  <c r="M72" i="1"/>
  <c r="M73" i="1"/>
  <c r="M74" i="1"/>
  <c r="M75" i="1"/>
  <c r="M76" i="1"/>
  <c r="M77" i="1"/>
  <c r="M79" i="1"/>
  <c r="M80" i="1"/>
  <c r="L62" i="1"/>
  <c r="L63" i="1"/>
  <c r="L64" i="1"/>
  <c r="L65" i="1"/>
  <c r="L66" i="1"/>
  <c r="L69" i="1"/>
  <c r="L70" i="1"/>
  <c r="L71" i="1"/>
  <c r="L72" i="1"/>
  <c r="L73" i="1"/>
  <c r="L74" i="1"/>
  <c r="L75" i="1"/>
  <c r="L76" i="1"/>
  <c r="L77" i="1"/>
  <c r="L79" i="1"/>
  <c r="L80" i="1"/>
  <c r="K62" i="1"/>
  <c r="K63" i="1"/>
  <c r="K64" i="1"/>
  <c r="K65" i="1"/>
  <c r="K66" i="1"/>
  <c r="K69" i="1"/>
  <c r="K70" i="1"/>
  <c r="K71" i="1"/>
  <c r="K72" i="1"/>
  <c r="K73" i="1"/>
  <c r="K74" i="1"/>
  <c r="K75" i="1"/>
  <c r="K77" i="1"/>
  <c r="K79" i="1"/>
  <c r="K80" i="1"/>
  <c r="J62" i="1"/>
  <c r="J63" i="1"/>
  <c r="J64" i="1"/>
  <c r="J65" i="1"/>
  <c r="J66" i="1"/>
  <c r="J69" i="1"/>
  <c r="J70" i="1"/>
  <c r="J71" i="1"/>
  <c r="J72" i="1"/>
  <c r="J73" i="1"/>
  <c r="J74" i="1"/>
  <c r="J75" i="1"/>
  <c r="J77" i="1"/>
  <c r="J79" i="1"/>
  <c r="J80" i="1"/>
  <c r="I62" i="1"/>
  <c r="I65" i="1"/>
  <c r="I66" i="1"/>
  <c r="I69" i="1"/>
  <c r="I70" i="1"/>
  <c r="I72" i="1"/>
  <c r="I73" i="1"/>
  <c r="I74" i="1"/>
  <c r="I77" i="1"/>
  <c r="I79" i="1"/>
  <c r="I80" i="1"/>
  <c r="M49" i="1"/>
  <c r="M50" i="1"/>
  <c r="M51" i="1"/>
  <c r="M52" i="1"/>
  <c r="M53" i="1"/>
  <c r="M55" i="1"/>
  <c r="M58" i="1"/>
  <c r="M48" i="1"/>
  <c r="L49" i="1"/>
  <c r="L50" i="1"/>
  <c r="L51" i="1"/>
  <c r="L52" i="1"/>
  <c r="L53" i="1"/>
  <c r="L55" i="1"/>
  <c r="L58" i="1"/>
  <c r="L48" i="1"/>
  <c r="K49" i="1"/>
  <c r="K50" i="1"/>
  <c r="K56" i="1"/>
  <c r="K57" i="1"/>
  <c r="K58" i="1"/>
  <c r="K48" i="1"/>
  <c r="J49" i="1"/>
  <c r="J50" i="1"/>
  <c r="J56" i="1"/>
  <c r="J57" i="1"/>
  <c r="J58" i="1"/>
  <c r="J48" i="1"/>
  <c r="I49" i="1"/>
  <c r="I50" i="1"/>
  <c r="I56" i="1"/>
  <c r="I57" i="1"/>
  <c r="I58" i="1"/>
  <c r="I48" i="1"/>
  <c r="W13" i="1"/>
  <c r="X13" i="1"/>
  <c r="Y13" i="1"/>
  <c r="C8" i="1"/>
  <c r="F58" i="1"/>
  <c r="G58" i="1"/>
  <c r="C58" i="1"/>
  <c r="D58" i="1"/>
  <c r="E58" i="1"/>
  <c r="C77" i="1"/>
  <c r="D77" i="1"/>
  <c r="E77" i="1"/>
  <c r="G77" i="1"/>
  <c r="F77" i="1"/>
  <c r="C66" i="1"/>
  <c r="D66" i="1"/>
  <c r="E66" i="1"/>
  <c r="F66" i="1"/>
  <c r="G66" i="1"/>
  <c r="C34" i="1"/>
  <c r="D34" i="1"/>
  <c r="E34" i="1"/>
  <c r="F34" i="1"/>
  <c r="C42" i="1"/>
  <c r="C44" i="1" s="1"/>
  <c r="D42" i="1"/>
  <c r="D44" i="1" s="1"/>
  <c r="E42" i="1"/>
  <c r="E44" i="1" s="1"/>
  <c r="F42" i="1"/>
  <c r="F44" i="1" s="1"/>
  <c r="G42" i="1"/>
  <c r="G34" i="1"/>
  <c r="J12" i="1"/>
  <c r="S19" i="1"/>
  <c r="R19" i="1"/>
  <c r="Q19" i="1"/>
  <c r="S17" i="1"/>
  <c r="R17" i="1"/>
  <c r="Q17" i="1"/>
  <c r="S15" i="1"/>
  <c r="R15" i="1"/>
  <c r="Q15" i="1"/>
  <c r="S12" i="1"/>
  <c r="R12" i="1"/>
  <c r="Q12" i="1"/>
  <c r="S11" i="1"/>
  <c r="R11" i="1"/>
  <c r="Q11" i="1"/>
  <c r="S10" i="1"/>
  <c r="R10" i="1"/>
  <c r="Q10" i="1"/>
  <c r="S7" i="1"/>
  <c r="R7" i="1"/>
  <c r="Q7" i="1"/>
  <c r="P19" i="1"/>
  <c r="P17" i="1"/>
  <c r="P15" i="1"/>
  <c r="P12" i="1"/>
  <c r="P11" i="1"/>
  <c r="P10" i="1"/>
  <c r="P7" i="1"/>
  <c r="S6" i="1"/>
  <c r="R6" i="1"/>
  <c r="Q6" i="1"/>
  <c r="P6" i="1"/>
  <c r="O19" i="1"/>
  <c r="O17" i="1"/>
  <c r="O15" i="1"/>
  <c r="O12" i="1"/>
  <c r="O11" i="1"/>
  <c r="O10" i="1"/>
  <c r="O7" i="1"/>
  <c r="O6" i="1"/>
  <c r="Y19" i="1"/>
  <c r="Y17" i="1"/>
  <c r="Y15" i="1"/>
  <c r="Y12" i="1"/>
  <c r="Y11" i="1"/>
  <c r="Y10" i="1"/>
  <c r="Y7" i="1"/>
  <c r="Y6" i="1"/>
  <c r="X19" i="1"/>
  <c r="X17" i="1"/>
  <c r="X15" i="1"/>
  <c r="X12" i="1"/>
  <c r="X11" i="1"/>
  <c r="X10" i="1"/>
  <c r="X7" i="1"/>
  <c r="X6" i="1"/>
  <c r="W19" i="1"/>
  <c r="W17" i="1"/>
  <c r="W15" i="1"/>
  <c r="W12" i="1"/>
  <c r="W11" i="1"/>
  <c r="W10" i="1"/>
  <c r="W7" i="1"/>
  <c r="W6" i="1"/>
  <c r="V19" i="1"/>
  <c r="V17" i="1"/>
  <c r="V15" i="1"/>
  <c r="V12" i="1"/>
  <c r="V11" i="1"/>
  <c r="V10" i="1"/>
  <c r="V7" i="1"/>
  <c r="V6" i="1"/>
  <c r="M19" i="1"/>
  <c r="L19" i="1"/>
  <c r="K19" i="1"/>
  <c r="J19" i="1"/>
  <c r="M17" i="1"/>
  <c r="L17" i="1"/>
  <c r="K17" i="1"/>
  <c r="J17" i="1"/>
  <c r="M15" i="1"/>
  <c r="L15" i="1"/>
  <c r="K15" i="1"/>
  <c r="J15" i="1"/>
  <c r="M13" i="1"/>
  <c r="L13" i="1"/>
  <c r="K13" i="1"/>
  <c r="J13" i="1"/>
  <c r="M12" i="1"/>
  <c r="L12" i="1"/>
  <c r="K12" i="1"/>
  <c r="M11" i="1"/>
  <c r="L11" i="1"/>
  <c r="K11" i="1"/>
  <c r="J11" i="1"/>
  <c r="M10" i="1"/>
  <c r="L10" i="1"/>
  <c r="K10" i="1"/>
  <c r="J10" i="1"/>
  <c r="I19" i="1"/>
  <c r="I17" i="1"/>
  <c r="I15" i="1"/>
  <c r="I12" i="1"/>
  <c r="I11" i="1"/>
  <c r="I10" i="1"/>
  <c r="M7" i="1"/>
  <c r="L7" i="1"/>
  <c r="K7" i="1"/>
  <c r="J7" i="1"/>
  <c r="I7" i="1"/>
  <c r="M6" i="1"/>
  <c r="L6" i="1"/>
  <c r="K6" i="1"/>
  <c r="J6" i="1"/>
  <c r="I6" i="1"/>
  <c r="G8" i="1"/>
  <c r="F8" i="1"/>
  <c r="E8" i="1"/>
  <c r="D8" i="1"/>
  <c r="O8" i="1"/>
  <c r="C14" i="1"/>
  <c r="O14" i="1" s="1"/>
  <c r="G14" i="1"/>
  <c r="S14" i="1" s="1"/>
  <c r="F14" i="1"/>
  <c r="R14" i="1" s="1"/>
  <c r="E14" i="1"/>
  <c r="Q14" i="1" s="1"/>
  <c r="D14" i="1"/>
  <c r="P14" i="1" s="1"/>
  <c r="D16" i="1"/>
  <c r="C16" i="1"/>
  <c r="O16" i="1" s="1"/>
  <c r="F79" i="1" l="1"/>
  <c r="F80" i="1" s="1"/>
  <c r="G79" i="1"/>
  <c r="G80" i="1" s="1"/>
  <c r="E79" i="1"/>
  <c r="E80" i="1" s="1"/>
  <c r="D79" i="1"/>
  <c r="D80" i="1" s="1"/>
  <c r="C79" i="1"/>
  <c r="C80" i="1" s="1"/>
  <c r="G44" i="1"/>
  <c r="P16" i="1"/>
  <c r="P8" i="1"/>
  <c r="Q8" i="1"/>
  <c r="R8" i="1"/>
  <c r="S8" i="1"/>
  <c r="C18" i="1"/>
  <c r="O18" i="1" s="1"/>
  <c r="I16" i="1"/>
  <c r="D18" i="1"/>
  <c r="P18" i="1" s="1"/>
  <c r="V16" i="1"/>
  <c r="J16" i="1"/>
  <c r="V14" i="1"/>
  <c r="J14" i="1"/>
  <c r="E16" i="1"/>
  <c r="Q16" i="1" s="1"/>
  <c r="W14" i="1"/>
  <c r="K14" i="1"/>
  <c r="F16" i="1"/>
  <c r="R16" i="1" s="1"/>
  <c r="X14" i="1"/>
  <c r="L14" i="1"/>
  <c r="G16" i="1"/>
  <c r="S16" i="1" s="1"/>
  <c r="Y14" i="1"/>
  <c r="M14" i="1"/>
  <c r="I14" i="1"/>
  <c r="I8" i="1"/>
  <c r="V8" i="1"/>
  <c r="J8" i="1"/>
  <c r="W8" i="1"/>
  <c r="K8" i="1"/>
  <c r="X8" i="1"/>
  <c r="L8" i="1"/>
  <c r="Y8" i="1"/>
  <c r="M8" i="1"/>
  <c r="G18" i="1" l="1"/>
  <c r="S18" i="1" s="1"/>
  <c r="Y16" i="1"/>
  <c r="M16" i="1"/>
  <c r="F18" i="1"/>
  <c r="R18" i="1" s="1"/>
  <c r="X16" i="1"/>
  <c r="L16" i="1"/>
  <c r="E18" i="1"/>
  <c r="Q18" i="1" s="1"/>
  <c r="W16" i="1"/>
  <c r="K16" i="1"/>
  <c r="D20" i="1"/>
  <c r="V18" i="1"/>
  <c r="J18" i="1"/>
  <c r="C20" i="1"/>
  <c r="O20" i="1" s="1"/>
  <c r="I18" i="1"/>
  <c r="P20" i="1" l="1"/>
  <c r="I20" i="1"/>
  <c r="V20" i="1"/>
  <c r="J20" i="1"/>
  <c r="E20" i="1"/>
  <c r="Q20" i="1" s="1"/>
  <c r="W18" i="1"/>
  <c r="K18" i="1"/>
  <c r="F20" i="1"/>
  <c r="R20" i="1" s="1"/>
  <c r="X18" i="1"/>
  <c r="L18" i="1"/>
  <c r="G20" i="1"/>
  <c r="S20" i="1" s="1"/>
  <c r="Y18" i="1"/>
  <c r="M18" i="1"/>
  <c r="Y20" i="1" l="1"/>
  <c r="M20" i="1"/>
  <c r="X20" i="1"/>
  <c r="L20" i="1"/>
  <c r="W20" i="1"/>
  <c r="K20" i="1"/>
</calcChain>
</file>

<file path=xl/sharedStrings.xml><?xml version="1.0" encoding="utf-8"?>
<sst xmlns="http://schemas.openxmlformats.org/spreadsheetml/2006/main" count="193" uniqueCount="71">
  <si>
    <t>Mughal steel</t>
  </si>
  <si>
    <t>Mughal Steels</t>
  </si>
  <si>
    <t>Vertical analysis</t>
  </si>
  <si>
    <t>Horizontal analysis(Trend)</t>
  </si>
  <si>
    <t>Horizontal analysis(Percentage)</t>
  </si>
  <si>
    <t>Income statement</t>
  </si>
  <si>
    <t>Sales-net</t>
  </si>
  <si>
    <t>cost of Sales</t>
  </si>
  <si>
    <t>Gross profit</t>
  </si>
  <si>
    <t>Operating expenses:</t>
  </si>
  <si>
    <t>Sales and marketing expenses</t>
  </si>
  <si>
    <t>Administrative expenses</t>
  </si>
  <si>
    <t>Other charges</t>
  </si>
  <si>
    <t>Allowance for expected credit losses</t>
  </si>
  <si>
    <t>-</t>
  </si>
  <si>
    <t>Operating expenses</t>
  </si>
  <si>
    <t>Add: Other income</t>
  </si>
  <si>
    <t>Profit before interest &amp; taxation</t>
  </si>
  <si>
    <t>Less: Finance Cost</t>
  </si>
  <si>
    <t>Profit before taxation</t>
  </si>
  <si>
    <t>Less: Taxation</t>
  </si>
  <si>
    <t>Profit</t>
  </si>
  <si>
    <t>Balance sheet</t>
  </si>
  <si>
    <t>ASSETS</t>
  </si>
  <si>
    <t>CURRENT ASSETS</t>
  </si>
  <si>
    <t>Inventories</t>
  </si>
  <si>
    <t>Stores, spares and loose tools</t>
  </si>
  <si>
    <t>Trade debts</t>
  </si>
  <si>
    <t xml:space="preserve">Loans and advances </t>
  </si>
  <si>
    <t>Deposits, prepayments and other receivables</t>
  </si>
  <si>
    <t>Due from the government</t>
  </si>
  <si>
    <t>Cash and bank balances</t>
  </si>
  <si>
    <t>Total current assets</t>
  </si>
  <si>
    <t>NON-CURRENT ASSETS</t>
  </si>
  <si>
    <t xml:space="preserve">Property, plant and equipment </t>
  </si>
  <si>
    <t>Intangible asset</t>
  </si>
  <si>
    <t>Long-term loans to employees</t>
  </si>
  <si>
    <t xml:space="preserve">Long-term deposits </t>
  </si>
  <si>
    <t>Total non-current assets</t>
  </si>
  <si>
    <t>Total assets</t>
  </si>
  <si>
    <t>EQUITY AND LIABILITIES</t>
  </si>
  <si>
    <t>SHARE CAPITAL &amp; RESERVES</t>
  </si>
  <si>
    <t xml:space="preserve">Authorized share capital </t>
  </si>
  <si>
    <t>Issued, subscribed and paid-up capital</t>
  </si>
  <si>
    <t>Capital reserves:</t>
  </si>
  <si>
    <t>Share premium account</t>
  </si>
  <si>
    <t>Contingency reserve</t>
  </si>
  <si>
    <t>Revaluation surplus on property, plant and equipment</t>
  </si>
  <si>
    <t>Revenue reserve:</t>
  </si>
  <si>
    <t>Un-appropriated profits</t>
  </si>
  <si>
    <t>Reserves</t>
  </si>
  <si>
    <t xml:space="preserve">Equity contribution from Directors and their relatives </t>
  </si>
  <si>
    <t>Total share capital and reserves</t>
  </si>
  <si>
    <t>LIABILITIES</t>
  </si>
  <si>
    <t>NON - CURRENT LIABILITIES</t>
  </si>
  <si>
    <t>Long-term financing - secured</t>
  </si>
  <si>
    <t>Deferred taxation</t>
  </si>
  <si>
    <t>Defined benefit obligation</t>
  </si>
  <si>
    <t>Deferred liabilities</t>
  </si>
  <si>
    <t>Total non-current liabilities</t>
  </si>
  <si>
    <t>CURRENT LIABILITIES</t>
  </si>
  <si>
    <t>Trade and other payables</t>
  </si>
  <si>
    <t>Unclaimed dividends</t>
  </si>
  <si>
    <t>Unpaid dividends</t>
  </si>
  <si>
    <t>Accrued profit / interest / mark-up</t>
  </si>
  <si>
    <t>Short-term borrowings</t>
  </si>
  <si>
    <t>Short-term loans from Directors and their relatives - unsecured</t>
  </si>
  <si>
    <t>Current portion of long-term financing</t>
  </si>
  <si>
    <t xml:space="preserve">Current portion of deferred grant </t>
  </si>
  <si>
    <t>Total current liabilities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</si>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</sst>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3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10" fontId="0" fillId="0" borderId="1" xfId="0" applyNumberFormat="1" applyBorder="1"/>
    <xf numFmtId="0" fontId="0" fillId="0" borderId="3" xfId="0" applyBorder="1"/>
    <xf numFmtId="0" fontId="1" fillId="3" borderId="6" xfId="0" applyFont="1" applyFill="1" applyBorder="1" applyAlignment="1">
      <alignment horizontal="center"/>
    </xf>
    <xf numFmtId="0" fontId="1" fillId="0" borderId="7" xfId="0" applyFont="1" applyBorder="1"/>
    <xf numFmtId="0" fontId="6" fillId="7" borderId="0" xfId="0" applyFont="1" applyFill="1"/>
    <xf numFmtId="3" fontId="0" fillId="0" borderId="0" xfId="0" applyNumberFormat="1"/>
    <xf numFmtId="10" fontId="0" fillId="0" borderId="0" xfId="0" applyNumberFormat="1"/>
    <xf numFmtId="0" fontId="7" fillId="0" borderId="0" xfId="0" applyFont="1"/>
    <xf numFmtId="0" fontId="0" fillId="0" borderId="2" xfId="0" applyBorder="1"/>
    <xf numFmtId="0" fontId="8" fillId="0" borderId="0" xfId="0" applyFont="1"/>
    <xf numFmtId="3" fontId="0" fillId="0" borderId="2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6" fillId="0" borderId="11" xfId="0" applyFont="1" applyBorder="1"/>
    <xf numFmtId="0" fontId="6" fillId="0" borderId="2" xfId="0" applyFont="1" applyBorder="1"/>
    <xf numFmtId="0" fontId="1" fillId="5" borderId="0" xfId="0" applyFont="1" applyFill="1"/>
    <xf numFmtId="0" fontId="0" fillId="0" borderId="2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2" fillId="6" borderId="0" xfId="0" applyFont="1" applyFill="1"/>
    <xf numFmtId="0" fontId="4" fillId="8" borderId="4" xfId="0" applyFont="1" applyFill="1" applyBorder="1"/>
    <xf numFmtId="0" fontId="4" fillId="8" borderId="5" xfId="0" applyFont="1" applyFill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17" xfId="0" applyBorder="1"/>
    <xf numFmtId="0" fontId="0" fillId="0" borderId="18" xfId="0" applyBorder="1"/>
    <xf numFmtId="3" fontId="0" fillId="0" borderId="19" xfId="0" applyNumberFormat="1" applyBorder="1"/>
    <xf numFmtId="3" fontId="0" fillId="0" borderId="20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10" fontId="0" fillId="0" borderId="9" xfId="0" applyNumberFormat="1" applyBorder="1"/>
    <xf numFmtId="10" fontId="0" fillId="0" borderId="20" xfId="0" applyNumberFormat="1" applyBorder="1"/>
    <xf numFmtId="3" fontId="0" fillId="0" borderId="17" xfId="0" applyNumberFormat="1" applyBorder="1" applyAlignment="1">
      <alignment horizontal="right"/>
    </xf>
    <xf numFmtId="10" fontId="0" fillId="0" borderId="17" xfId="0" applyNumberFormat="1" applyBorder="1" applyAlignment="1">
      <alignment horizontal="right"/>
    </xf>
    <xf numFmtId="10" fontId="0" fillId="0" borderId="26" xfId="0" applyNumberFormat="1" applyBorder="1"/>
    <xf numFmtId="10" fontId="0" fillId="0" borderId="27" xfId="0" applyNumberFormat="1" applyBorder="1"/>
    <xf numFmtId="10" fontId="0" fillId="0" borderId="28" xfId="0" applyNumberFormat="1" applyBorder="1"/>
    <xf numFmtId="10" fontId="0" fillId="0" borderId="29" xfId="0" applyNumberFormat="1" applyBorder="1"/>
    <xf numFmtId="10" fontId="0" fillId="0" borderId="8" xfId="0" applyNumberFormat="1" applyBorder="1"/>
    <xf numFmtId="10" fontId="0" fillId="0" borderId="3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34" xfId="0" applyNumberFormat="1" applyBorder="1"/>
    <xf numFmtId="3" fontId="0" fillId="0" borderId="35" xfId="0" applyNumberFormat="1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5" xfId="0" applyBorder="1" applyAlignment="1">
      <alignment horizontal="right"/>
    </xf>
    <xf numFmtId="3" fontId="0" fillId="0" borderId="24" xfId="0" applyNumberFormat="1" applyBorder="1"/>
    <xf numFmtId="0" fontId="0" fillId="0" borderId="25" xfId="0" applyBorder="1" applyAlignment="1">
      <alignment horizontal="right"/>
    </xf>
    <xf numFmtId="3" fontId="0" fillId="0" borderId="25" xfId="0" applyNumberFormat="1" applyBorder="1"/>
    <xf numFmtId="3" fontId="0" fillId="0" borderId="0" xfId="0" applyNumberFormat="1" applyAlignment="1">
      <alignment horizontal="right"/>
    </xf>
    <xf numFmtId="0" fontId="0" fillId="0" borderId="24" xfId="0" applyBorder="1" applyAlignment="1">
      <alignment horizontal="right"/>
    </xf>
    <xf numFmtId="3" fontId="0" fillId="0" borderId="11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0" borderId="24" xfId="0" applyBorder="1"/>
    <xf numFmtId="0" fontId="0" fillId="0" borderId="25" xfId="0" applyBorder="1"/>
    <xf numFmtId="10" fontId="0" fillId="0" borderId="38" xfId="0" applyNumberFormat="1" applyBorder="1"/>
    <xf numFmtId="10" fontId="0" fillId="0" borderId="6" xfId="0" applyNumberFormat="1" applyBorder="1"/>
    <xf numFmtId="10" fontId="0" fillId="0" borderId="39" xfId="0" applyNumberFormat="1" applyBorder="1"/>
    <xf numFmtId="0" fontId="1" fillId="3" borderId="8" xfId="0" applyFont="1" applyFill="1" applyBorder="1" applyAlignment="1">
      <alignment horizontal="center"/>
    </xf>
    <xf numFmtId="10" fontId="0" fillId="0" borderId="1" xfId="0" applyNumberFormat="1" applyBorder="1" applyAlignment="1">
      <alignment horizontal="right"/>
    </xf>
    <xf numFmtId="10" fontId="0" fillId="0" borderId="18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10" fontId="0" fillId="0" borderId="30" xfId="0" applyNumberFormat="1" applyBorder="1" applyAlignment="1">
      <alignment horizontal="right"/>
    </xf>
    <xf numFmtId="10" fontId="0" fillId="0" borderId="29" xfId="0" applyNumberFormat="1" applyBorder="1" applyAlignment="1">
      <alignment horizontal="right"/>
    </xf>
    <xf numFmtId="10" fontId="0" fillId="0" borderId="1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  <xf numFmtId="10" fontId="0" fillId="0" borderId="26" xfId="0" applyNumberFormat="1" applyBorder="1" applyAlignment="1">
      <alignment horizontal="right"/>
    </xf>
    <xf numFmtId="10" fontId="0" fillId="0" borderId="27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8" xfId="0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10" fontId="0" fillId="0" borderId="16" xfId="0" applyNumberFormat="1" applyBorder="1" applyAlignment="1">
      <alignment horizontal="right"/>
    </xf>
    <xf numFmtId="10" fontId="0" fillId="0" borderId="20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40" xfId="0" applyNumberFormat="1" applyBorder="1" applyAlignment="1">
      <alignment horizontal="right"/>
    </xf>
    <xf numFmtId="0" fontId="5" fillId="4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10" fontId="0" fillId="0" borderId="28" xfId="0" applyNumberFormat="1" applyBorder="1" applyAlignment="1">
      <alignment horizontal="right"/>
    </xf>
    <xf numFmtId="10" fontId="0" fillId="0" borderId="31" xfId="0" applyNumberFormat="1" applyBorder="1" applyAlignment="1">
      <alignment horizontal="right"/>
    </xf>
    <xf numFmtId="10" fontId="0" fillId="0" borderId="32" xfId="0" applyNumberFormat="1" applyBorder="1" applyAlignment="1">
      <alignment horizontal="right"/>
    </xf>
    <xf numFmtId="10" fontId="0" fillId="0" borderId="33" xfId="0" applyNumberFormat="1" applyBorder="1" applyAlignment="1">
      <alignment horizontal="right"/>
    </xf>
    <xf numFmtId="0" fontId="0" fillId="0" borderId="0" xfId="0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"/>
  <sheetViews>
    <sheetView tabSelected="1" topLeftCell="A3" workbookViewId="0">
      <pane ySplit="1" topLeftCell="A4" activePane="bottomLeft" state="frozen"/>
      <selection pane="bottomLeft" activeCell="B4" sqref="B4:H5"/>
    </sheetView>
  </sheetViews>
  <sheetFormatPr defaultRowHeight="15"/>
  <cols>
    <col min="1" max="1" width="52.140625" customWidth="1"/>
    <col min="2" max="2" width="18.42578125" customWidth="1"/>
    <col min="3" max="3" width="18.140625" customWidth="1"/>
    <col min="4" max="4" width="18.28515625" customWidth="1"/>
    <col min="5" max="6" width="18.42578125" customWidth="1"/>
    <col min="7" max="7" width="18.85546875" customWidth="1"/>
    <col min="8" max="8" width="18.140625" customWidth="1"/>
    <col min="9" max="10" width="18.28515625" customWidth="1"/>
    <col min="11" max="11" width="18.140625" customWidth="1"/>
    <col min="12" max="12" width="18.28515625" customWidth="1"/>
    <col min="13" max="13" width="19.28515625" customWidth="1"/>
    <col min="14" max="14" width="18.28515625" customWidth="1"/>
    <col min="15" max="16" width="18.42578125" customWidth="1"/>
    <col min="17" max="17" width="18.140625" customWidth="1"/>
    <col min="18" max="18" width="18.42578125" customWidth="1"/>
    <col min="19" max="19" width="17.7109375" customWidth="1"/>
    <col min="20" max="21" width="18.140625" customWidth="1"/>
    <col min="22" max="22" width="18.5703125" customWidth="1"/>
    <col min="23" max="24" width="18.140625" customWidth="1"/>
    <col min="25" max="25" width="18.28515625" customWidth="1"/>
  </cols>
  <sheetData>
    <row r="1" spans="1:25" ht="30.7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25" ht="54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25" ht="36">
      <c r="A3" s="26" t="s">
        <v>1</v>
      </c>
      <c r="C3" s="7">
        <v>2018</v>
      </c>
      <c r="D3" s="7">
        <v>2019</v>
      </c>
      <c r="E3" s="7">
        <v>2020</v>
      </c>
      <c r="F3" s="7">
        <v>2021</v>
      </c>
      <c r="G3" s="7">
        <v>2022</v>
      </c>
      <c r="I3" s="7">
        <v>2018</v>
      </c>
      <c r="J3" s="7">
        <v>2019</v>
      </c>
      <c r="K3" s="7">
        <v>2020</v>
      </c>
      <c r="L3" s="7">
        <v>2021</v>
      </c>
      <c r="M3" s="7">
        <v>2022</v>
      </c>
      <c r="N3" s="6"/>
      <c r="O3" s="76">
        <v>2018</v>
      </c>
      <c r="P3" s="76">
        <v>2019</v>
      </c>
      <c r="Q3" s="76">
        <v>2020</v>
      </c>
      <c r="R3" s="76">
        <v>2021</v>
      </c>
      <c r="S3" s="76">
        <v>2022</v>
      </c>
      <c r="U3" s="76">
        <v>2018</v>
      </c>
      <c r="V3" s="76">
        <v>2019</v>
      </c>
      <c r="W3" s="76">
        <v>2020</v>
      </c>
      <c r="X3" s="76">
        <v>2021</v>
      </c>
      <c r="Y3" s="76">
        <v>2022</v>
      </c>
    </row>
    <row r="4" spans="1:25" ht="36">
      <c r="A4" s="27"/>
      <c r="B4" s="119"/>
      <c r="C4" s="120"/>
      <c r="D4" s="120"/>
      <c r="E4" s="120"/>
      <c r="F4" s="120"/>
      <c r="G4" s="120"/>
      <c r="H4" s="119"/>
      <c r="I4" s="109" t="s">
        <v>2</v>
      </c>
      <c r="J4" s="110"/>
      <c r="K4" s="110"/>
      <c r="L4" s="110"/>
      <c r="M4" s="111"/>
      <c r="O4" s="109" t="s">
        <v>3</v>
      </c>
      <c r="P4" s="110"/>
      <c r="Q4" s="110"/>
      <c r="R4" s="110"/>
      <c r="S4" s="111"/>
      <c r="U4" s="109" t="s">
        <v>4</v>
      </c>
      <c r="V4" s="110"/>
      <c r="W4" s="110"/>
      <c r="X4" s="110"/>
      <c r="Y4" s="111"/>
    </row>
    <row r="5" spans="1:25" ht="36" customHeight="1">
      <c r="A5" s="25" t="s">
        <v>5</v>
      </c>
      <c r="B5" s="119"/>
      <c r="C5" s="119"/>
      <c r="D5" s="119"/>
      <c r="E5" s="119"/>
      <c r="F5" s="119"/>
      <c r="G5" s="119"/>
      <c r="H5" s="119"/>
      <c r="I5" s="112"/>
      <c r="J5" s="113"/>
      <c r="K5" s="113"/>
      <c r="L5" s="113"/>
      <c r="M5" s="114"/>
      <c r="O5" s="112"/>
      <c r="P5" s="113"/>
      <c r="Q5" s="113"/>
      <c r="R5" s="113"/>
      <c r="S5" s="114"/>
      <c r="U5" s="112"/>
      <c r="V5" s="113"/>
      <c r="W5" s="113"/>
      <c r="X5" s="113"/>
      <c r="Y5" s="114"/>
    </row>
    <row r="6" spans="1:25">
      <c r="A6" t="s">
        <v>6</v>
      </c>
      <c r="C6" s="28">
        <v>22225842588</v>
      </c>
      <c r="D6" s="29">
        <v>30828088786</v>
      </c>
      <c r="E6" s="29">
        <v>27304991323</v>
      </c>
      <c r="F6" s="29">
        <v>44971836150</v>
      </c>
      <c r="G6" s="30">
        <v>66152807655</v>
      </c>
      <c r="I6" s="47">
        <f>(C6/C6)</f>
        <v>1</v>
      </c>
      <c r="J6" s="48">
        <f t="shared" ref="J6:M6" si="0">(D6/D6)</f>
        <v>1</v>
      </c>
      <c r="K6" s="48">
        <f t="shared" si="0"/>
        <v>1</v>
      </c>
      <c r="L6" s="48">
        <f t="shared" si="0"/>
        <v>1</v>
      </c>
      <c r="M6" s="49">
        <f t="shared" si="0"/>
        <v>1</v>
      </c>
      <c r="O6" s="47">
        <f>C6/C6</f>
        <v>1</v>
      </c>
      <c r="P6" s="48">
        <f>D6/$C$6</f>
        <v>1.3870380240452371</v>
      </c>
      <c r="Q6" s="48">
        <f>E6/$C$6</f>
        <v>1.228524462678517</v>
      </c>
      <c r="R6" s="48">
        <f>F6/$C$6</f>
        <v>2.0234029810991658</v>
      </c>
      <c r="S6" s="49">
        <f>G6/$C$6</f>
        <v>2.9763914413178063</v>
      </c>
      <c r="U6" s="48">
        <f>I6/C6</f>
        <v>4.4992669953485231E-11</v>
      </c>
      <c r="V6" s="48">
        <f>(D6-C6)/C6</f>
        <v>0.38703802404523713</v>
      </c>
      <c r="W6" s="48">
        <f>(E6-D6)/D6</f>
        <v>-0.11428205904869292</v>
      </c>
      <c r="X6" s="48">
        <f>(F6-E6)/E6</f>
        <v>0.64701887717204898</v>
      </c>
      <c r="Y6" s="48">
        <f>(G6-F6)/F6</f>
        <v>0.47098302667368408</v>
      </c>
    </row>
    <row r="7" spans="1:25">
      <c r="A7" t="s">
        <v>7</v>
      </c>
      <c r="C7" s="31">
        <v>19431430949</v>
      </c>
      <c r="D7" s="2">
        <v>27639095197</v>
      </c>
      <c r="E7" s="2">
        <v>24687542736</v>
      </c>
      <c r="F7" s="2">
        <v>38280467988</v>
      </c>
      <c r="G7" s="32">
        <v>56024920076</v>
      </c>
      <c r="I7" s="40">
        <f>C7/C6</f>
        <v>0.8742719594122953</v>
      </c>
      <c r="J7" s="5">
        <f t="shared" ref="J7:M7" si="1">D7/D6</f>
        <v>0.89655558568235916</v>
      </c>
      <c r="K7" s="5">
        <f t="shared" si="1"/>
        <v>0.90414028863670703</v>
      </c>
      <c r="L7" s="5">
        <f t="shared" si="1"/>
        <v>0.85120980740743002</v>
      </c>
      <c r="M7" s="41">
        <f t="shared" si="1"/>
        <v>0.84690162159376603</v>
      </c>
      <c r="O7" s="40">
        <f t="shared" ref="O7:O20" si="2">C7/C7</f>
        <v>1</v>
      </c>
      <c r="P7" s="5">
        <f>D7/$C$7</f>
        <v>1.422391138848289</v>
      </c>
      <c r="Q7" s="5">
        <f>E7/$C$7</f>
        <v>1.2704953536770021</v>
      </c>
      <c r="R7" s="5">
        <f>F7/$C$7</f>
        <v>1.9700282541451239</v>
      </c>
      <c r="S7" s="41">
        <f>G7/$C$7</f>
        <v>2.8832112376614862</v>
      </c>
      <c r="U7" s="48">
        <f t="shared" ref="U7:U20" si="3">I7/C7</f>
        <v>4.4992669953485231E-11</v>
      </c>
      <c r="V7" s="5">
        <f>(D7-C7)/C7</f>
        <v>0.42239113884828905</v>
      </c>
      <c r="W7" s="5">
        <f>(E7-D7)/D7</f>
        <v>-0.10678904066730691</v>
      </c>
      <c r="X7" s="5">
        <f>(F7-E7)/E7</f>
        <v>0.55059855074917818</v>
      </c>
      <c r="Y7" s="5">
        <f>(G7-F7)/F7</f>
        <v>0.46353801352591761</v>
      </c>
    </row>
    <row r="8" spans="1:25" ht="15.75">
      <c r="A8" s="4" t="s">
        <v>8</v>
      </c>
      <c r="C8" s="31">
        <f>C6-C7</f>
        <v>2794411639</v>
      </c>
      <c r="D8" s="2">
        <f t="shared" ref="D8:G8" si="4">D6-D7</f>
        <v>3188993589</v>
      </c>
      <c r="E8" s="2">
        <f t="shared" si="4"/>
        <v>2617448587</v>
      </c>
      <c r="F8" s="2">
        <f t="shared" si="4"/>
        <v>6691368162</v>
      </c>
      <c r="G8" s="32">
        <f t="shared" si="4"/>
        <v>10127887579</v>
      </c>
      <c r="I8" s="40">
        <f>C8/C6</f>
        <v>0.1257280405877047</v>
      </c>
      <c r="J8" s="5">
        <f t="shared" ref="J8:M8" si="5">D8/D6</f>
        <v>0.10344441431764079</v>
      </c>
      <c r="K8" s="5">
        <f t="shared" si="5"/>
        <v>9.5859711363293007E-2</v>
      </c>
      <c r="L8" s="5">
        <f t="shared" si="5"/>
        <v>0.14879019259256995</v>
      </c>
      <c r="M8" s="41">
        <f t="shared" si="5"/>
        <v>0.15309837840623394</v>
      </c>
      <c r="O8" s="40">
        <f t="shared" si="2"/>
        <v>1</v>
      </c>
      <c r="P8" s="5">
        <f>D8/$C$8</f>
        <v>1.1412039459373293</v>
      </c>
      <c r="Q8" s="5">
        <f>E8/$C$8</f>
        <v>0.93667251827532205</v>
      </c>
      <c r="R8" s="5">
        <f>F8/$C$8</f>
        <v>2.3945534969194995</v>
      </c>
      <c r="S8" s="41">
        <f>G8/$C$8</f>
        <v>3.6243363138239491</v>
      </c>
      <c r="U8" s="48">
        <f t="shared" si="3"/>
        <v>4.4992669953485225E-11</v>
      </c>
      <c r="V8" s="5">
        <f>(D8-C8)/C8</f>
        <v>0.14120394593732938</v>
      </c>
      <c r="W8" s="5">
        <f>(E8-D8)/D8</f>
        <v>-0.17922425556810989</v>
      </c>
      <c r="X8" s="5">
        <f>(F8-E8)/E8</f>
        <v>1.5564468372879638</v>
      </c>
      <c r="Y8" s="5">
        <f>(G8-F8)/F8</f>
        <v>0.5135750019728178</v>
      </c>
    </row>
    <row r="9" spans="1:25" ht="15.75">
      <c r="A9" s="1" t="s">
        <v>9</v>
      </c>
      <c r="C9" s="33"/>
      <c r="D9" s="3"/>
      <c r="E9" s="3"/>
      <c r="F9" s="3"/>
      <c r="G9" s="34"/>
      <c r="I9" s="40"/>
      <c r="J9" s="3"/>
      <c r="K9" s="3"/>
      <c r="L9" s="3"/>
      <c r="M9" s="34"/>
      <c r="O9" s="40"/>
      <c r="P9" s="5"/>
      <c r="Q9" s="3"/>
      <c r="R9" s="3"/>
      <c r="S9" s="34"/>
      <c r="U9" s="48"/>
      <c r="V9" s="5"/>
      <c r="W9" s="5"/>
      <c r="X9" s="5"/>
      <c r="Y9" s="5"/>
    </row>
    <row r="10" spans="1:25">
      <c r="A10" t="s">
        <v>10</v>
      </c>
      <c r="C10" s="31">
        <v>246333068</v>
      </c>
      <c r="D10" s="2">
        <v>201591683</v>
      </c>
      <c r="E10" s="2">
        <v>143886023</v>
      </c>
      <c r="F10" s="2">
        <v>254310408</v>
      </c>
      <c r="G10" s="32">
        <v>245614961</v>
      </c>
      <c r="I10" s="40">
        <f>C10/C6</f>
        <v>1.1083182427153435E-2</v>
      </c>
      <c r="J10" s="5">
        <f t="shared" ref="J10:M10" si="6">D10/D6</f>
        <v>6.5392209163335838E-3</v>
      </c>
      <c r="K10" s="5">
        <f t="shared" si="6"/>
        <v>5.269586842124337E-3</v>
      </c>
      <c r="L10" s="5">
        <f t="shared" si="6"/>
        <v>5.654881583037165E-3</v>
      </c>
      <c r="M10" s="41">
        <f t="shared" si="6"/>
        <v>3.7128425792738941E-3</v>
      </c>
      <c r="O10" s="40">
        <f t="shared" si="2"/>
        <v>1</v>
      </c>
      <c r="P10" s="5">
        <f>D10/$C$10</f>
        <v>0.81837036593073242</v>
      </c>
      <c r="Q10" s="5">
        <f>E10/$C$10</f>
        <v>0.58411168329215146</v>
      </c>
      <c r="R10" s="5">
        <f>F10/$C$10</f>
        <v>1.0323843650581253</v>
      </c>
      <c r="S10" s="41">
        <f>G10/$C$10</f>
        <v>0.9970848128274844</v>
      </c>
      <c r="U10" s="48">
        <f t="shared" si="3"/>
        <v>4.4992669953485231E-11</v>
      </c>
      <c r="V10" s="5">
        <f>(D10-C10)/C10</f>
        <v>-0.18162963406926755</v>
      </c>
      <c r="W10" s="5">
        <f>(E10-D10)/D10</f>
        <v>-0.28625020209787128</v>
      </c>
      <c r="X10" s="5">
        <f>(F10-E10)/E10</f>
        <v>0.76744344375964857</v>
      </c>
      <c r="Y10" s="5">
        <f>(G10-F10)/F10</f>
        <v>-3.4192257675902907E-2</v>
      </c>
    </row>
    <row r="11" spans="1:25">
      <c r="A11" t="s">
        <v>11</v>
      </c>
      <c r="C11" s="31">
        <v>312900945</v>
      </c>
      <c r="D11" s="2">
        <v>366851773</v>
      </c>
      <c r="E11" s="2">
        <v>407031747</v>
      </c>
      <c r="F11" s="2">
        <v>537896276</v>
      </c>
      <c r="G11" s="32">
        <v>704940843</v>
      </c>
      <c r="I11" s="40">
        <f>C11/C6</f>
        <v>1.4078248946518634E-2</v>
      </c>
      <c r="J11" s="5">
        <f t="shared" ref="J11:M11" si="7">D11/D6</f>
        <v>1.18999194386192E-2</v>
      </c>
      <c r="K11" s="5">
        <f t="shared" si="7"/>
        <v>1.4906862345608665E-2</v>
      </c>
      <c r="L11" s="5">
        <f t="shared" si="7"/>
        <v>1.196073636410774E-2</v>
      </c>
      <c r="M11" s="41">
        <f t="shared" si="7"/>
        <v>1.0656249794814547E-2</v>
      </c>
      <c r="O11" s="40">
        <f t="shared" si="2"/>
        <v>1</v>
      </c>
      <c r="P11" s="5">
        <f>D11/$C$11</f>
        <v>1.1724214287687753</v>
      </c>
      <c r="Q11" s="5">
        <f>E11/$C$11</f>
        <v>1.3008325909658087</v>
      </c>
      <c r="R11" s="5">
        <f>F11/$C$11</f>
        <v>1.7190624847745346</v>
      </c>
      <c r="S11" s="41">
        <f>G11/$C$11</f>
        <v>2.2529201469813396</v>
      </c>
      <c r="U11" s="48">
        <f t="shared" si="3"/>
        <v>4.4992669953485231E-11</v>
      </c>
      <c r="V11" s="5">
        <f>(D11-C11)/C11</f>
        <v>0.17242142876877536</v>
      </c>
      <c r="W11" s="5">
        <f>(E11-D11)/D11</f>
        <v>0.10952645443531767</v>
      </c>
      <c r="X11" s="5">
        <f>(F11-E11)/E11</f>
        <v>0.32150939076504026</v>
      </c>
      <c r="Y11" s="5">
        <f>(G11-F11)/F11</f>
        <v>0.3105516331925674</v>
      </c>
    </row>
    <row r="12" spans="1:25">
      <c r="A12" t="s">
        <v>12</v>
      </c>
      <c r="C12" s="31">
        <v>115353477</v>
      </c>
      <c r="D12" s="2">
        <v>123486662</v>
      </c>
      <c r="E12" s="2">
        <v>53449687</v>
      </c>
      <c r="F12" s="2">
        <v>379245548</v>
      </c>
      <c r="G12" s="32">
        <v>533107437</v>
      </c>
      <c r="I12" s="40">
        <f>C12/C6</f>
        <v>5.1900609186479492E-3</v>
      </c>
      <c r="J12" s="5">
        <f>D12/D6</f>
        <v>4.0056541570646816E-3</v>
      </c>
      <c r="K12" s="5">
        <f t="shared" ref="J12:M12" si="8">E12/E6</f>
        <v>1.9575060972452079E-3</v>
      </c>
      <c r="L12" s="5">
        <f t="shared" si="8"/>
        <v>8.4329567228488625E-3</v>
      </c>
      <c r="M12" s="41">
        <f t="shared" si="8"/>
        <v>8.0587272996825911E-3</v>
      </c>
      <c r="O12" s="40">
        <f t="shared" si="2"/>
        <v>1</v>
      </c>
      <c r="P12" s="5">
        <f>D12/$C$12</f>
        <v>1.0705066306757274</v>
      </c>
      <c r="Q12" s="5">
        <f>E12/$C$12</f>
        <v>0.46335566460645133</v>
      </c>
      <c r="R12" s="5">
        <f>F12/$C$12</f>
        <v>3.2876819829193358</v>
      </c>
      <c r="S12" s="41">
        <f>G12/$C$12</f>
        <v>4.6215116428610123</v>
      </c>
      <c r="U12" s="48">
        <f t="shared" si="3"/>
        <v>4.4992669953485225E-11</v>
      </c>
      <c r="V12" s="5">
        <f>(D12-C12)/C12</f>
        <v>7.0506630675727266E-2</v>
      </c>
      <c r="W12" s="5">
        <f>(E12-D12)/D12</f>
        <v>-0.56716226567044137</v>
      </c>
      <c r="X12" s="5">
        <f>(F12-E12)/E12</f>
        <v>6.0953745341857664</v>
      </c>
      <c r="Y12" s="5">
        <f>(G12-F12)/F12</f>
        <v>0.40570519498886776</v>
      </c>
    </row>
    <row r="13" spans="1:25">
      <c r="A13" t="s">
        <v>13</v>
      </c>
      <c r="C13" s="45" t="s">
        <v>14</v>
      </c>
      <c r="D13" s="2">
        <v>3310221</v>
      </c>
      <c r="E13" s="2">
        <v>3356549</v>
      </c>
      <c r="F13" s="2">
        <v>54959050</v>
      </c>
      <c r="G13" s="32">
        <v>33476039</v>
      </c>
      <c r="I13" s="46" t="s">
        <v>14</v>
      </c>
      <c r="J13" s="5">
        <f t="shared" ref="J13:M13" si="9">D13/D6</f>
        <v>1.073767830039232E-4</v>
      </c>
      <c r="K13" s="5">
        <f t="shared" si="9"/>
        <v>1.2292803759921561E-4</v>
      </c>
      <c r="L13" s="5">
        <f t="shared" si="9"/>
        <v>1.2220770754542564E-3</v>
      </c>
      <c r="M13" s="41">
        <f t="shared" si="9"/>
        <v>5.0604109162810109E-4</v>
      </c>
      <c r="O13" s="40"/>
      <c r="P13" s="5"/>
      <c r="Q13" s="5"/>
      <c r="R13" s="5"/>
      <c r="S13" s="41"/>
      <c r="U13" s="48"/>
      <c r="V13" s="5"/>
      <c r="W13" s="5">
        <f>(E13-D13)/D13</f>
        <v>1.3995440183601035E-2</v>
      </c>
      <c r="X13" s="5">
        <f>(F13-E13)/E13</f>
        <v>15.373677250056531</v>
      </c>
      <c r="Y13" s="5">
        <f>(G13-F13)/F13</f>
        <v>-0.39089123629320377</v>
      </c>
    </row>
    <row r="14" spans="1:25" ht="15.75">
      <c r="A14" s="4" t="s">
        <v>15</v>
      </c>
      <c r="C14" s="31">
        <f>SUM(C10:C13)</f>
        <v>674587490</v>
      </c>
      <c r="D14" s="2">
        <f t="shared" ref="D14:G14" si="10">SUM(D10:D13)</f>
        <v>695240339</v>
      </c>
      <c r="E14" s="2">
        <f t="shared" si="10"/>
        <v>607724006</v>
      </c>
      <c r="F14" s="2">
        <f t="shared" si="10"/>
        <v>1226411282</v>
      </c>
      <c r="G14" s="32">
        <f t="shared" si="10"/>
        <v>1517139280</v>
      </c>
      <c r="I14" s="40">
        <f>C14/C6</f>
        <v>3.035149229232002E-2</v>
      </c>
      <c r="J14" s="5">
        <f t="shared" ref="J14:M14" si="11">D14/D6</f>
        <v>2.2552171295021389E-2</v>
      </c>
      <c r="K14" s="5">
        <f t="shared" si="11"/>
        <v>2.2256883322577425E-2</v>
      </c>
      <c r="L14" s="5">
        <f t="shared" si="11"/>
        <v>2.7270651745448023E-2</v>
      </c>
      <c r="M14" s="41">
        <f t="shared" si="11"/>
        <v>2.2933860765399133E-2</v>
      </c>
      <c r="O14" s="40">
        <f t="shared" si="2"/>
        <v>1</v>
      </c>
      <c r="P14" s="5">
        <f>D14/$C$14</f>
        <v>1.0306155232733414</v>
      </c>
      <c r="Q14" s="5">
        <f>E14/$C$14</f>
        <v>0.90088241333974339</v>
      </c>
      <c r="R14" s="5">
        <f>F14/$C$14</f>
        <v>1.8180166400654718</v>
      </c>
      <c r="S14" s="41">
        <f>G14/$C$14</f>
        <v>2.2489881631217323</v>
      </c>
      <c r="U14" s="48">
        <f t="shared" si="3"/>
        <v>4.4992669953485231E-11</v>
      </c>
      <c r="V14" s="5">
        <f>(D14-C14)/C14</f>
        <v>3.0615523273341459E-2</v>
      </c>
      <c r="W14" s="5">
        <f>(E14-D14)/D14</f>
        <v>-0.12587925080106724</v>
      </c>
      <c r="X14" s="5">
        <f>(F14-E14)/E14</f>
        <v>1.0180398830583632</v>
      </c>
      <c r="Y14" s="5">
        <f>(G14-F14)/F14</f>
        <v>0.23705587372442322</v>
      </c>
    </row>
    <row r="15" spans="1:25">
      <c r="A15" t="s">
        <v>16</v>
      </c>
      <c r="C15" s="31">
        <v>-36364018</v>
      </c>
      <c r="D15" s="2">
        <v>-29998500</v>
      </c>
      <c r="E15" s="2">
        <v>-58788294</v>
      </c>
      <c r="F15" s="2">
        <v>-66824889</v>
      </c>
      <c r="G15" s="32">
        <v>-213380851</v>
      </c>
      <c r="I15" s="40">
        <f>C15/C6</f>
        <v>-1.636114260056596E-3</v>
      </c>
      <c r="J15" s="5">
        <f t="shared" ref="J15:M15" si="12">D15/D6</f>
        <v>-9.7308984051010185E-4</v>
      </c>
      <c r="K15" s="5">
        <f t="shared" si="12"/>
        <v>-2.1530237202632054E-3</v>
      </c>
      <c r="L15" s="5">
        <f t="shared" si="12"/>
        <v>-1.4859275208846459E-3</v>
      </c>
      <c r="M15" s="41">
        <f t="shared" si="12"/>
        <v>-3.2255751277077069E-3</v>
      </c>
      <c r="O15" s="40">
        <f t="shared" si="2"/>
        <v>1</v>
      </c>
      <c r="P15" s="5">
        <f>D15/$C$15</f>
        <v>0.8249500921487829</v>
      </c>
      <c r="Q15" s="5">
        <f>E15/$C$15</f>
        <v>1.6166611181415651</v>
      </c>
      <c r="R15" s="5">
        <f>F15/$C$15</f>
        <v>1.8376651612041333</v>
      </c>
      <c r="S15" s="41">
        <f>G15/$C$15</f>
        <v>5.867911818765462</v>
      </c>
      <c r="U15" s="48">
        <f t="shared" si="3"/>
        <v>4.4992669953485225E-11</v>
      </c>
      <c r="V15" s="5">
        <f>(D15-C15)/C15</f>
        <v>-0.1750499078512171</v>
      </c>
      <c r="W15" s="5">
        <f>(E15-D15)/D15</f>
        <v>0.95970778538926949</v>
      </c>
      <c r="X15" s="5">
        <f>(F15-E15)/E15</f>
        <v>0.13670400096998903</v>
      </c>
      <c r="Y15" s="5">
        <f>(G15-F15)/F15</f>
        <v>2.193134387398683</v>
      </c>
    </row>
    <row r="16" spans="1:25" ht="15.75">
      <c r="A16" s="4" t="s">
        <v>17</v>
      </c>
      <c r="C16" s="31">
        <f>C8-(C14+C15)</f>
        <v>2156188167</v>
      </c>
      <c r="D16" s="2">
        <f t="shared" ref="D16:G16" si="13">D8-(D14+D15)</f>
        <v>2523751750</v>
      </c>
      <c r="E16" s="2">
        <f t="shared" si="13"/>
        <v>2068512875</v>
      </c>
      <c r="F16" s="2">
        <f t="shared" si="13"/>
        <v>5531781769</v>
      </c>
      <c r="G16" s="32">
        <f t="shared" si="13"/>
        <v>8824129150</v>
      </c>
      <c r="I16" s="40">
        <f>C16/C6</f>
        <v>9.701266255544129E-2</v>
      </c>
      <c r="J16" s="5">
        <f t="shared" ref="J16:M16" si="14">D16/D6</f>
        <v>8.1865332863129511E-2</v>
      </c>
      <c r="K16" s="5">
        <f t="shared" si="14"/>
        <v>7.5755851760978779E-2</v>
      </c>
      <c r="L16" s="5">
        <f t="shared" si="14"/>
        <v>0.12300546836800659</v>
      </c>
      <c r="M16" s="41">
        <f t="shared" si="14"/>
        <v>0.13339009276854252</v>
      </c>
      <c r="O16" s="40">
        <f t="shared" si="2"/>
        <v>1</v>
      </c>
      <c r="P16" s="5">
        <f>D16/$C$16</f>
        <v>1.1704691587800555</v>
      </c>
      <c r="Q16" s="5">
        <f>E16/$C$16</f>
        <v>0.95933782897900488</v>
      </c>
      <c r="R16" s="5">
        <f>F16/$C$16</f>
        <v>2.5655375786133789</v>
      </c>
      <c r="S16" s="41">
        <f>G16/$C$16</f>
        <v>4.0924671070231318</v>
      </c>
      <c r="U16" s="48">
        <f t="shared" si="3"/>
        <v>4.4992669953485231E-11</v>
      </c>
      <c r="V16" s="5">
        <f>(D16-C16)/C16</f>
        <v>0.17046915878005559</v>
      </c>
      <c r="W16" s="5">
        <f>(E16-D16)/D16</f>
        <v>-0.18038179666443024</v>
      </c>
      <c r="X16" s="5">
        <f>(F16-E16)/E16</f>
        <v>1.6742795927726579</v>
      </c>
      <c r="Y16" s="5">
        <f>(G16-F16)/F16</f>
        <v>0.59516942614226975</v>
      </c>
    </row>
    <row r="17" spans="1:25">
      <c r="A17" t="s">
        <v>18</v>
      </c>
      <c r="C17" s="31">
        <v>552460231</v>
      </c>
      <c r="D17" s="2">
        <v>786328489</v>
      </c>
      <c r="E17" s="2">
        <v>1514785880</v>
      </c>
      <c r="F17" s="2">
        <v>1370293957</v>
      </c>
      <c r="G17" s="32">
        <v>2622145797</v>
      </c>
      <c r="I17" s="40">
        <f>C17/C6</f>
        <v>2.4856660835809209E-2</v>
      </c>
      <c r="J17" s="5">
        <f t="shared" ref="J17:M17" si="15">D17/D6</f>
        <v>2.5506884142525773E-2</v>
      </c>
      <c r="K17" s="5">
        <f t="shared" si="15"/>
        <v>5.5476519368971196E-2</v>
      </c>
      <c r="L17" s="5">
        <f t="shared" si="15"/>
        <v>3.0470046907346476E-2</v>
      </c>
      <c r="M17" s="41">
        <f t="shared" si="15"/>
        <v>3.9637709871287848E-2</v>
      </c>
      <c r="O17" s="40">
        <f t="shared" si="2"/>
        <v>1</v>
      </c>
      <c r="P17" s="5">
        <f>D17/$C$17</f>
        <v>1.4233214354211137</v>
      </c>
      <c r="Q17" s="5">
        <f>E17/$C$17</f>
        <v>2.7418912620336648</v>
      </c>
      <c r="R17" s="5">
        <f>F17/$C$17</f>
        <v>2.4803485936347878</v>
      </c>
      <c r="S17" s="41">
        <f>G17/$C$17</f>
        <v>4.7463068830378852</v>
      </c>
      <c r="U17" s="48">
        <f t="shared" si="3"/>
        <v>4.4992669953485231E-11</v>
      </c>
      <c r="V17" s="5">
        <f>(D17-C17)/C17</f>
        <v>0.42332143542111361</v>
      </c>
      <c r="W17" s="5">
        <f>(E17-D17)/D17</f>
        <v>0.92640340670653232</v>
      </c>
      <c r="X17" s="5">
        <f>(F17-E17)/E17</f>
        <v>-9.5387688060572629E-2</v>
      </c>
      <c r="Y17" s="5">
        <f>(G17-F17)/F17</f>
        <v>0.91356444623071487</v>
      </c>
    </row>
    <row r="18" spans="1:25" ht="15.75">
      <c r="A18" s="4" t="s">
        <v>19</v>
      </c>
      <c r="C18" s="31">
        <f>C16-C17</f>
        <v>1603727936</v>
      </c>
      <c r="D18" s="2">
        <f t="shared" ref="D18:G18" si="16">D16-D17</f>
        <v>1737423261</v>
      </c>
      <c r="E18" s="2">
        <f t="shared" si="16"/>
        <v>553726995</v>
      </c>
      <c r="F18" s="2">
        <f t="shared" si="16"/>
        <v>4161487812</v>
      </c>
      <c r="G18" s="32">
        <f t="shared" si="16"/>
        <v>6201983353</v>
      </c>
      <c r="I18" s="40">
        <f>C18/C6</f>
        <v>7.2156001719632087E-2</v>
      </c>
      <c r="J18" s="5">
        <f t="shared" ref="J18:M18" si="17">D18/D6</f>
        <v>5.6358448720603735E-2</v>
      </c>
      <c r="K18" s="5">
        <f t="shared" si="17"/>
        <v>2.0279332392007587E-2</v>
      </c>
      <c r="L18" s="5">
        <f t="shared" si="17"/>
        <v>9.2535421460660114E-2</v>
      </c>
      <c r="M18" s="41">
        <f t="shared" si="17"/>
        <v>9.3752382897254669E-2</v>
      </c>
      <c r="O18" s="40">
        <f t="shared" si="2"/>
        <v>1</v>
      </c>
      <c r="P18" s="5">
        <f>D18/$C$18</f>
        <v>1.0833653402169081</v>
      </c>
      <c r="Q18" s="5">
        <f>E18/$C$18</f>
        <v>0.34527489518022586</v>
      </c>
      <c r="R18" s="5">
        <f>F18/$C$18</f>
        <v>2.5948839067925298</v>
      </c>
      <c r="S18" s="41">
        <f>G18/$C$18</f>
        <v>3.8672291064960285</v>
      </c>
      <c r="U18" s="48">
        <f t="shared" si="3"/>
        <v>4.4992669953485231E-11</v>
      </c>
      <c r="V18" s="5">
        <f>(D18-C18)/C18</f>
        <v>8.336534021690821E-2</v>
      </c>
      <c r="W18" s="5">
        <f>(E18-D18)/D18</f>
        <v>-0.68129412824754398</v>
      </c>
      <c r="X18" s="5">
        <f>(F18-E18)/E18</f>
        <v>6.5154143640766513</v>
      </c>
      <c r="Y18" s="5">
        <f>(G18-F18)/F18</f>
        <v>0.49032837128972467</v>
      </c>
    </row>
    <row r="19" spans="1:25">
      <c r="A19" t="s">
        <v>20</v>
      </c>
      <c r="C19" s="31">
        <v>313513004</v>
      </c>
      <c r="D19" s="2">
        <v>364492082</v>
      </c>
      <c r="E19" s="2">
        <v>-39145070</v>
      </c>
      <c r="F19" s="2">
        <v>732338116</v>
      </c>
      <c r="G19" s="32">
        <v>791024212</v>
      </c>
      <c r="I19" s="40">
        <f>C19/C6</f>
        <v>1.4105787115097695E-2</v>
      </c>
      <c r="J19" s="5">
        <f t="shared" ref="J19:M19" si="18">D19/D6</f>
        <v>1.1823375900147506E-2</v>
      </c>
      <c r="K19" s="5">
        <f t="shared" si="18"/>
        <v>-1.4336232352883652E-3</v>
      </c>
      <c r="L19" s="5">
        <f t="shared" si="18"/>
        <v>1.6284372146988711E-2</v>
      </c>
      <c r="M19" s="41">
        <f t="shared" si="18"/>
        <v>1.1957530451698256E-2</v>
      </c>
      <c r="O19" s="40">
        <f t="shared" si="2"/>
        <v>1</v>
      </c>
      <c r="P19" s="5">
        <f>D19/$C$19</f>
        <v>1.162605944090281</v>
      </c>
      <c r="Q19" s="5">
        <f>E19/$C$19</f>
        <v>-0.12485947791817911</v>
      </c>
      <c r="R19" s="5">
        <f>F19/$C$19</f>
        <v>2.3359098559114315</v>
      </c>
      <c r="S19" s="41">
        <f>G19/$C$19</f>
        <v>2.5230985697805379</v>
      </c>
      <c r="U19" s="48">
        <f t="shared" si="3"/>
        <v>4.4992669953485231E-11</v>
      </c>
      <c r="V19" s="5">
        <f>(D19-C19)/C19</f>
        <v>0.16260594409028087</v>
      </c>
      <c r="W19" s="5">
        <f>(E19-D19)/D19</f>
        <v>-1.1073962149882861</v>
      </c>
      <c r="X19" s="5">
        <f>(F19-E19)/E19</f>
        <v>-19.708310292969205</v>
      </c>
      <c r="Y19" s="5">
        <f>(G19-F19)/F19</f>
        <v>8.0135247255108052E-2</v>
      </c>
    </row>
    <row r="20" spans="1:25" ht="15.75">
      <c r="A20" s="4" t="s">
        <v>21</v>
      </c>
      <c r="C20" s="35">
        <f>C18-C19</f>
        <v>1290214932</v>
      </c>
      <c r="D20" s="16">
        <f t="shared" ref="D20:G20" si="19">D18-D19</f>
        <v>1372931179</v>
      </c>
      <c r="E20" s="16">
        <f t="shared" si="19"/>
        <v>592872065</v>
      </c>
      <c r="F20" s="16">
        <f t="shared" si="19"/>
        <v>3429149696</v>
      </c>
      <c r="G20" s="36">
        <f t="shared" si="19"/>
        <v>5410959141</v>
      </c>
      <c r="I20" s="42">
        <f>C20/C6</f>
        <v>5.8050214604534391E-2</v>
      </c>
      <c r="J20" s="43">
        <f t="shared" ref="J20:M20" si="20">D20/D6</f>
        <v>4.4535072820456226E-2</v>
      </c>
      <c r="K20" s="43">
        <f t="shared" si="20"/>
        <v>2.1712955627295954E-2</v>
      </c>
      <c r="L20" s="43">
        <f t="shared" si="20"/>
        <v>7.6251049313671396E-2</v>
      </c>
      <c r="M20" s="44">
        <f t="shared" si="20"/>
        <v>8.1794852445556412E-2</v>
      </c>
      <c r="O20" s="42">
        <f t="shared" si="2"/>
        <v>1</v>
      </c>
      <c r="P20" s="43">
        <f>D20/$C$20</f>
        <v>1.0641104400115562</v>
      </c>
      <c r="Q20" s="43">
        <f>E20/$C$20</f>
        <v>0.45951418658670429</v>
      </c>
      <c r="R20" s="43">
        <f>F20/$C$20</f>
        <v>2.6578127496047301</v>
      </c>
      <c r="S20" s="44">
        <f>G20/$C$20</f>
        <v>4.1938432169687525</v>
      </c>
      <c r="U20" s="48">
        <f t="shared" si="3"/>
        <v>4.4992669953485231E-11</v>
      </c>
      <c r="V20" s="5">
        <f>(D20-C20)/C20</f>
        <v>6.411044001155615E-2</v>
      </c>
      <c r="W20" s="5">
        <f>(E20-D20)/D20</f>
        <v>-0.56817058708519574</v>
      </c>
      <c r="X20" s="5">
        <f>(F20-E20)/E20</f>
        <v>4.783962339328637</v>
      </c>
      <c r="Y20" s="5">
        <f>(G20-F20)/F20</f>
        <v>0.57793028030001758</v>
      </c>
    </row>
    <row r="22" spans="1:25" ht="36" customHeight="1">
      <c r="A22" s="95" t="s">
        <v>22</v>
      </c>
      <c r="I22" s="103" t="s">
        <v>2</v>
      </c>
      <c r="J22" s="104"/>
      <c r="K22" s="104"/>
      <c r="L22" s="104"/>
      <c r="M22" s="105"/>
      <c r="O22" s="97" t="s">
        <v>3</v>
      </c>
      <c r="P22" s="98"/>
      <c r="Q22" s="98"/>
      <c r="R22" s="98"/>
      <c r="S22" s="99"/>
      <c r="U22" s="97" t="s">
        <v>4</v>
      </c>
      <c r="V22" s="98"/>
      <c r="W22" s="98"/>
      <c r="X22" s="98"/>
      <c r="Y22" s="99"/>
    </row>
    <row r="23" spans="1:25" ht="31.5" customHeight="1">
      <c r="A23" s="96"/>
      <c r="I23" s="106"/>
      <c r="J23" s="107"/>
      <c r="K23" s="107"/>
      <c r="L23" s="107"/>
      <c r="M23" s="108"/>
      <c r="O23" s="100"/>
      <c r="P23" s="101"/>
      <c r="Q23" s="101"/>
      <c r="R23" s="101"/>
      <c r="S23" s="102"/>
      <c r="U23" s="100"/>
      <c r="V23" s="101"/>
      <c r="W23" s="101"/>
      <c r="X23" s="101"/>
      <c r="Y23" s="102"/>
    </row>
    <row r="24" spans="1:25">
      <c r="C24" s="10"/>
      <c r="D24" s="10"/>
      <c r="E24" s="10"/>
      <c r="F24" s="10"/>
      <c r="G24" s="10"/>
      <c r="I24" s="11"/>
      <c r="J24" s="11"/>
      <c r="K24" s="11"/>
      <c r="L24" s="11"/>
      <c r="M24" s="11"/>
      <c r="O24" s="11"/>
      <c r="P24" s="11"/>
      <c r="Q24" s="11"/>
      <c r="R24" s="11"/>
      <c r="S24" s="11"/>
      <c r="U24" s="11"/>
      <c r="V24" s="11"/>
      <c r="W24" s="11"/>
      <c r="X24" s="11"/>
      <c r="Y24" s="11"/>
    </row>
    <row r="25" spans="1:25" ht="18.75">
      <c r="A25" s="9" t="s">
        <v>23</v>
      </c>
      <c r="I25" s="11"/>
      <c r="J25" s="11"/>
      <c r="K25" s="11"/>
      <c r="L25" s="11"/>
      <c r="M25" s="11"/>
      <c r="O25" s="11"/>
      <c r="P25" s="11"/>
      <c r="Q25" s="11"/>
      <c r="R25" s="11"/>
      <c r="S25" s="11"/>
      <c r="U25" s="11"/>
      <c r="V25" s="11"/>
      <c r="W25" s="11"/>
      <c r="X25" s="11"/>
      <c r="Y25" s="11"/>
    </row>
    <row r="26" spans="1:25" ht="15.75">
      <c r="A26" s="8" t="s">
        <v>24</v>
      </c>
      <c r="I26" s="11"/>
      <c r="J26" s="11"/>
      <c r="K26" s="11"/>
      <c r="L26" s="11"/>
      <c r="M26" s="11"/>
      <c r="O26" s="11"/>
      <c r="P26" s="11"/>
      <c r="Q26" s="11"/>
      <c r="R26" s="11"/>
      <c r="S26" s="11"/>
      <c r="U26" s="11"/>
      <c r="V26" s="11"/>
      <c r="W26" s="11"/>
      <c r="X26" s="11"/>
      <c r="Y26" s="11"/>
    </row>
    <row r="27" spans="1:25">
      <c r="A27" t="s">
        <v>25</v>
      </c>
      <c r="C27" s="53">
        <v>597197788</v>
      </c>
      <c r="D27" s="54">
        <v>5620331302</v>
      </c>
      <c r="E27" s="54">
        <v>8120223635</v>
      </c>
      <c r="F27" s="54">
        <v>14867878271</v>
      </c>
      <c r="G27" s="55">
        <v>22962971000</v>
      </c>
      <c r="I27" s="37">
        <f>C27/$C$44</f>
        <v>3.4174884629522721E-2</v>
      </c>
      <c r="J27" s="38">
        <f>D27/$D$44</f>
        <v>0.24823678434508084</v>
      </c>
      <c r="K27" s="38">
        <f>E27/$E$44</f>
        <v>0.31712057922027598</v>
      </c>
      <c r="L27" s="38">
        <f>F27/$F$44</f>
        <v>0.35569251620040693</v>
      </c>
      <c r="M27" s="39">
        <f>G27/$G$44</f>
        <v>0.43256611341729906</v>
      </c>
      <c r="O27" s="37">
        <f>C27/$C$27</f>
        <v>1</v>
      </c>
      <c r="P27" s="38">
        <f t="shared" ref="P27:S27" si="21">D27/$C$27</f>
        <v>9.4111723367602291</v>
      </c>
      <c r="Q27" s="38">
        <f t="shared" si="21"/>
        <v>13.597209832599045</v>
      </c>
      <c r="R27" s="38">
        <f t="shared" si="21"/>
        <v>24.896070564481061</v>
      </c>
      <c r="S27" s="39">
        <f t="shared" si="21"/>
        <v>38.451199018841642</v>
      </c>
      <c r="U27" s="88">
        <f>I27/C27</f>
        <v>5.7225403905083993E-11</v>
      </c>
      <c r="V27" s="89">
        <f>(D27-C27)/C27</f>
        <v>8.4111723367602291</v>
      </c>
      <c r="W27" s="89">
        <f>(E27-D27)/D27</f>
        <v>0.44479447895009516</v>
      </c>
      <c r="X27" s="89">
        <f>(F27-E27)/E27</f>
        <v>0.83096906431444606</v>
      </c>
      <c r="Y27" s="90">
        <f>(G27-F27)/F27</f>
        <v>0.54446859070601816</v>
      </c>
    </row>
    <row r="28" spans="1:25">
      <c r="A28" t="s">
        <v>26</v>
      </c>
      <c r="C28" s="56">
        <v>5319720401</v>
      </c>
      <c r="D28" s="61" t="s">
        <v>14</v>
      </c>
      <c r="E28" s="61" t="s">
        <v>14</v>
      </c>
      <c r="F28" s="61" t="s">
        <v>14</v>
      </c>
      <c r="G28" s="62" t="s">
        <v>14</v>
      </c>
      <c r="I28" s="40">
        <f t="shared" ref="I28:I44" si="22">C28/$C$44</f>
        <v>0.30442314860934039</v>
      </c>
      <c r="J28" s="77" t="s">
        <v>14</v>
      </c>
      <c r="K28" s="77" t="s">
        <v>14</v>
      </c>
      <c r="L28" s="77" t="s">
        <v>14</v>
      </c>
      <c r="M28" s="78" t="s">
        <v>14</v>
      </c>
      <c r="O28" s="40">
        <f>C28/$C$28</f>
        <v>1</v>
      </c>
      <c r="P28" s="77" t="s">
        <v>14</v>
      </c>
      <c r="Q28" s="77" t="s">
        <v>14</v>
      </c>
      <c r="R28" s="77" t="s">
        <v>14</v>
      </c>
      <c r="S28" s="78" t="s">
        <v>14</v>
      </c>
      <c r="U28" s="88">
        <f t="shared" ref="U28:U58" si="23">I28/C28</f>
        <v>5.7225403905083993E-11</v>
      </c>
      <c r="V28" s="77" t="s">
        <v>14</v>
      </c>
      <c r="W28" s="77" t="s">
        <v>14</v>
      </c>
      <c r="X28" s="77" t="s">
        <v>14</v>
      </c>
      <c r="Y28" s="78" t="s">
        <v>14</v>
      </c>
    </row>
    <row r="29" spans="1:25">
      <c r="A29" t="s">
        <v>27</v>
      </c>
      <c r="C29" s="56">
        <v>1263279786</v>
      </c>
      <c r="D29" s="10">
        <v>3304003346</v>
      </c>
      <c r="E29" s="10">
        <v>2182004268</v>
      </c>
      <c r="F29" s="10">
        <v>5259128868</v>
      </c>
      <c r="G29" s="57">
        <v>5573585633</v>
      </c>
      <c r="I29" s="40">
        <f t="shared" si="22"/>
        <v>7.229169599897807E-2</v>
      </c>
      <c r="J29" s="5">
        <f t="shared" ref="J28:J44" si="24">D29/$D$44</f>
        <v>0.1459300389969124</v>
      </c>
      <c r="K29" s="5">
        <f t="shared" ref="K28:K44" si="25">E29/$E$44</f>
        <v>8.5214211877955789E-2</v>
      </c>
      <c r="L29" s="5">
        <f t="shared" ref="L28:L44" si="26">F29/$F$44</f>
        <v>0.12581706320059213</v>
      </c>
      <c r="M29" s="41">
        <f t="shared" ref="M28:M44" si="27">G29/$G$44</f>
        <v>0.10499269781185137</v>
      </c>
      <c r="O29" s="40">
        <f>C29/$C$29</f>
        <v>1</v>
      </c>
      <c r="P29" s="5">
        <f t="shared" ref="P29:S29" si="28">D29/$C$29</f>
        <v>2.6154169350414982</v>
      </c>
      <c r="Q29" s="5">
        <f t="shared" si="28"/>
        <v>1.7272533702997128</v>
      </c>
      <c r="R29" s="5">
        <f t="shared" si="28"/>
        <v>4.1630752951824723</v>
      </c>
      <c r="S29" s="41">
        <f t="shared" si="28"/>
        <v>4.4119962139566757</v>
      </c>
      <c r="U29" s="88">
        <f t="shared" si="23"/>
        <v>5.7225403905083993E-11</v>
      </c>
      <c r="V29" s="77">
        <f t="shared" ref="V28:V80" si="29">(D29-C29)/C29</f>
        <v>1.6154169350414984</v>
      </c>
      <c r="W29" s="77">
        <f t="shared" ref="W28:W80" si="30">(E29-D29)/D29</f>
        <v>-0.3395877547637326</v>
      </c>
      <c r="X29" s="77">
        <f t="shared" ref="X28:X80" si="31">(F29-E29)/E29</f>
        <v>1.4102284973165782</v>
      </c>
      <c r="Y29" s="78">
        <f t="shared" ref="Y28:Y80" si="32">(G29-F29)/F29</f>
        <v>5.9792557454403109E-2</v>
      </c>
    </row>
    <row r="30" spans="1:25">
      <c r="A30" t="s">
        <v>28</v>
      </c>
      <c r="C30" s="56">
        <v>373907586</v>
      </c>
      <c r="D30" s="10">
        <v>373905875</v>
      </c>
      <c r="E30" s="10">
        <v>280203250</v>
      </c>
      <c r="F30" s="10">
        <v>135593891</v>
      </c>
      <c r="G30" s="57">
        <v>148276956</v>
      </c>
      <c r="I30" s="40">
        <f t="shared" si="22"/>
        <v>2.1397012632024929E-2</v>
      </c>
      <c r="J30" s="5">
        <f t="shared" si="24"/>
        <v>1.6514541060009161E-2</v>
      </c>
      <c r="K30" s="5">
        <f t="shared" si="25"/>
        <v>1.0942828785700531E-2</v>
      </c>
      <c r="L30" s="5">
        <f t="shared" si="26"/>
        <v>3.2438880243771204E-3</v>
      </c>
      <c r="M30" s="41">
        <f t="shared" si="27"/>
        <v>2.7931745664037922E-3</v>
      </c>
      <c r="O30" s="40">
        <f>C30/$C$30</f>
        <v>1</v>
      </c>
      <c r="P30" s="5">
        <f t="shared" ref="P30:S30" si="33">D30/$C$30</f>
        <v>0.99999542400297814</v>
      </c>
      <c r="Q30" s="5">
        <f t="shared" si="33"/>
        <v>0.74939172269160648</v>
      </c>
      <c r="R30" s="5">
        <f t="shared" si="33"/>
        <v>0.36264011771079713</v>
      </c>
      <c r="S30" s="41">
        <f t="shared" si="33"/>
        <v>0.39656043779758993</v>
      </c>
      <c r="U30" s="88">
        <f t="shared" si="23"/>
        <v>5.7225403905083993E-11</v>
      </c>
      <c r="V30" s="77">
        <f t="shared" si="29"/>
        <v>-4.5759970218951376E-6</v>
      </c>
      <c r="W30" s="77">
        <f t="shared" si="30"/>
        <v>-0.2506048480784101</v>
      </c>
      <c r="X30" s="77">
        <f t="shared" si="31"/>
        <v>-0.51608737229136348</v>
      </c>
      <c r="Y30" s="78">
        <f t="shared" si="32"/>
        <v>9.3537141728604861E-2</v>
      </c>
    </row>
    <row r="31" spans="1:25">
      <c r="A31" t="s">
        <v>29</v>
      </c>
      <c r="C31" s="56">
        <v>26945193</v>
      </c>
      <c r="D31" s="10">
        <v>52957817</v>
      </c>
      <c r="E31" s="10">
        <v>54867473</v>
      </c>
      <c r="F31" s="10">
        <v>932103249</v>
      </c>
      <c r="G31" s="57">
        <v>189758304</v>
      </c>
      <c r="I31" s="40">
        <f t="shared" si="22"/>
        <v>1.5419495527254419E-3</v>
      </c>
      <c r="J31" s="5">
        <f t="shared" si="24"/>
        <v>2.3390219351192361E-3</v>
      </c>
      <c r="K31" s="5">
        <f t="shared" si="25"/>
        <v>2.1427494611252606E-3</v>
      </c>
      <c r="L31" s="5">
        <f t="shared" si="26"/>
        <v>2.2299224136241545E-2</v>
      </c>
      <c r="M31" s="41">
        <f t="shared" si="27"/>
        <v>3.5745815317163579E-3</v>
      </c>
      <c r="O31" s="40">
        <f>C31/$C$31</f>
        <v>1</v>
      </c>
      <c r="P31" s="5">
        <f t="shared" ref="P31:S31" si="34">D31/$C$31</f>
        <v>1.9653901532640721</v>
      </c>
      <c r="Q31" s="5">
        <f t="shared" si="34"/>
        <v>2.0362620152692914</v>
      </c>
      <c r="R31" s="5">
        <f t="shared" si="34"/>
        <v>34.59256161200998</v>
      </c>
      <c r="S31" s="41">
        <f t="shared" si="34"/>
        <v>7.0423805834309663</v>
      </c>
      <c r="U31" s="88">
        <f t="shared" si="23"/>
        <v>5.7225403905083993E-11</v>
      </c>
      <c r="V31" s="77">
        <f t="shared" si="29"/>
        <v>0.96539015326407196</v>
      </c>
      <c r="W31" s="77">
        <f t="shared" si="30"/>
        <v>3.6059945597833085E-2</v>
      </c>
      <c r="X31" s="77">
        <f t="shared" si="31"/>
        <v>15.98826641788296</v>
      </c>
      <c r="Y31" s="78">
        <f t="shared" si="32"/>
        <v>-0.79641922265201759</v>
      </c>
    </row>
    <row r="32" spans="1:25">
      <c r="A32" t="s">
        <v>30</v>
      </c>
      <c r="C32" s="56">
        <v>2298101893</v>
      </c>
      <c r="D32" s="10">
        <v>1460233079</v>
      </c>
      <c r="E32" s="10">
        <v>2626213020</v>
      </c>
      <c r="F32" s="10">
        <v>2529148380</v>
      </c>
      <c r="G32" s="57">
        <v>2502670861</v>
      </c>
      <c r="I32" s="40">
        <f t="shared" si="22"/>
        <v>0.13150980904196313</v>
      </c>
      <c r="J32" s="5">
        <f t="shared" si="24"/>
        <v>6.4495052773185499E-2</v>
      </c>
      <c r="K32" s="5">
        <f t="shared" si="25"/>
        <v>0.10256197753822456</v>
      </c>
      <c r="L32" s="5">
        <f t="shared" si="26"/>
        <v>6.0506222524101726E-2</v>
      </c>
      <c r="M32" s="41">
        <f t="shared" si="27"/>
        <v>4.7144187374773737E-2</v>
      </c>
      <c r="O32" s="40">
        <f>C32/$C$32</f>
        <v>1</v>
      </c>
      <c r="P32" s="5">
        <f t="shared" ref="P32:S32" si="35">D32/$C$32</f>
        <v>0.63540832695358651</v>
      </c>
      <c r="Q32" s="5">
        <f t="shared" si="35"/>
        <v>1.142774838661168</v>
      </c>
      <c r="R32" s="5">
        <f t="shared" si="35"/>
        <v>1.1005379647019855</v>
      </c>
      <c r="S32" s="41">
        <f t="shared" si="35"/>
        <v>1.089016491663453</v>
      </c>
      <c r="U32" s="88">
        <f t="shared" si="23"/>
        <v>5.7225403905083999E-11</v>
      </c>
      <c r="V32" s="77">
        <f t="shared" si="29"/>
        <v>-0.36459167304641354</v>
      </c>
      <c r="W32" s="77">
        <f t="shared" si="30"/>
        <v>0.79848892465748611</v>
      </c>
      <c r="X32" s="77">
        <f t="shared" si="31"/>
        <v>-3.695992642668415E-2</v>
      </c>
      <c r="Y32" s="78">
        <f t="shared" si="32"/>
        <v>-1.0468946468059735E-2</v>
      </c>
    </row>
    <row r="33" spans="1:25">
      <c r="A33" s="13" t="s">
        <v>31</v>
      </c>
      <c r="C33" s="63">
        <v>1251171472</v>
      </c>
      <c r="D33" s="15">
        <v>3201749851</v>
      </c>
      <c r="E33" s="15">
        <v>2376790050</v>
      </c>
      <c r="F33" s="15">
        <v>2216929138</v>
      </c>
      <c r="G33" s="65">
        <v>5175634586</v>
      </c>
      <c r="I33" s="50">
        <f t="shared" si="22"/>
        <v>7.1598792839718484E-2</v>
      </c>
      <c r="J33" s="51">
        <f t="shared" si="24"/>
        <v>0.1414137431732457</v>
      </c>
      <c r="K33" s="51">
        <f t="shared" si="25"/>
        <v>9.282121665864547E-2</v>
      </c>
      <c r="L33" s="51">
        <f t="shared" si="26"/>
        <v>5.303682805039419E-2</v>
      </c>
      <c r="M33" s="52">
        <f t="shared" si="27"/>
        <v>9.7496275082791836E-2</v>
      </c>
      <c r="O33" s="40">
        <f>C33/$C$33</f>
        <v>1</v>
      </c>
      <c r="P33" s="5">
        <f t="shared" ref="P33:S33" si="36">D33/$C$33</f>
        <v>2.5590016417829577</v>
      </c>
      <c r="Q33" s="5">
        <f t="shared" si="36"/>
        <v>1.8996517289518251</v>
      </c>
      <c r="R33" s="5">
        <f t="shared" si="36"/>
        <v>1.7718827415847602</v>
      </c>
      <c r="S33" s="41">
        <f t="shared" si="36"/>
        <v>4.1366309109707702</v>
      </c>
      <c r="U33" s="88">
        <f t="shared" si="23"/>
        <v>5.7225403905083986E-11</v>
      </c>
      <c r="V33" s="77">
        <f t="shared" si="29"/>
        <v>1.5590016417829577</v>
      </c>
      <c r="W33" s="77">
        <f t="shared" si="30"/>
        <v>-0.25765904252087057</v>
      </c>
      <c r="X33" s="77">
        <f t="shared" si="31"/>
        <v>-6.7259164098234084E-2</v>
      </c>
      <c r="Y33" s="78">
        <f t="shared" si="32"/>
        <v>1.334596310403134</v>
      </c>
    </row>
    <row r="34" spans="1:25">
      <c r="A34" s="13" t="s">
        <v>32</v>
      </c>
      <c r="C34" s="69">
        <f>SUM(C27:C33)</f>
        <v>11130324119</v>
      </c>
      <c r="D34" s="17">
        <f>SUM(D27:D33)</f>
        <v>14013181270</v>
      </c>
      <c r="E34" s="17">
        <f>SUM(E27:E33)</f>
        <v>15640301696</v>
      </c>
      <c r="F34" s="17">
        <f>SUM(F27:F33)</f>
        <v>25940781797</v>
      </c>
      <c r="G34" s="70">
        <f>SUM(G27:G33)</f>
        <v>36552897340</v>
      </c>
      <c r="I34" s="42">
        <f t="shared" si="22"/>
        <v>0.63693729330427318</v>
      </c>
      <c r="J34" s="43">
        <f t="shared" si="24"/>
        <v>0.61892918228355287</v>
      </c>
      <c r="K34" s="43">
        <f t="shared" si="25"/>
        <v>0.61080356354192755</v>
      </c>
      <c r="L34" s="43">
        <f t="shared" si="26"/>
        <v>0.62059574213611368</v>
      </c>
      <c r="M34" s="44">
        <f t="shared" si="27"/>
        <v>0.68856702978483608</v>
      </c>
      <c r="O34" s="40">
        <f>C34/$C$34</f>
        <v>1</v>
      </c>
      <c r="P34" s="5">
        <f t="shared" ref="P34:S34" si="37">D34/$C$34</f>
        <v>1.2590092723426467</v>
      </c>
      <c r="Q34" s="5">
        <f t="shared" si="37"/>
        <v>1.4051973265811057</v>
      </c>
      <c r="R34" s="5">
        <f t="shared" si="37"/>
        <v>2.3306402868105014</v>
      </c>
      <c r="S34" s="41">
        <f t="shared" si="37"/>
        <v>3.2840820221580467</v>
      </c>
      <c r="U34" s="88">
        <f t="shared" si="23"/>
        <v>5.7225403905083993E-11</v>
      </c>
      <c r="V34" s="77">
        <f t="shared" si="29"/>
        <v>0.2590092723426467</v>
      </c>
      <c r="W34" s="77">
        <f t="shared" si="30"/>
        <v>0.11611356441120239</v>
      </c>
      <c r="X34" s="77">
        <f t="shared" si="31"/>
        <v>0.65858576779464195</v>
      </c>
      <c r="Y34" s="78">
        <f t="shared" si="32"/>
        <v>0.40909004308525776</v>
      </c>
    </row>
    <row r="35" spans="1:25">
      <c r="C35" s="58"/>
      <c r="G35" s="59"/>
      <c r="I35" s="47"/>
      <c r="J35" s="48"/>
      <c r="K35" s="48"/>
      <c r="L35" s="48"/>
      <c r="M35" s="49"/>
      <c r="O35" s="40"/>
      <c r="P35" s="3"/>
      <c r="Q35" s="3"/>
      <c r="R35" s="3"/>
      <c r="S35" s="34"/>
      <c r="U35" s="88"/>
      <c r="V35" s="77"/>
      <c r="W35" s="77"/>
      <c r="X35" s="77"/>
      <c r="Y35" s="78"/>
    </row>
    <row r="36" spans="1:25">
      <c r="C36" s="58"/>
      <c r="G36" s="59"/>
      <c r="I36" s="40"/>
      <c r="J36" s="5"/>
      <c r="K36" s="5"/>
      <c r="L36" s="5"/>
      <c r="M36" s="41"/>
      <c r="O36" s="40"/>
      <c r="P36" s="3"/>
      <c r="Q36" s="3"/>
      <c r="R36" s="3"/>
      <c r="S36" s="34"/>
      <c r="U36" s="88"/>
      <c r="V36" s="77"/>
      <c r="W36" s="77"/>
      <c r="X36" s="77"/>
      <c r="Y36" s="78"/>
    </row>
    <row r="37" spans="1:25">
      <c r="A37" s="12" t="s">
        <v>33</v>
      </c>
      <c r="C37" s="58"/>
      <c r="G37" s="59"/>
      <c r="I37" s="40"/>
      <c r="J37" s="5"/>
      <c r="K37" s="5"/>
      <c r="L37" s="5"/>
      <c r="M37" s="41"/>
      <c r="O37" s="40"/>
      <c r="P37" s="3"/>
      <c r="Q37" s="3"/>
      <c r="R37" s="3"/>
      <c r="S37" s="34"/>
      <c r="U37" s="88"/>
      <c r="V37" s="77"/>
      <c r="W37" s="77"/>
      <c r="X37" s="77"/>
      <c r="Y37" s="78"/>
    </row>
    <row r="38" spans="1:25">
      <c r="A38" t="s">
        <v>34</v>
      </c>
      <c r="C38" s="56">
        <v>6304748282</v>
      </c>
      <c r="D38" s="10">
        <v>8584311799</v>
      </c>
      <c r="E38" s="10">
        <v>9918014133</v>
      </c>
      <c r="F38" s="10">
        <v>15799442920</v>
      </c>
      <c r="G38" s="57">
        <v>16460726021</v>
      </c>
      <c r="I38" s="40">
        <f t="shared" si="22"/>
        <v>0.36079176695733439</v>
      </c>
      <c r="J38" s="5">
        <f t="shared" si="24"/>
        <v>0.3791488156651901</v>
      </c>
      <c r="K38" s="5">
        <f t="shared" si="25"/>
        <v>0.38733002044614789</v>
      </c>
      <c r="L38" s="5">
        <f t="shared" si="26"/>
        <v>0.37797885510946716</v>
      </c>
      <c r="M38" s="41">
        <f t="shared" si="27"/>
        <v>0.31007974878037214</v>
      </c>
      <c r="O38" s="40">
        <f>C38/$C$38</f>
        <v>1</v>
      </c>
      <c r="P38" s="5">
        <f t="shared" ref="P38:S38" si="38">D38/$C$38</f>
        <v>1.361562970484981</v>
      </c>
      <c r="Q38" s="5">
        <f t="shared" si="38"/>
        <v>1.5731023173939935</v>
      </c>
      <c r="R38" s="5">
        <f t="shared" si="38"/>
        <v>2.5059593521135914</v>
      </c>
      <c r="S38" s="41">
        <f t="shared" si="38"/>
        <v>2.6108458711976219</v>
      </c>
      <c r="U38" s="88">
        <f t="shared" si="23"/>
        <v>5.7225403905083993E-11</v>
      </c>
      <c r="V38" s="77">
        <f t="shared" si="29"/>
        <v>0.36156297048498087</v>
      </c>
      <c r="W38" s="77">
        <f t="shared" si="30"/>
        <v>0.15536508519592276</v>
      </c>
      <c r="X38" s="77">
        <f t="shared" si="31"/>
        <v>0.59300467897407461</v>
      </c>
      <c r="Y38" s="78">
        <f t="shared" si="32"/>
        <v>4.185483655014844E-2</v>
      </c>
    </row>
    <row r="39" spans="1:25">
      <c r="A39" t="s">
        <v>35</v>
      </c>
      <c r="C39" s="56">
        <v>12268143</v>
      </c>
      <c r="D39" s="10">
        <v>9381520</v>
      </c>
      <c r="E39" s="10">
        <v>6494897</v>
      </c>
      <c r="F39" s="10">
        <v>3608274</v>
      </c>
      <c r="G39" s="57">
        <v>721651</v>
      </c>
      <c r="I39" s="40">
        <f t="shared" si="22"/>
        <v>7.0204943834032882E-4</v>
      </c>
      <c r="J39" s="5">
        <f t="shared" si="24"/>
        <v>4.1435962257960549E-4</v>
      </c>
      <c r="K39" s="5">
        <f t="shared" si="25"/>
        <v>2.5364640078857047E-4</v>
      </c>
      <c r="L39" s="5">
        <f t="shared" si="26"/>
        <v>8.6322744564291099E-5</v>
      </c>
      <c r="M39" s="41">
        <f t="shared" si="27"/>
        <v>1.3594136765390997E-5</v>
      </c>
      <c r="O39" s="40">
        <f>C39/$C$39</f>
        <v>1</v>
      </c>
      <c r="P39" s="5">
        <f t="shared" ref="P39:S39" si="39">D39/$C$39</f>
        <v>0.76470579125137361</v>
      </c>
      <c r="Q39" s="5">
        <f t="shared" si="39"/>
        <v>0.52941158250274711</v>
      </c>
      <c r="R39" s="5">
        <f t="shared" si="39"/>
        <v>0.29411737375412073</v>
      </c>
      <c r="S39" s="41">
        <f t="shared" si="39"/>
        <v>5.882316500549431E-2</v>
      </c>
      <c r="U39" s="88">
        <f t="shared" si="23"/>
        <v>5.7225403905083993E-11</v>
      </c>
      <c r="V39" s="77">
        <f t="shared" si="29"/>
        <v>-0.23529420874862642</v>
      </c>
      <c r="W39" s="77">
        <f t="shared" si="30"/>
        <v>-0.30769246348139745</v>
      </c>
      <c r="X39" s="77">
        <f t="shared" si="31"/>
        <v>-0.4444447694859518</v>
      </c>
      <c r="Y39" s="78">
        <f t="shared" si="32"/>
        <v>-0.80000105313510006</v>
      </c>
    </row>
    <row r="40" spans="1:25">
      <c r="A40" t="s">
        <v>36</v>
      </c>
      <c r="C40" s="56">
        <v>6570659</v>
      </c>
      <c r="D40" s="10">
        <v>12704229</v>
      </c>
      <c r="E40" s="10">
        <v>21551435</v>
      </c>
      <c r="F40" s="10">
        <v>36127968</v>
      </c>
      <c r="G40" s="57">
        <v>51269414</v>
      </c>
      <c r="I40" s="40">
        <f t="shared" si="22"/>
        <v>3.7600861519757528E-4</v>
      </c>
      <c r="J40" s="5">
        <f t="shared" si="24"/>
        <v>5.6111584621733779E-4</v>
      </c>
      <c r="K40" s="5">
        <f t="shared" si="25"/>
        <v>8.4165213391048787E-4</v>
      </c>
      <c r="L40" s="5">
        <f t="shared" si="26"/>
        <v>8.6430946022693475E-4</v>
      </c>
      <c r="M40" s="41">
        <f t="shared" si="27"/>
        <v>9.6579014758858773E-4</v>
      </c>
      <c r="O40" s="40">
        <f>C40/$C$40</f>
        <v>1</v>
      </c>
      <c r="P40" s="5">
        <f t="shared" ref="P40:S40" si="40">D40/$C$40</f>
        <v>1.933478666295116</v>
      </c>
      <c r="Q40" s="5">
        <f t="shared" si="40"/>
        <v>3.2799503063543551</v>
      </c>
      <c r="R40" s="5">
        <f t="shared" si="40"/>
        <v>5.4983781687651119</v>
      </c>
      <c r="S40" s="41">
        <f t="shared" si="40"/>
        <v>7.8027811213456673</v>
      </c>
      <c r="U40" s="88">
        <f t="shared" si="23"/>
        <v>5.7225403905083993E-11</v>
      </c>
      <c r="V40" s="77">
        <f t="shared" si="29"/>
        <v>0.93347866629511589</v>
      </c>
      <c r="W40" s="77">
        <f t="shared" si="30"/>
        <v>0.69639849848424484</v>
      </c>
      <c r="X40" s="77">
        <f t="shared" si="31"/>
        <v>0.67636020524851359</v>
      </c>
      <c r="Y40" s="78">
        <f t="shared" si="32"/>
        <v>0.41910594030641302</v>
      </c>
    </row>
    <row r="41" spans="1:25">
      <c r="A41" s="13" t="s">
        <v>37</v>
      </c>
      <c r="C41" s="63">
        <v>20845317</v>
      </c>
      <c r="D41" s="15">
        <v>21430317</v>
      </c>
      <c r="E41" s="15">
        <v>19745317</v>
      </c>
      <c r="F41" s="15">
        <v>19845317</v>
      </c>
      <c r="G41" s="65">
        <v>19845317</v>
      </c>
      <c r="I41" s="50">
        <f t="shared" si="22"/>
        <v>1.1928816848545138E-3</v>
      </c>
      <c r="J41" s="51">
        <f t="shared" si="24"/>
        <v>9.4652658246012413E-4</v>
      </c>
      <c r="K41" s="51">
        <f t="shared" si="25"/>
        <v>7.7111747722548557E-4</v>
      </c>
      <c r="L41" s="51">
        <f t="shared" si="26"/>
        <v>4.747705496279894E-4</v>
      </c>
      <c r="M41" s="52">
        <f t="shared" si="27"/>
        <v>3.7383715043773092E-4</v>
      </c>
      <c r="O41" s="40">
        <f>C41/$C$41</f>
        <v>1</v>
      </c>
      <c r="P41" s="5">
        <f t="shared" ref="P41:S41" si="41">D41/$C$41</f>
        <v>1.0280638572203051</v>
      </c>
      <c r="Q41" s="5">
        <f t="shared" si="41"/>
        <v>0.94723035394472532</v>
      </c>
      <c r="R41" s="5">
        <f t="shared" si="41"/>
        <v>0.9520275944952048</v>
      </c>
      <c r="S41" s="41">
        <f t="shared" si="41"/>
        <v>0.9520275944952048</v>
      </c>
      <c r="U41" s="88">
        <f t="shared" si="23"/>
        <v>5.7225403905083999E-11</v>
      </c>
      <c r="V41" s="77">
        <f t="shared" si="29"/>
        <v>2.8063857220305164E-2</v>
      </c>
      <c r="W41" s="77">
        <f t="shared" si="30"/>
        <v>-7.8626928383747199E-2</v>
      </c>
      <c r="X41" s="77">
        <f t="shared" si="31"/>
        <v>5.0644920008121423E-3</v>
      </c>
      <c r="Y41" s="78">
        <f t="shared" si="32"/>
        <v>0</v>
      </c>
    </row>
    <row r="42" spans="1:25">
      <c r="A42" s="13" t="s">
        <v>38</v>
      </c>
      <c r="C42" s="69">
        <f t="shared" ref="C42:F42" si="42">SUM(C38:C41)</f>
        <v>6344432401</v>
      </c>
      <c r="D42" s="17">
        <f t="shared" si="42"/>
        <v>8627827865</v>
      </c>
      <c r="E42" s="17">
        <f t="shared" si="42"/>
        <v>9965805782</v>
      </c>
      <c r="F42" s="17">
        <f t="shared" si="42"/>
        <v>15859024479</v>
      </c>
      <c r="G42" s="70">
        <f>SUM(G38:G41)</f>
        <v>16532562403</v>
      </c>
      <c r="I42" s="42">
        <f t="shared" si="22"/>
        <v>0.36306270669572682</v>
      </c>
      <c r="J42" s="43">
        <f t="shared" si="24"/>
        <v>0.38107081771644719</v>
      </c>
      <c r="K42" s="43">
        <f t="shared" si="25"/>
        <v>0.38919643645807239</v>
      </c>
      <c r="L42" s="43">
        <f t="shared" si="26"/>
        <v>0.37940425786388637</v>
      </c>
      <c r="M42" s="44">
        <f t="shared" si="27"/>
        <v>0.31143297021516386</v>
      </c>
      <c r="O42" s="40">
        <f>C42/$C$42</f>
        <v>1</v>
      </c>
      <c r="P42" s="5">
        <f t="shared" ref="P42:S42" si="43">D42/$C$42</f>
        <v>1.3599053973118376</v>
      </c>
      <c r="Q42" s="5">
        <f t="shared" si="43"/>
        <v>1.570795486831762</v>
      </c>
      <c r="R42" s="5">
        <f t="shared" si="43"/>
        <v>2.499675853824264</v>
      </c>
      <c r="S42" s="41">
        <f t="shared" si="43"/>
        <v>2.6058378997613976</v>
      </c>
      <c r="U42" s="88">
        <f t="shared" si="23"/>
        <v>5.7225403905083993E-11</v>
      </c>
      <c r="V42" s="77">
        <f t="shared" si="29"/>
        <v>0.35990539731183746</v>
      </c>
      <c r="W42" s="77">
        <f t="shared" si="30"/>
        <v>0.15507702957631966</v>
      </c>
      <c r="X42" s="77">
        <f t="shared" si="31"/>
        <v>0.59134392400504043</v>
      </c>
      <c r="Y42" s="78">
        <f t="shared" si="32"/>
        <v>4.2470325012227382E-2</v>
      </c>
    </row>
    <row r="43" spans="1:25">
      <c r="A43" s="13"/>
      <c r="C43" s="71"/>
      <c r="D43" s="13"/>
      <c r="E43" s="13"/>
      <c r="F43" s="13"/>
      <c r="G43" s="72"/>
      <c r="I43" s="73"/>
      <c r="J43" s="74"/>
      <c r="K43" s="74"/>
      <c r="L43" s="74"/>
      <c r="M43" s="75"/>
      <c r="O43" s="40"/>
      <c r="P43" s="3"/>
      <c r="Q43" s="3"/>
      <c r="R43" s="3"/>
      <c r="S43" s="34"/>
      <c r="U43" s="88"/>
      <c r="V43" s="77"/>
      <c r="W43" s="77"/>
      <c r="X43" s="77"/>
      <c r="Y43" s="78"/>
    </row>
    <row r="44" spans="1:25" ht="18.75">
      <c r="A44" s="21" t="s">
        <v>39</v>
      </c>
      <c r="C44" s="69">
        <f t="shared" ref="C44:F44" si="44">SUM(C42,C34)</f>
        <v>17474756520</v>
      </c>
      <c r="D44" s="17">
        <f t="shared" si="44"/>
        <v>22641009135</v>
      </c>
      <c r="E44" s="17">
        <f t="shared" si="44"/>
        <v>25606107478</v>
      </c>
      <c r="F44" s="17">
        <f t="shared" si="44"/>
        <v>41799806276</v>
      </c>
      <c r="G44" s="70">
        <f>SUM(G42,G34)</f>
        <v>53085459743</v>
      </c>
      <c r="I44" s="42">
        <f t="shared" si="22"/>
        <v>1</v>
      </c>
      <c r="J44" s="43">
        <f t="shared" si="24"/>
        <v>1</v>
      </c>
      <c r="K44" s="43">
        <f t="shared" si="25"/>
        <v>1</v>
      </c>
      <c r="L44" s="43">
        <f t="shared" si="26"/>
        <v>1</v>
      </c>
      <c r="M44" s="44">
        <f t="shared" si="27"/>
        <v>1</v>
      </c>
      <c r="O44" s="42">
        <f>C44/$C$44</f>
        <v>1</v>
      </c>
      <c r="P44" s="43">
        <f t="shared" ref="P44:S44" si="45">D44/$C$44</f>
        <v>1.2956408925690714</v>
      </c>
      <c r="Q44" s="43">
        <f t="shared" si="45"/>
        <v>1.4653198428655416</v>
      </c>
      <c r="R44" s="43">
        <f t="shared" si="45"/>
        <v>2.3920107972983651</v>
      </c>
      <c r="S44" s="44">
        <f t="shared" si="45"/>
        <v>3.0378368752802514</v>
      </c>
      <c r="U44" s="93">
        <f t="shared" si="23"/>
        <v>5.7225403905083993E-11</v>
      </c>
      <c r="V44" s="83">
        <f t="shared" si="29"/>
        <v>0.29564089256907139</v>
      </c>
      <c r="W44" s="83">
        <f t="shared" si="30"/>
        <v>0.13096140394273995</v>
      </c>
      <c r="X44" s="83">
        <f t="shared" si="31"/>
        <v>0.6324154818108586</v>
      </c>
      <c r="Y44" s="91">
        <f t="shared" si="32"/>
        <v>0.2699929610314924</v>
      </c>
    </row>
    <row r="45" spans="1:25">
      <c r="O45" s="11"/>
      <c r="U45" s="77"/>
      <c r="V45" s="92"/>
      <c r="W45" s="92"/>
      <c r="X45" s="92"/>
      <c r="Y45" s="92"/>
    </row>
    <row r="46" spans="1:25" ht="18.75">
      <c r="A46" s="9" t="s">
        <v>40</v>
      </c>
      <c r="O46" s="11"/>
      <c r="U46" s="77"/>
      <c r="V46" s="92"/>
      <c r="W46" s="92"/>
      <c r="X46" s="92"/>
      <c r="Y46" s="92"/>
    </row>
    <row r="47" spans="1:25" ht="15.75">
      <c r="A47" s="1" t="s">
        <v>41</v>
      </c>
      <c r="O47" s="11"/>
      <c r="U47" s="77"/>
      <c r="V47" s="92"/>
      <c r="W47" s="92"/>
      <c r="X47" s="92"/>
      <c r="Y47" s="92"/>
    </row>
    <row r="48" spans="1:25">
      <c r="A48" t="s">
        <v>42</v>
      </c>
      <c r="C48" s="53">
        <v>3000000000</v>
      </c>
      <c r="D48" s="54">
        <v>3000000000</v>
      </c>
      <c r="E48" s="54">
        <v>3000000000</v>
      </c>
      <c r="F48" s="54">
        <v>5000000000</v>
      </c>
      <c r="G48" s="55">
        <v>5000000000</v>
      </c>
      <c r="I48" s="37">
        <f>C48/$C$80</f>
        <v>0.17167621171525199</v>
      </c>
      <c r="J48" s="38">
        <f>D48/$D$80</f>
        <v>0.13250292785591422</v>
      </c>
      <c r="K48" s="38">
        <f>E48/$E$80</f>
        <v>0.11715954885284732</v>
      </c>
      <c r="L48" s="38">
        <f>F48/$F$80</f>
        <v>0.1196177792544179</v>
      </c>
      <c r="M48" s="39">
        <f>G48/$G$80</f>
        <v>9.4187749794505907E-2</v>
      </c>
      <c r="O48" s="37">
        <f>C48/$C$48</f>
        <v>1</v>
      </c>
      <c r="P48" s="38">
        <f t="shared" ref="P48:S48" si="46">D48/$C$48</f>
        <v>1</v>
      </c>
      <c r="Q48" s="38">
        <f t="shared" si="46"/>
        <v>1</v>
      </c>
      <c r="R48" s="38">
        <f t="shared" si="46"/>
        <v>1.6666666666666667</v>
      </c>
      <c r="S48" s="39">
        <f t="shared" si="46"/>
        <v>1.6666666666666667</v>
      </c>
      <c r="U48" s="84">
        <f t="shared" si="23"/>
        <v>5.7225403905083999E-11</v>
      </c>
      <c r="V48" s="89">
        <f t="shared" si="29"/>
        <v>0</v>
      </c>
      <c r="W48" s="89">
        <f t="shared" si="30"/>
        <v>0</v>
      </c>
      <c r="X48" s="89">
        <f t="shared" si="31"/>
        <v>0.66666666666666663</v>
      </c>
      <c r="Y48" s="90">
        <f t="shared" si="32"/>
        <v>0</v>
      </c>
    </row>
    <row r="49" spans="1:25">
      <c r="A49" t="s">
        <v>43</v>
      </c>
      <c r="C49" s="56">
        <v>2515996500</v>
      </c>
      <c r="D49" s="10">
        <v>2515996500</v>
      </c>
      <c r="E49" s="10">
        <v>2515996500</v>
      </c>
      <c r="F49" s="10">
        <v>2918555940</v>
      </c>
      <c r="G49" s="57">
        <v>3356339330</v>
      </c>
      <c r="I49" s="40">
        <f t="shared" ref="I49:I80" si="47">C49/$C$80</f>
        <v>0.14397891593627765</v>
      </c>
      <c r="J49" s="5">
        <f t="shared" ref="J49:J80" si="48">D49/$D$80</f>
        <v>0.11112563424174424</v>
      </c>
      <c r="K49" s="5">
        <f t="shared" ref="K49:K80" si="49">E49/$E$80</f>
        <v>9.8257671618447617E-2</v>
      </c>
      <c r="L49" s="5">
        <f t="shared" ref="L49:L80" si="50">F49/$F$80</f>
        <v>6.9822236034518023E-2</v>
      </c>
      <c r="M49" s="41">
        <f t="shared" ref="M49:M80" si="51">G49/$G$80</f>
        <v>6.3225209807899918E-2</v>
      </c>
      <c r="O49" s="40">
        <f>C49/$C$49</f>
        <v>1</v>
      </c>
      <c r="P49" s="5">
        <f t="shared" ref="P49:S49" si="52">D49/$C$49</f>
        <v>1</v>
      </c>
      <c r="Q49" s="5">
        <f t="shared" si="52"/>
        <v>1</v>
      </c>
      <c r="R49" s="5">
        <f t="shared" si="52"/>
        <v>1.1599999999999999</v>
      </c>
      <c r="S49" s="41">
        <f t="shared" si="52"/>
        <v>1.3339999996025431</v>
      </c>
      <c r="U49" s="88">
        <f t="shared" si="23"/>
        <v>5.7225403905083993E-11</v>
      </c>
      <c r="V49" s="77">
        <f t="shared" si="29"/>
        <v>0</v>
      </c>
      <c r="W49" s="77">
        <f t="shared" si="30"/>
        <v>0</v>
      </c>
      <c r="X49" s="77">
        <f t="shared" si="31"/>
        <v>0.16</v>
      </c>
      <c r="Y49" s="78">
        <f t="shared" si="32"/>
        <v>0.1499999996573648</v>
      </c>
    </row>
    <row r="50" spans="1:25" ht="15.75">
      <c r="A50" s="14" t="s">
        <v>44</v>
      </c>
      <c r="C50" s="58"/>
      <c r="G50" s="59"/>
      <c r="I50" s="40">
        <f t="shared" si="47"/>
        <v>0</v>
      </c>
      <c r="J50" s="5">
        <f t="shared" si="48"/>
        <v>0</v>
      </c>
      <c r="K50" s="5">
        <f t="shared" si="49"/>
        <v>0</v>
      </c>
      <c r="L50" s="5">
        <f t="shared" si="50"/>
        <v>0</v>
      </c>
      <c r="M50" s="41">
        <f t="shared" si="51"/>
        <v>0</v>
      </c>
      <c r="O50" s="40"/>
      <c r="P50" s="3"/>
      <c r="Q50" s="3"/>
      <c r="R50" s="3"/>
      <c r="S50" s="34"/>
      <c r="U50" s="88"/>
      <c r="V50" s="77"/>
      <c r="W50" s="77"/>
      <c r="X50" s="77"/>
      <c r="Y50" s="78"/>
    </row>
    <row r="51" spans="1:25">
      <c r="A51" t="s">
        <v>45</v>
      </c>
      <c r="C51" s="60" t="s">
        <v>14</v>
      </c>
      <c r="D51" s="61" t="s">
        <v>14</v>
      </c>
      <c r="E51" s="61" t="s">
        <v>14</v>
      </c>
      <c r="F51" s="10">
        <v>2762735410</v>
      </c>
      <c r="G51" s="57">
        <v>2324952020</v>
      </c>
      <c r="I51" s="46" t="s">
        <v>14</v>
      </c>
      <c r="J51" s="77" t="s">
        <v>14</v>
      </c>
      <c r="K51" s="77" t="s">
        <v>14</v>
      </c>
      <c r="L51" s="5">
        <f t="shared" si="50"/>
        <v>6.6094454882348747E-2</v>
      </c>
      <c r="M51" s="41">
        <f t="shared" si="51"/>
        <v>4.3796399828798217E-2</v>
      </c>
      <c r="O51" s="46" t="s">
        <v>14</v>
      </c>
      <c r="P51" s="77" t="s">
        <v>14</v>
      </c>
      <c r="Q51" s="77" t="s">
        <v>14</v>
      </c>
      <c r="R51" s="77">
        <f>F51/$F$51</f>
        <v>1</v>
      </c>
      <c r="S51" s="77">
        <f>G51/$F$51</f>
        <v>0.84153987804427499</v>
      </c>
      <c r="U51" s="88" t="s">
        <v>14</v>
      </c>
      <c r="V51" s="77" t="s">
        <v>14</v>
      </c>
      <c r="W51" s="77" t="s">
        <v>14</v>
      </c>
      <c r="X51" s="77" t="s">
        <v>14</v>
      </c>
      <c r="Y51" s="78">
        <f t="shared" si="32"/>
        <v>-0.15846012195572504</v>
      </c>
    </row>
    <row r="52" spans="1:25">
      <c r="A52" t="s">
        <v>46</v>
      </c>
      <c r="C52" s="60" t="s">
        <v>14</v>
      </c>
      <c r="D52" s="61" t="s">
        <v>14</v>
      </c>
      <c r="E52" s="61" t="s">
        <v>14</v>
      </c>
      <c r="F52" s="10">
        <v>980000000</v>
      </c>
      <c r="G52" s="57">
        <v>980000000</v>
      </c>
      <c r="I52" s="46" t="s">
        <v>14</v>
      </c>
      <c r="J52" s="77" t="s">
        <v>14</v>
      </c>
      <c r="K52" s="77" t="s">
        <v>14</v>
      </c>
      <c r="L52" s="5">
        <f t="shared" si="50"/>
        <v>2.3445084733865907E-2</v>
      </c>
      <c r="M52" s="41">
        <f t="shared" si="51"/>
        <v>1.8460798959723159E-2</v>
      </c>
      <c r="O52" s="46" t="s">
        <v>14</v>
      </c>
      <c r="P52" s="77" t="s">
        <v>14</v>
      </c>
      <c r="Q52" s="77" t="s">
        <v>14</v>
      </c>
      <c r="R52" s="77">
        <f>F52/$F$52</f>
        <v>1</v>
      </c>
      <c r="S52" s="77">
        <f>G52/$F$52</f>
        <v>1</v>
      </c>
      <c r="U52" s="88" t="s">
        <v>14</v>
      </c>
      <c r="V52" s="77" t="s">
        <v>14</v>
      </c>
      <c r="W52" s="77" t="s">
        <v>14</v>
      </c>
      <c r="X52" s="77" t="s">
        <v>14</v>
      </c>
      <c r="Y52" s="78">
        <f t="shared" si="32"/>
        <v>0</v>
      </c>
    </row>
    <row r="53" spans="1:25">
      <c r="A53" t="s">
        <v>47</v>
      </c>
      <c r="C53" s="60" t="s">
        <v>14</v>
      </c>
      <c r="D53" s="61" t="s">
        <v>14</v>
      </c>
      <c r="E53" s="61" t="s">
        <v>14</v>
      </c>
      <c r="F53" s="10">
        <v>3402244904</v>
      </c>
      <c r="G53" s="57">
        <v>3018133793</v>
      </c>
      <c r="I53" s="46" t="s">
        <v>14</v>
      </c>
      <c r="J53" s="77" t="s">
        <v>14</v>
      </c>
      <c r="K53" s="77" t="s">
        <v>14</v>
      </c>
      <c r="L53" s="5">
        <f t="shared" si="50"/>
        <v>8.1393795979228051E-2</v>
      </c>
      <c r="M53" s="41">
        <f t="shared" si="51"/>
        <v>5.6854246108285419E-2</v>
      </c>
      <c r="O53" s="46" t="s">
        <v>14</v>
      </c>
      <c r="P53" s="77" t="s">
        <v>14</v>
      </c>
      <c r="Q53" s="77" t="s">
        <v>14</v>
      </c>
      <c r="R53" s="77">
        <f>F53/$F$53</f>
        <v>1</v>
      </c>
      <c r="S53" s="77">
        <f>G53/$F$53</f>
        <v>0.88710068738778836</v>
      </c>
      <c r="U53" s="88" t="s">
        <v>14</v>
      </c>
      <c r="V53" s="77" t="s">
        <v>14</v>
      </c>
      <c r="W53" s="77" t="s">
        <v>14</v>
      </c>
      <c r="X53" s="77" t="s">
        <v>14</v>
      </c>
      <c r="Y53" s="78">
        <f t="shared" si="32"/>
        <v>-0.11289931261221164</v>
      </c>
    </row>
    <row r="54" spans="1:25" ht="15.75">
      <c r="A54" s="14" t="s">
        <v>48</v>
      </c>
      <c r="C54" s="60"/>
      <c r="D54" s="61"/>
      <c r="E54" s="61"/>
      <c r="G54" s="59"/>
      <c r="I54" s="46"/>
      <c r="J54" s="77"/>
      <c r="K54" s="77"/>
      <c r="L54" s="5"/>
      <c r="M54" s="41"/>
      <c r="O54" s="46"/>
      <c r="P54" s="86"/>
      <c r="Q54" s="86"/>
      <c r="R54" s="86"/>
      <c r="S54" s="87"/>
      <c r="U54" s="88"/>
      <c r="V54" s="77"/>
      <c r="W54" s="77"/>
      <c r="X54" s="77"/>
      <c r="Y54" s="78"/>
    </row>
    <row r="55" spans="1:25">
      <c r="A55" t="s">
        <v>49</v>
      </c>
      <c r="C55" s="60" t="s">
        <v>14</v>
      </c>
      <c r="D55" s="61" t="s">
        <v>14</v>
      </c>
      <c r="E55" s="61" t="s">
        <v>14</v>
      </c>
      <c r="F55" s="10">
        <v>6441323325</v>
      </c>
      <c r="G55" s="57">
        <v>11167653096</v>
      </c>
      <c r="I55" s="46" t="s">
        <v>14</v>
      </c>
      <c r="J55" s="77" t="s">
        <v>14</v>
      </c>
      <c r="K55" s="77" t="s">
        <v>14</v>
      </c>
      <c r="L55" s="5">
        <f t="shared" si="50"/>
        <v>0.15409935831923663</v>
      </c>
      <c r="M55" s="41">
        <f t="shared" si="51"/>
        <v>0.21037122311957746</v>
      </c>
      <c r="O55" s="46" t="s">
        <v>14</v>
      </c>
      <c r="P55" s="77" t="s">
        <v>14</v>
      </c>
      <c r="Q55" s="77" t="s">
        <v>14</v>
      </c>
      <c r="R55" s="77">
        <f>F55/$F$55</f>
        <v>1</v>
      </c>
      <c r="S55" s="77">
        <f>G55/$F$55</f>
        <v>1.7337513632728567</v>
      </c>
      <c r="U55" s="88" t="s">
        <v>14</v>
      </c>
      <c r="V55" s="77" t="s">
        <v>14</v>
      </c>
      <c r="W55" s="77" t="s">
        <v>14</v>
      </c>
      <c r="X55" s="77" t="s">
        <v>14</v>
      </c>
      <c r="Y55" s="78">
        <f t="shared" si="32"/>
        <v>0.73375136327285662</v>
      </c>
    </row>
    <row r="56" spans="1:25">
      <c r="A56" t="s">
        <v>50</v>
      </c>
      <c r="C56" s="56">
        <v>4026299038</v>
      </c>
      <c r="D56" s="10">
        <v>4822104763</v>
      </c>
      <c r="E56" s="10">
        <v>5141577076</v>
      </c>
      <c r="F56" s="61" t="s">
        <v>14</v>
      </c>
      <c r="G56" s="62" t="s">
        <v>14</v>
      </c>
      <c r="I56" s="40">
        <f t="shared" si="47"/>
        <v>0.23040658869220113</v>
      </c>
      <c r="J56" s="5">
        <f t="shared" si="48"/>
        <v>0.21298099984181645</v>
      </c>
      <c r="K56" s="5">
        <f t="shared" si="49"/>
        <v>0.20079495020543395</v>
      </c>
      <c r="L56" s="77" t="s">
        <v>14</v>
      </c>
      <c r="M56" s="78" t="s">
        <v>14</v>
      </c>
      <c r="O56" s="46">
        <f>C56/$C$56</f>
        <v>1</v>
      </c>
      <c r="P56" s="77">
        <f t="shared" ref="P56:S56" si="53">D56/$C$56</f>
        <v>1.1976519174281957</v>
      </c>
      <c r="Q56" s="77">
        <f t="shared" si="53"/>
        <v>1.2769983122152786</v>
      </c>
      <c r="R56" s="77" t="s">
        <v>14</v>
      </c>
      <c r="S56" s="78" t="s">
        <v>14</v>
      </c>
      <c r="U56" s="88">
        <f t="shared" si="23"/>
        <v>5.7225403905083993E-11</v>
      </c>
      <c r="V56" s="77">
        <f t="shared" si="29"/>
        <v>0.19765191742819577</v>
      </c>
      <c r="W56" s="77">
        <f t="shared" si="30"/>
        <v>6.6251632575739627E-2</v>
      </c>
      <c r="X56" s="77" t="s">
        <v>14</v>
      </c>
      <c r="Y56" s="78" t="s">
        <v>14</v>
      </c>
    </row>
    <row r="57" spans="1:25">
      <c r="A57" s="13" t="s">
        <v>51</v>
      </c>
      <c r="C57" s="63">
        <v>924037217</v>
      </c>
      <c r="D57" s="15">
        <v>165832548</v>
      </c>
      <c r="E57" s="15">
        <v>500000000</v>
      </c>
      <c r="F57" s="23" t="s">
        <v>14</v>
      </c>
      <c r="G57" s="64" t="s">
        <v>14</v>
      </c>
      <c r="I57" s="50">
        <f t="shared" si="47"/>
        <v>5.2878402966154744E-2</v>
      </c>
      <c r="J57" s="51">
        <f t="shared" si="48"/>
        <v>7.3244327146021445E-3</v>
      </c>
      <c r="K57" s="51">
        <f t="shared" si="49"/>
        <v>1.9526591475474551E-2</v>
      </c>
      <c r="L57" s="79" t="s">
        <v>14</v>
      </c>
      <c r="M57" s="80" t="s">
        <v>14</v>
      </c>
      <c r="O57" s="46">
        <f>C57/$C$57</f>
        <v>1</v>
      </c>
      <c r="P57" s="77">
        <f t="shared" ref="P57:S57" si="54">D57/$C$57</f>
        <v>0.17946522602021991</v>
      </c>
      <c r="Q57" s="77">
        <f t="shared" si="54"/>
        <v>0.5411037464738826</v>
      </c>
      <c r="R57" s="77" t="s">
        <v>14</v>
      </c>
      <c r="S57" s="78" t="s">
        <v>14</v>
      </c>
      <c r="U57" s="88">
        <f t="shared" si="23"/>
        <v>5.7225403905083993E-11</v>
      </c>
      <c r="V57" s="77">
        <f t="shared" si="29"/>
        <v>-0.82053477397978003</v>
      </c>
      <c r="W57" s="77">
        <f t="shared" si="30"/>
        <v>2.0150896553793527</v>
      </c>
      <c r="X57" s="77" t="s">
        <v>14</v>
      </c>
      <c r="Y57" s="78" t="s">
        <v>14</v>
      </c>
    </row>
    <row r="58" spans="1:25">
      <c r="A58" s="13" t="s">
        <v>52</v>
      </c>
      <c r="C58" s="63">
        <f t="shared" ref="C58:D58" si="55">SUM(C49,C51,C52,C53,C55,C56,C57)</f>
        <v>7466332755</v>
      </c>
      <c r="D58" s="15">
        <f t="shared" si="55"/>
        <v>7503933811</v>
      </c>
      <c r="E58" s="15">
        <f>SUM(E49,E51,E52,E53,E55,E56,E57)</f>
        <v>8157573576</v>
      </c>
      <c r="F58" s="15">
        <f t="shared" ref="F58:H58" si="56">SUM(F49,F51,F52,F53,F55,F56,F57)</f>
        <v>16504859579</v>
      </c>
      <c r="G58" s="65">
        <f t="shared" si="56"/>
        <v>20847078239</v>
      </c>
      <c r="H58" s="10"/>
      <c r="I58" s="42">
        <f t="shared" si="47"/>
        <v>0.42726390759463356</v>
      </c>
      <c r="J58" s="43">
        <f t="shared" si="48"/>
        <v>0.33143106679816281</v>
      </c>
      <c r="K58" s="43">
        <f t="shared" si="49"/>
        <v>0.31857921329935612</v>
      </c>
      <c r="L58" s="43">
        <f t="shared" si="50"/>
        <v>0.39485492994919735</v>
      </c>
      <c r="M58" s="44">
        <f t="shared" si="51"/>
        <v>0.39270787782428418</v>
      </c>
      <c r="O58" s="40">
        <f>C58/$C$58</f>
        <v>1</v>
      </c>
      <c r="P58" s="5">
        <f t="shared" ref="P58:S58" si="57">D58/$C$58</f>
        <v>1.0050360809293986</v>
      </c>
      <c r="Q58" s="5">
        <f t="shared" si="57"/>
        <v>1.0925810359225008</v>
      </c>
      <c r="R58" s="5">
        <f t="shared" si="57"/>
        <v>2.2105711224760434</v>
      </c>
      <c r="S58" s="41">
        <f t="shared" si="57"/>
        <v>2.792144272573343</v>
      </c>
      <c r="U58" s="88">
        <f t="shared" si="23"/>
        <v>5.7225403905083999E-11</v>
      </c>
      <c r="V58" s="77">
        <f t="shared" si="29"/>
        <v>5.0360809293986519E-3</v>
      </c>
      <c r="W58" s="77">
        <f t="shared" si="30"/>
        <v>8.7106280713967768E-2</v>
      </c>
      <c r="X58" s="77">
        <f t="shared" si="31"/>
        <v>1.0232559872408804</v>
      </c>
      <c r="Y58" s="78">
        <f t="shared" si="32"/>
        <v>0.26308728282213517</v>
      </c>
    </row>
    <row r="59" spans="1:25">
      <c r="C59" s="58"/>
      <c r="G59" s="59"/>
      <c r="I59" s="47"/>
      <c r="J59" s="48"/>
      <c r="K59" s="48"/>
      <c r="L59" s="48"/>
      <c r="M59" s="49"/>
      <c r="O59" s="40"/>
      <c r="P59" s="3"/>
      <c r="Q59" s="3"/>
      <c r="R59" s="3"/>
      <c r="S59" s="34"/>
      <c r="U59" s="40"/>
      <c r="V59" s="5"/>
      <c r="W59" s="5"/>
      <c r="X59" s="5"/>
      <c r="Y59" s="41"/>
    </row>
    <row r="60" spans="1:25" ht="18.75">
      <c r="A60" s="9" t="s">
        <v>53</v>
      </c>
      <c r="C60" s="58"/>
      <c r="G60" s="59"/>
      <c r="I60" s="40"/>
      <c r="J60" s="5"/>
      <c r="K60" s="5"/>
      <c r="L60" s="5"/>
      <c r="M60" s="41"/>
      <c r="O60" s="40"/>
      <c r="P60" s="3"/>
      <c r="Q60" s="3"/>
      <c r="R60" s="3"/>
      <c r="S60" s="34"/>
      <c r="U60" s="40"/>
      <c r="V60" s="5"/>
      <c r="W60" s="5"/>
      <c r="X60" s="5"/>
      <c r="Y60" s="41"/>
    </row>
    <row r="61" spans="1:25" ht="15.75">
      <c r="A61" s="1" t="s">
        <v>54</v>
      </c>
      <c r="C61" s="58"/>
      <c r="G61" s="59"/>
      <c r="I61" s="40"/>
      <c r="J61" s="5"/>
      <c r="K61" s="5"/>
      <c r="L61" s="5"/>
      <c r="M61" s="41"/>
      <c r="O61" s="40"/>
      <c r="P61" s="3"/>
      <c r="Q61" s="3"/>
      <c r="R61" s="3"/>
      <c r="S61" s="34"/>
      <c r="U61" s="40"/>
      <c r="V61" s="5"/>
      <c r="W61" s="5"/>
      <c r="X61" s="5"/>
      <c r="Y61" s="41"/>
    </row>
    <row r="62" spans="1:25">
      <c r="A62" t="s">
        <v>55</v>
      </c>
      <c r="C62" s="56">
        <v>829000000</v>
      </c>
      <c r="D62" s="10">
        <v>2808581748</v>
      </c>
      <c r="E62" s="10">
        <v>2644088758</v>
      </c>
      <c r="F62" s="10">
        <v>3911162767</v>
      </c>
      <c r="G62" s="57">
        <v>4027845474</v>
      </c>
      <c r="H62" s="61"/>
      <c r="I62" s="46">
        <f t="shared" si="47"/>
        <v>4.7439859837314635E-2</v>
      </c>
      <c r="J62" s="77">
        <f t="shared" si="48"/>
        <v>0.12404843491089383</v>
      </c>
      <c r="K62" s="77">
        <f t="shared" si="49"/>
        <v>0.1032600820047218</v>
      </c>
      <c r="L62" s="77">
        <f t="shared" si="50"/>
        <v>9.3568920898220859E-2</v>
      </c>
      <c r="M62" s="78">
        <f t="shared" si="51"/>
        <v>7.5874740343209013E-2</v>
      </c>
      <c r="N62" s="61"/>
      <c r="O62" s="46">
        <f>C62/$C$62</f>
        <v>1</v>
      </c>
      <c r="P62" s="77">
        <f t="shared" ref="P62:S62" si="58">D62/$C$62</f>
        <v>3.3879152569360675</v>
      </c>
      <c r="Q62" s="77">
        <f t="shared" si="58"/>
        <v>3.1894918673100121</v>
      </c>
      <c r="R62" s="77">
        <f t="shared" si="58"/>
        <v>4.717928548854041</v>
      </c>
      <c r="S62" s="78">
        <f t="shared" si="58"/>
        <v>4.8586797032569358</v>
      </c>
      <c r="T62" s="61"/>
      <c r="U62" s="46">
        <f>I62/C62</f>
        <v>5.7225403905083999E-11</v>
      </c>
      <c r="V62" s="77">
        <f t="shared" si="29"/>
        <v>2.3879152569360675</v>
      </c>
      <c r="W62" s="77">
        <f t="shared" si="30"/>
        <v>-5.8567990807864498E-2</v>
      </c>
      <c r="X62" s="77">
        <f t="shared" si="31"/>
        <v>0.47921008898295087</v>
      </c>
      <c r="Y62" s="78">
        <f t="shared" si="32"/>
        <v>2.9833252654299466E-2</v>
      </c>
    </row>
    <row r="63" spans="1:25">
      <c r="A63" t="s">
        <v>56</v>
      </c>
      <c r="C63" s="60" t="s">
        <v>14</v>
      </c>
      <c r="D63" s="10">
        <v>720725124</v>
      </c>
      <c r="E63" s="10">
        <v>490052917</v>
      </c>
      <c r="F63" s="10">
        <v>2051365715</v>
      </c>
      <c r="G63" s="57">
        <v>2415979740</v>
      </c>
      <c r="H63" s="61"/>
      <c r="I63" s="46" t="s">
        <v>14</v>
      </c>
      <c r="J63" s="77">
        <f t="shared" si="48"/>
        <v>3.1832729703105613E-2</v>
      </c>
      <c r="K63" s="77">
        <f t="shared" si="49"/>
        <v>1.9138126223247277E-2</v>
      </c>
      <c r="L63" s="77">
        <f t="shared" si="50"/>
        <v>4.9075962253390226E-2</v>
      </c>
      <c r="M63" s="78">
        <f t="shared" si="51"/>
        <v>4.5511139051943088E-2</v>
      </c>
      <c r="N63" s="61"/>
      <c r="O63" s="46" t="s">
        <v>14</v>
      </c>
      <c r="P63" s="77">
        <f>D63/$D$63</f>
        <v>1</v>
      </c>
      <c r="Q63" s="77">
        <f t="shared" ref="Q63:S63" si="59">E63/$D$63</f>
        <v>0.67994426818399634</v>
      </c>
      <c r="R63" s="77">
        <f t="shared" si="59"/>
        <v>2.8462525402402927</v>
      </c>
      <c r="S63" s="77">
        <f t="shared" si="59"/>
        <v>3.3521514091133584</v>
      </c>
      <c r="T63" s="61"/>
      <c r="U63" s="46" t="s">
        <v>14</v>
      </c>
      <c r="V63" s="77" t="s">
        <v>14</v>
      </c>
      <c r="W63" s="77">
        <f t="shared" si="30"/>
        <v>-0.32005573181600366</v>
      </c>
      <c r="X63" s="77">
        <f t="shared" si="31"/>
        <v>3.1860085795591746</v>
      </c>
      <c r="Y63" s="78">
        <f t="shared" si="32"/>
        <v>0.17774208778759862</v>
      </c>
    </row>
    <row r="64" spans="1:25">
      <c r="A64" t="s">
        <v>57</v>
      </c>
      <c r="C64" s="60" t="s">
        <v>14</v>
      </c>
      <c r="D64" s="10">
        <v>218601201</v>
      </c>
      <c r="E64" s="10">
        <v>250575305</v>
      </c>
      <c r="F64" s="10">
        <v>357573653</v>
      </c>
      <c r="G64" s="57">
        <v>467898836</v>
      </c>
      <c r="H64" s="61"/>
      <c r="I64" s="46" t="s">
        <v>14</v>
      </c>
      <c r="J64" s="77">
        <f t="shared" si="48"/>
        <v>9.6550997217730687E-3</v>
      </c>
      <c r="K64" s="77">
        <f t="shared" si="49"/>
        <v>9.7857632291548716E-3</v>
      </c>
      <c r="L64" s="77">
        <f t="shared" si="50"/>
        <v>8.5544332583499649E-3</v>
      </c>
      <c r="M64" s="78">
        <f t="shared" si="51"/>
        <v>8.8140676988617116E-3</v>
      </c>
      <c r="N64" s="61"/>
      <c r="O64" s="46" t="s">
        <v>14</v>
      </c>
      <c r="P64" s="77">
        <f>D64/$D$64</f>
        <v>1</v>
      </c>
      <c r="Q64" s="77">
        <f t="shared" ref="Q64:S64" si="60">E64/$D$64</f>
        <v>1.1462668267774063</v>
      </c>
      <c r="R64" s="77">
        <f t="shared" si="60"/>
        <v>1.6357350799733255</v>
      </c>
      <c r="S64" s="77">
        <f t="shared" si="60"/>
        <v>2.1404220738933635</v>
      </c>
      <c r="T64" s="61"/>
      <c r="U64" s="46" t="s">
        <v>14</v>
      </c>
      <c r="V64" s="77" t="s">
        <v>14</v>
      </c>
      <c r="W64" s="77">
        <f t="shared" si="30"/>
        <v>0.14626682677740641</v>
      </c>
      <c r="X64" s="77">
        <f t="shared" si="31"/>
        <v>0.4270107463303297</v>
      </c>
      <c r="Y64" s="78">
        <f t="shared" si="32"/>
        <v>0.3085383446861506</v>
      </c>
    </row>
    <row r="65" spans="1:25">
      <c r="A65" s="13" t="s">
        <v>58</v>
      </c>
      <c r="C65" s="63">
        <v>770956499</v>
      </c>
      <c r="D65" s="15">
        <v>33348645</v>
      </c>
      <c r="E65" s="15">
        <v>54742656</v>
      </c>
      <c r="F65" s="15">
        <v>84886817</v>
      </c>
      <c r="G65" s="65">
        <v>75330101</v>
      </c>
      <c r="H65" s="61"/>
      <c r="I65" s="81">
        <f t="shared" si="47"/>
        <v>4.4118297048524484E-2</v>
      </c>
      <c r="J65" s="79">
        <f t="shared" si="48"/>
        <v>1.4729310341758317E-3</v>
      </c>
      <c r="K65" s="79">
        <f t="shared" si="49"/>
        <v>2.1378749599888719E-3</v>
      </c>
      <c r="L65" s="79">
        <f t="shared" si="50"/>
        <v>2.0307945075032337E-3</v>
      </c>
      <c r="M65" s="80">
        <f t="shared" si="51"/>
        <v>1.419034540996572E-3</v>
      </c>
      <c r="N65" s="61"/>
      <c r="O65" s="46">
        <f>C65/$C$65</f>
        <v>1</v>
      </c>
      <c r="P65" s="77">
        <f t="shared" ref="P65:S65" si="61">D65/$C$65</f>
        <v>4.3256195444562946E-2</v>
      </c>
      <c r="Q65" s="77">
        <f t="shared" si="61"/>
        <v>7.1006154135812016E-2</v>
      </c>
      <c r="R65" s="77">
        <f t="shared" si="61"/>
        <v>0.11010584528453402</v>
      </c>
      <c r="S65" s="78">
        <f t="shared" si="61"/>
        <v>9.7709924097805684E-2</v>
      </c>
      <c r="T65" s="61"/>
      <c r="U65" s="46">
        <f t="shared" ref="U63:U80" si="62">I65/C65</f>
        <v>5.7225403905083993E-11</v>
      </c>
      <c r="V65" s="77">
        <f t="shared" si="29"/>
        <v>-0.95674380455543706</v>
      </c>
      <c r="W65" s="77">
        <f t="shared" si="30"/>
        <v>0.64152564519487976</v>
      </c>
      <c r="X65" s="77">
        <f t="shared" si="31"/>
        <v>0.5506521459243775</v>
      </c>
      <c r="Y65" s="78">
        <f t="shared" si="32"/>
        <v>-0.11258186297643838</v>
      </c>
    </row>
    <row r="66" spans="1:25">
      <c r="A66" s="13" t="s">
        <v>59</v>
      </c>
      <c r="C66" s="63">
        <f t="shared" ref="C66:F66" si="63">SUM(C62:C65)</f>
        <v>1599956499</v>
      </c>
      <c r="D66" s="15">
        <f t="shared" si="63"/>
        <v>3781256718</v>
      </c>
      <c r="E66" s="15">
        <f t="shared" si="63"/>
        <v>3439459636</v>
      </c>
      <c r="F66" s="15">
        <f t="shared" si="63"/>
        <v>6404988952</v>
      </c>
      <c r="G66" s="65">
        <f>SUM(G62:G65)</f>
        <v>6987054151</v>
      </c>
      <c r="H66" s="61"/>
      <c r="I66" s="82">
        <f t="shared" si="47"/>
        <v>9.1558156885839112E-2</v>
      </c>
      <c r="J66" s="83">
        <f t="shared" si="48"/>
        <v>0.16700919536994835</v>
      </c>
      <c r="K66" s="83">
        <f t="shared" si="49"/>
        <v>0.13432184641711281</v>
      </c>
      <c r="L66" s="83">
        <f t="shared" si="50"/>
        <v>0.1532301109174643</v>
      </c>
      <c r="M66" s="91">
        <f t="shared" si="51"/>
        <v>0.13161898163501037</v>
      </c>
      <c r="N66" s="61"/>
      <c r="O66" s="46">
        <f>C66/$C$66</f>
        <v>1</v>
      </c>
      <c r="P66" s="77">
        <f t="shared" ref="P66:S66" si="64">D66/$C$66</f>
        <v>2.3633497037971654</v>
      </c>
      <c r="Q66" s="77">
        <f t="shared" si="64"/>
        <v>2.1497207193756336</v>
      </c>
      <c r="R66" s="77">
        <f t="shared" si="64"/>
        <v>4.0032269352343182</v>
      </c>
      <c r="S66" s="78">
        <f t="shared" si="64"/>
        <v>4.3670275756666053</v>
      </c>
      <c r="T66" s="61"/>
      <c r="U66" s="46">
        <f t="shared" si="62"/>
        <v>5.7225403905083993E-11</v>
      </c>
      <c r="V66" s="77">
        <f t="shared" si="29"/>
        <v>1.3633497037971656</v>
      </c>
      <c r="W66" s="77">
        <f t="shared" si="30"/>
        <v>-9.0392456130507032E-2</v>
      </c>
      <c r="X66" s="77">
        <f t="shared" si="31"/>
        <v>0.86220791340608127</v>
      </c>
      <c r="Y66" s="78">
        <f t="shared" si="32"/>
        <v>9.0876846683435153E-2</v>
      </c>
    </row>
    <row r="67" spans="1:25">
      <c r="C67" s="58"/>
      <c r="G67" s="59"/>
      <c r="H67" s="61"/>
      <c r="I67" s="84"/>
      <c r="J67" s="85"/>
      <c r="K67" s="85"/>
      <c r="L67" s="85"/>
      <c r="M67" s="115"/>
      <c r="N67" s="61"/>
      <c r="O67" s="46"/>
      <c r="P67" s="86"/>
      <c r="Q67" s="86"/>
      <c r="R67" s="86"/>
      <c r="S67" s="87"/>
      <c r="T67" s="61"/>
      <c r="U67" s="46"/>
      <c r="V67" s="77"/>
      <c r="W67" s="77"/>
      <c r="X67" s="77"/>
      <c r="Y67" s="78"/>
    </row>
    <row r="68" spans="1:25" ht="15.75">
      <c r="A68" s="22" t="s">
        <v>60</v>
      </c>
      <c r="C68" s="58"/>
      <c r="G68" s="59"/>
      <c r="H68" s="61"/>
      <c r="I68" s="46"/>
      <c r="J68" s="77"/>
      <c r="K68" s="77"/>
      <c r="L68" s="77"/>
      <c r="M68" s="78"/>
      <c r="N68" s="61"/>
      <c r="O68" s="46"/>
      <c r="P68" s="86"/>
      <c r="Q68" s="86"/>
      <c r="R68" s="86"/>
      <c r="S68" s="87"/>
      <c r="T68" s="61"/>
      <c r="U68" s="46"/>
      <c r="V68" s="77"/>
      <c r="W68" s="77"/>
      <c r="X68" s="77"/>
      <c r="Y68" s="78"/>
    </row>
    <row r="69" spans="1:25">
      <c r="A69" t="s">
        <v>61</v>
      </c>
      <c r="C69" s="56">
        <v>463465446</v>
      </c>
      <c r="D69" s="10">
        <v>496003486</v>
      </c>
      <c r="E69" s="10">
        <v>1191426866</v>
      </c>
      <c r="F69" s="10">
        <v>1732056016</v>
      </c>
      <c r="G69" s="57">
        <v>2923689503</v>
      </c>
      <c r="H69" s="61"/>
      <c r="I69" s="46">
        <f t="shared" si="47"/>
        <v>2.6521997343399894E-2</v>
      </c>
      <c r="J69" s="77">
        <f t="shared" si="48"/>
        <v>2.1907304707246653E-2</v>
      </c>
      <c r="K69" s="77">
        <f t="shared" si="49"/>
        <v>4.6529011370573928E-2</v>
      </c>
      <c r="L69" s="77">
        <f t="shared" si="50"/>
        <v>4.1436938835634901E-2</v>
      </c>
      <c r="M69" s="78">
        <f t="shared" si="51"/>
        <v>5.5075147077077467E-2</v>
      </c>
      <c r="N69" s="61"/>
      <c r="O69" s="46">
        <f>C69/$C$69</f>
        <v>1</v>
      </c>
      <c r="P69" s="77">
        <f t="shared" ref="P69:S69" si="65">D69/$C$69</f>
        <v>1.0702059674153142</v>
      </c>
      <c r="Q69" s="77">
        <f t="shared" si="65"/>
        <v>2.5706918957664859</v>
      </c>
      <c r="R69" s="77">
        <f t="shared" si="65"/>
        <v>3.737184791118171</v>
      </c>
      <c r="S69" s="78">
        <f t="shared" si="65"/>
        <v>6.3083225043706923</v>
      </c>
      <c r="T69" s="61"/>
      <c r="U69" s="46">
        <f t="shared" si="62"/>
        <v>5.7225403905083993E-11</v>
      </c>
      <c r="V69" s="77">
        <f t="shared" si="29"/>
        <v>7.0205967415314069E-2</v>
      </c>
      <c r="W69" s="77">
        <f t="shared" si="30"/>
        <v>1.4020534121810588</v>
      </c>
      <c r="X69" s="77">
        <f t="shared" si="31"/>
        <v>0.45376612314867842</v>
      </c>
      <c r="Y69" s="78">
        <f t="shared" si="32"/>
        <v>0.68798784565406346</v>
      </c>
    </row>
    <row r="70" spans="1:25">
      <c r="A70" t="s">
        <v>62</v>
      </c>
      <c r="C70" s="56">
        <v>3303075</v>
      </c>
      <c r="D70" s="10">
        <v>3037587</v>
      </c>
      <c r="E70" s="10">
        <v>2992760</v>
      </c>
      <c r="F70" s="10">
        <v>2982204</v>
      </c>
      <c r="G70" s="57">
        <v>2963664</v>
      </c>
      <c r="H70" s="61"/>
      <c r="I70" s="46">
        <f t="shared" si="47"/>
        <v>1.8901980100378531E-4</v>
      </c>
      <c r="J70" s="77">
        <f t="shared" si="48"/>
        <v>1.3416305703902099E-4</v>
      </c>
      <c r="K70" s="77">
        <f t="shared" si="49"/>
        <v>1.1687680380828245E-4</v>
      </c>
      <c r="L70" s="77">
        <f t="shared" si="50"/>
        <v>7.1344923952728414E-5</v>
      </c>
      <c r="M70" s="78">
        <f t="shared" si="51"/>
        <v>5.5828168661396909E-5</v>
      </c>
      <c r="N70" s="61"/>
      <c r="O70" s="46">
        <f>C70/$C$70</f>
        <v>1</v>
      </c>
      <c r="P70" s="77">
        <f t="shared" ref="P70:S70" si="66">D70/$C$70</f>
        <v>0.91962398673962897</v>
      </c>
      <c r="Q70" s="77">
        <f t="shared" si="66"/>
        <v>0.90605269332364535</v>
      </c>
      <c r="R70" s="77">
        <f t="shared" si="66"/>
        <v>0.90285688335868852</v>
      </c>
      <c r="S70" s="78">
        <f t="shared" si="66"/>
        <v>0.89724393179083128</v>
      </c>
      <c r="T70" s="61"/>
      <c r="U70" s="46">
        <f t="shared" si="62"/>
        <v>5.7225403905083993E-11</v>
      </c>
      <c r="V70" s="77">
        <f t="shared" si="29"/>
        <v>-8.0376013260371013E-2</v>
      </c>
      <c r="W70" s="77">
        <f t="shared" si="30"/>
        <v>-1.4757437400146893E-2</v>
      </c>
      <c r="X70" s="77">
        <f t="shared" si="31"/>
        <v>-3.5271789251393364E-3</v>
      </c>
      <c r="Y70" s="78">
        <f t="shared" si="32"/>
        <v>-6.2168785234008135E-3</v>
      </c>
    </row>
    <row r="71" spans="1:25">
      <c r="A71" t="s">
        <v>63</v>
      </c>
      <c r="C71" s="60" t="s">
        <v>14</v>
      </c>
      <c r="D71" s="10">
        <v>2624330</v>
      </c>
      <c r="E71" s="10">
        <v>3318962</v>
      </c>
      <c r="F71" s="10">
        <v>5675118</v>
      </c>
      <c r="G71" s="57">
        <v>7068715</v>
      </c>
      <c r="H71" s="61"/>
      <c r="I71" s="46" t="s">
        <v>14</v>
      </c>
      <c r="J71" s="77">
        <f t="shared" si="48"/>
        <v>1.1591046955337046E-4</v>
      </c>
      <c r="K71" s="77">
        <f t="shared" si="49"/>
        <v>1.2961603019324795E-4</v>
      </c>
      <c r="L71" s="77">
        <f t="shared" si="50"/>
        <v>1.3576900243335473E-4</v>
      </c>
      <c r="M71" s="78">
        <f t="shared" si="51"/>
        <v>1.3315727195773418E-4</v>
      </c>
      <c r="N71" s="61"/>
      <c r="O71" s="46" t="s">
        <v>14</v>
      </c>
      <c r="P71" s="77">
        <f>D71/$D$71</f>
        <v>1</v>
      </c>
      <c r="Q71" s="77">
        <f t="shared" ref="Q71:S71" si="67">E71/$D$71</f>
        <v>1.2646892730716031</v>
      </c>
      <c r="R71" s="77">
        <f t="shared" si="67"/>
        <v>2.162501667092172</v>
      </c>
      <c r="S71" s="77">
        <f t="shared" si="67"/>
        <v>2.6935313013226234</v>
      </c>
      <c r="T71" s="61"/>
      <c r="U71" s="46" t="s">
        <v>14</v>
      </c>
      <c r="V71" s="77" t="s">
        <v>14</v>
      </c>
      <c r="W71" s="77">
        <f t="shared" si="30"/>
        <v>0.26468927307160306</v>
      </c>
      <c r="X71" s="77">
        <f t="shared" si="31"/>
        <v>0.7099074951746962</v>
      </c>
      <c r="Y71" s="78">
        <f t="shared" si="32"/>
        <v>0.2455626473317383</v>
      </c>
    </row>
    <row r="72" spans="1:25">
      <c r="A72" t="s">
        <v>64</v>
      </c>
      <c r="C72" s="56">
        <v>101322923</v>
      </c>
      <c r="D72" s="10">
        <v>321147389</v>
      </c>
      <c r="E72" s="10">
        <v>355511559</v>
      </c>
      <c r="F72" s="10">
        <v>251457149</v>
      </c>
      <c r="G72" s="57">
        <v>379869093</v>
      </c>
      <c r="H72" s="61"/>
      <c r="I72" s="46">
        <f t="shared" si="47"/>
        <v>5.798245193518725E-3</v>
      </c>
      <c r="J72" s="77">
        <f t="shared" si="48"/>
        <v>1.4184323105260742E-2</v>
      </c>
      <c r="K72" s="77">
        <f t="shared" si="49"/>
        <v>1.3883857954804136E-2</v>
      </c>
      <c r="L72" s="77">
        <f t="shared" si="50"/>
        <v>6.0157491482054539E-3</v>
      </c>
      <c r="M72" s="78">
        <f t="shared" si="51"/>
        <v>7.1558030172299792E-3</v>
      </c>
      <c r="N72" s="61"/>
      <c r="O72" s="46">
        <f>C72/$C$72</f>
        <v>1</v>
      </c>
      <c r="P72" s="77">
        <f t="shared" ref="P72:S72" si="68">D72/$C$72</f>
        <v>3.1695432730459228</v>
      </c>
      <c r="Q72" s="77">
        <f t="shared" si="68"/>
        <v>3.508698214322143</v>
      </c>
      <c r="R72" s="77">
        <f t="shared" si="68"/>
        <v>2.481739980991271</v>
      </c>
      <c r="S72" s="78">
        <f t="shared" si="68"/>
        <v>3.7490933122803809</v>
      </c>
      <c r="T72" s="61"/>
      <c r="U72" s="46">
        <f t="shared" si="62"/>
        <v>5.7225403905083993E-11</v>
      </c>
      <c r="V72" s="77">
        <f t="shared" si="29"/>
        <v>2.1695432730459228</v>
      </c>
      <c r="W72" s="77">
        <f t="shared" si="30"/>
        <v>0.10700435742916782</v>
      </c>
      <c r="X72" s="77">
        <f t="shared" si="31"/>
        <v>-0.2926892455837139</v>
      </c>
      <c r="Y72" s="78">
        <f t="shared" si="32"/>
        <v>0.51067127942343771</v>
      </c>
    </row>
    <row r="73" spans="1:25">
      <c r="A73" t="s">
        <v>65</v>
      </c>
      <c r="C73" s="56">
        <v>7540375822</v>
      </c>
      <c r="D73" s="10">
        <v>9171452321</v>
      </c>
      <c r="E73" s="10">
        <v>11584153072</v>
      </c>
      <c r="F73" s="10">
        <v>16107717529</v>
      </c>
      <c r="G73" s="57">
        <v>20618945517</v>
      </c>
      <c r="H73" s="61"/>
      <c r="I73" s="46">
        <f t="shared" si="47"/>
        <v>0.43150105201007971</v>
      </c>
      <c r="J73" s="77">
        <f t="shared" si="48"/>
        <v>0.4050814284078067</v>
      </c>
      <c r="K73" s="77">
        <f t="shared" si="49"/>
        <v>0.45239804925261512</v>
      </c>
      <c r="L73" s="77">
        <f t="shared" si="50"/>
        <v>0.38535387993528797</v>
      </c>
      <c r="M73" s="78">
        <f t="shared" si="51"/>
        <v>0.38841041627634904</v>
      </c>
      <c r="N73" s="61"/>
      <c r="O73" s="46">
        <f>C73/$C$73</f>
        <v>1</v>
      </c>
      <c r="P73" s="77">
        <f t="shared" ref="P73:S73" si="69">D73/$C$73</f>
        <v>1.2163123612806046</v>
      </c>
      <c r="Q73" s="77">
        <f t="shared" si="69"/>
        <v>1.5362832497289816</v>
      </c>
      <c r="R73" s="77">
        <f t="shared" si="69"/>
        <v>2.1361955835150415</v>
      </c>
      <c r="S73" s="78">
        <f t="shared" si="69"/>
        <v>2.7344718623760924</v>
      </c>
      <c r="T73" s="61"/>
      <c r="U73" s="46">
        <f t="shared" si="62"/>
        <v>5.7225403905083993E-11</v>
      </c>
      <c r="V73" s="77">
        <f t="shared" si="29"/>
        <v>0.2163123612806046</v>
      </c>
      <c r="W73" s="77">
        <f t="shared" si="30"/>
        <v>0.26306637886298617</v>
      </c>
      <c r="X73" s="77">
        <f t="shared" si="31"/>
        <v>0.39049591531502509</v>
      </c>
      <c r="Y73" s="78">
        <f t="shared" si="32"/>
        <v>0.28006624649818196</v>
      </c>
    </row>
    <row r="74" spans="1:25">
      <c r="A74" t="s">
        <v>66</v>
      </c>
      <c r="C74" s="56">
        <v>300000000</v>
      </c>
      <c r="D74" s="10">
        <v>830180982</v>
      </c>
      <c r="E74" s="10">
        <v>54722832</v>
      </c>
      <c r="F74" s="10">
        <v>3193514</v>
      </c>
      <c r="G74" s="57">
        <v>25062812</v>
      </c>
      <c r="H74" s="61"/>
      <c r="I74" s="46">
        <f t="shared" si="47"/>
        <v>1.7167621171525198E-2</v>
      </c>
      <c r="J74" s="77">
        <f t="shared" si="48"/>
        <v>3.6667136921766007E-2</v>
      </c>
      <c r="K74" s="77">
        <f t="shared" si="49"/>
        <v>2.137100769690052E-3</v>
      </c>
      <c r="L74" s="77">
        <f t="shared" si="50"/>
        <v>7.6400210539578624E-5</v>
      </c>
      <c r="M74" s="78">
        <f t="shared" si="51"/>
        <v>4.7212197316054806E-4</v>
      </c>
      <c r="N74" s="61"/>
      <c r="O74" s="46">
        <f>C74/$C$74</f>
        <v>1</v>
      </c>
      <c r="P74" s="77">
        <f t="shared" ref="P74:S74" si="70">D74/$C$74</f>
        <v>2.7672699399999998</v>
      </c>
      <c r="Q74" s="77">
        <f t="shared" si="70"/>
        <v>0.18240944000000001</v>
      </c>
      <c r="R74" s="77">
        <f t="shared" si="70"/>
        <v>1.0645046666666666E-2</v>
      </c>
      <c r="S74" s="78">
        <f t="shared" si="70"/>
        <v>8.3542706666666661E-2</v>
      </c>
      <c r="T74" s="61"/>
      <c r="U74" s="46">
        <f t="shared" si="62"/>
        <v>5.7225403905083993E-11</v>
      </c>
      <c r="V74" s="77">
        <f t="shared" si="29"/>
        <v>1.76726994</v>
      </c>
      <c r="W74" s="77">
        <f t="shared" si="30"/>
        <v>-0.93408325029541572</v>
      </c>
      <c r="X74" s="77">
        <f t="shared" si="31"/>
        <v>-0.94164201881949383</v>
      </c>
      <c r="Y74" s="78">
        <f t="shared" si="32"/>
        <v>6.848035737435314</v>
      </c>
    </row>
    <row r="75" spans="1:25">
      <c r="A75" t="s">
        <v>67</v>
      </c>
      <c r="C75" s="60" t="s">
        <v>14</v>
      </c>
      <c r="D75" s="66">
        <v>531372511</v>
      </c>
      <c r="E75" s="66">
        <v>816948215</v>
      </c>
      <c r="F75" s="66">
        <v>765722598</v>
      </c>
      <c r="G75" s="57">
        <v>1281336412</v>
      </c>
      <c r="H75" s="61"/>
      <c r="I75" s="46" t="s">
        <v>14</v>
      </c>
      <c r="J75" s="77">
        <f t="shared" si="48"/>
        <v>2.3469471163216332E-2</v>
      </c>
      <c r="K75" s="77">
        <f t="shared" si="49"/>
        <v>3.1904428101846308E-2</v>
      </c>
      <c r="L75" s="77">
        <f t="shared" si="50"/>
        <v>1.8318807339536676E-2</v>
      </c>
      <c r="M75" s="78">
        <f t="shared" si="51"/>
        <v>2.4137238675209189E-2</v>
      </c>
      <c r="N75" s="61"/>
      <c r="O75" s="46" t="s">
        <v>14</v>
      </c>
      <c r="P75" s="77">
        <f>D75/$D$75</f>
        <v>1</v>
      </c>
      <c r="Q75" s="77">
        <f t="shared" ref="Q75:S75" si="71">E75/$D$75</f>
        <v>1.5374303301135577</v>
      </c>
      <c r="R75" s="77">
        <f t="shared" si="71"/>
        <v>1.4410278705591528</v>
      </c>
      <c r="S75" s="77">
        <f t="shared" si="71"/>
        <v>2.4113712799870446</v>
      </c>
      <c r="T75" s="61"/>
      <c r="U75" s="46" t="s">
        <v>14</v>
      </c>
      <c r="V75" s="77" t="s">
        <v>14</v>
      </c>
      <c r="W75" s="77">
        <f t="shared" si="30"/>
        <v>0.53743033011355756</v>
      </c>
      <c r="X75" s="77">
        <f t="shared" si="31"/>
        <v>-6.2703628038406331E-2</v>
      </c>
      <c r="Y75" s="78">
        <f t="shared" si="32"/>
        <v>0.67336893980501278</v>
      </c>
    </row>
    <row r="76" spans="1:25">
      <c r="A76" s="13" t="s">
        <v>68</v>
      </c>
      <c r="C76" s="67" t="s">
        <v>14</v>
      </c>
      <c r="D76" s="23" t="s">
        <v>14</v>
      </c>
      <c r="E76" s="23" t="s">
        <v>14</v>
      </c>
      <c r="F76" s="24">
        <v>21153617</v>
      </c>
      <c r="G76" s="65">
        <v>12391637</v>
      </c>
      <c r="H76" s="61"/>
      <c r="I76" s="81" t="s">
        <v>14</v>
      </c>
      <c r="J76" s="79" t="s">
        <v>14</v>
      </c>
      <c r="K76" s="79" t="s">
        <v>14</v>
      </c>
      <c r="L76" s="79">
        <f t="shared" si="50"/>
        <v>5.0606973774770033E-4</v>
      </c>
      <c r="M76" s="80">
        <f t="shared" si="51"/>
        <v>2.3342808106006837E-4</v>
      </c>
      <c r="N76" s="61"/>
      <c r="O76" s="46" t="s">
        <v>14</v>
      </c>
      <c r="P76" s="77" t="s">
        <v>14</v>
      </c>
      <c r="Q76" s="77" t="s">
        <v>14</v>
      </c>
      <c r="R76" s="77">
        <f>F76/$F$76</f>
        <v>1</v>
      </c>
      <c r="S76" s="77">
        <f>G76/$F$76</f>
        <v>0.58579282209751649</v>
      </c>
      <c r="T76" s="61"/>
      <c r="U76" s="46" t="s">
        <v>14</v>
      </c>
      <c r="V76" s="77" t="s">
        <v>14</v>
      </c>
      <c r="W76" s="77" t="s">
        <v>14</v>
      </c>
      <c r="X76" s="77" t="s">
        <v>14</v>
      </c>
      <c r="Y76" s="78">
        <f t="shared" si="32"/>
        <v>-0.41420717790248351</v>
      </c>
    </row>
    <row r="77" spans="1:25">
      <c r="A77" s="13" t="s">
        <v>69</v>
      </c>
      <c r="C77" s="63">
        <f t="shared" ref="C77:E77" si="72">SUM(C69:C76)</f>
        <v>8408467266</v>
      </c>
      <c r="D77" s="15">
        <f t="shared" si="72"/>
        <v>11355818606</v>
      </c>
      <c r="E77" s="15">
        <f t="shared" si="72"/>
        <v>14009074266</v>
      </c>
      <c r="F77" s="15">
        <f>SUM(F69:F76)</f>
        <v>18889957745</v>
      </c>
      <c r="G77" s="65">
        <f>SUM(G69:G76)</f>
        <v>25251327353</v>
      </c>
      <c r="H77" s="61"/>
      <c r="I77" s="82">
        <f t="shared" si="47"/>
        <v>0.48117793551952737</v>
      </c>
      <c r="J77" s="83">
        <f t="shared" si="48"/>
        <v>0.50155973783188879</v>
      </c>
      <c r="K77" s="83">
        <f t="shared" si="49"/>
        <v>0.54709894028353101</v>
      </c>
      <c r="L77" s="83">
        <f t="shared" si="50"/>
        <v>0.45191495913333835</v>
      </c>
      <c r="M77" s="91">
        <f t="shared" si="51"/>
        <v>0.47567314054070542</v>
      </c>
      <c r="N77" s="61"/>
      <c r="O77" s="46">
        <f>C77/$C$77</f>
        <v>1</v>
      </c>
      <c r="P77" s="77">
        <f t="shared" ref="P77:S77" si="73">D77/$C$77</f>
        <v>1.350521830764299</v>
      </c>
      <c r="Q77" s="77">
        <f t="shared" si="73"/>
        <v>1.6660675272705521</v>
      </c>
      <c r="R77" s="77">
        <f t="shared" si="73"/>
        <v>2.2465399635177694</v>
      </c>
      <c r="S77" s="78">
        <f t="shared" si="73"/>
        <v>3.0030832676372339</v>
      </c>
      <c r="T77" s="61"/>
      <c r="U77" s="46">
        <f t="shared" si="62"/>
        <v>5.7225403905083999E-11</v>
      </c>
      <c r="V77" s="77">
        <f t="shared" si="29"/>
        <v>0.35052183076429899</v>
      </c>
      <c r="W77" s="77">
        <f t="shared" si="30"/>
        <v>0.233647238658613</v>
      </c>
      <c r="X77" s="77">
        <f t="shared" si="31"/>
        <v>0.34840870897842952</v>
      </c>
      <c r="Y77" s="78">
        <f t="shared" si="32"/>
        <v>0.33675933497965588</v>
      </c>
    </row>
    <row r="78" spans="1:25">
      <c r="C78" s="58"/>
      <c r="G78" s="59"/>
      <c r="H78" s="61"/>
      <c r="I78" s="84"/>
      <c r="J78" s="85"/>
      <c r="K78" s="85"/>
      <c r="L78" s="85"/>
      <c r="M78" s="115"/>
      <c r="N78" s="61"/>
      <c r="O78" s="46"/>
      <c r="P78" s="86"/>
      <c r="Q78" s="86"/>
      <c r="R78" s="86"/>
      <c r="S78" s="87"/>
      <c r="T78" s="61"/>
      <c r="U78" s="46"/>
      <c r="V78" s="77"/>
      <c r="W78" s="77"/>
      <c r="X78" s="77"/>
      <c r="Y78" s="78"/>
    </row>
    <row r="79" spans="1:25">
      <c r="A79" t="s">
        <v>70</v>
      </c>
      <c r="C79" s="56">
        <f t="shared" ref="C79:E79" si="74">SUM(C77,C66)</f>
        <v>10008423765</v>
      </c>
      <c r="D79" s="10">
        <f t="shared" si="74"/>
        <v>15137075324</v>
      </c>
      <c r="E79" s="10">
        <f t="shared" si="74"/>
        <v>17448533902</v>
      </c>
      <c r="F79" s="10">
        <f>SUM(F77,F66)</f>
        <v>25294946697</v>
      </c>
      <c r="G79" s="57">
        <f>SUM(G77,G66)</f>
        <v>32238381504</v>
      </c>
      <c r="H79" s="61"/>
      <c r="I79" s="81">
        <f t="shared" si="47"/>
        <v>0.57273609240536649</v>
      </c>
      <c r="J79" s="79">
        <f t="shared" si="48"/>
        <v>0.66856893320183719</v>
      </c>
      <c r="K79" s="79">
        <f t="shared" si="49"/>
        <v>0.68142078670064388</v>
      </c>
      <c r="L79" s="79">
        <f t="shared" si="50"/>
        <v>0.60514507005080265</v>
      </c>
      <c r="M79" s="80">
        <f t="shared" si="51"/>
        <v>0.60729212217571582</v>
      </c>
      <c r="N79" s="61"/>
      <c r="O79" s="46">
        <f>C79/$C$79</f>
        <v>1</v>
      </c>
      <c r="P79" s="77">
        <f t="shared" ref="P79:S79" si="75">D79/$C$79</f>
        <v>1.5124334939668693</v>
      </c>
      <c r="Q79" s="77">
        <f t="shared" si="75"/>
        <v>1.7433848038108126</v>
      </c>
      <c r="R79" s="77">
        <f t="shared" si="75"/>
        <v>2.5273656762474226</v>
      </c>
      <c r="S79" s="78">
        <f t="shared" si="75"/>
        <v>3.2211247506065206</v>
      </c>
      <c r="T79" s="61"/>
      <c r="U79" s="46">
        <f t="shared" si="62"/>
        <v>5.7225403905083999E-11</v>
      </c>
      <c r="V79" s="77">
        <f t="shared" si="29"/>
        <v>0.51243349396686944</v>
      </c>
      <c r="W79" s="77">
        <f t="shared" si="30"/>
        <v>0.15270179532866279</v>
      </c>
      <c r="X79" s="77">
        <f t="shared" si="31"/>
        <v>0.44968894458809644</v>
      </c>
      <c r="Y79" s="78">
        <f t="shared" si="32"/>
        <v>0.27449889063508076</v>
      </c>
    </row>
    <row r="80" spans="1:25" ht="18.75">
      <c r="A80" s="20" t="s">
        <v>40</v>
      </c>
      <c r="C80" s="68">
        <f t="shared" ref="C80:E80" si="76">SUM(C79,C58)</f>
        <v>17474756520</v>
      </c>
      <c r="D80" s="18">
        <f t="shared" si="76"/>
        <v>22641009135</v>
      </c>
      <c r="E80" s="18">
        <f t="shared" si="76"/>
        <v>25606107478</v>
      </c>
      <c r="F80" s="18">
        <f>SUM(F79,F58)</f>
        <v>41799806276</v>
      </c>
      <c r="G80" s="19">
        <f>SUM(G79,G58)</f>
        <v>53085459743</v>
      </c>
      <c r="H80" s="61"/>
      <c r="I80" s="116">
        <f t="shared" si="47"/>
        <v>1</v>
      </c>
      <c r="J80" s="117">
        <f t="shared" si="48"/>
        <v>1</v>
      </c>
      <c r="K80" s="117">
        <f t="shared" si="49"/>
        <v>1</v>
      </c>
      <c r="L80" s="117">
        <f t="shared" si="50"/>
        <v>1</v>
      </c>
      <c r="M80" s="118">
        <f t="shared" si="51"/>
        <v>1</v>
      </c>
      <c r="N80" s="61"/>
      <c r="O80" s="82">
        <f>C80/$C$80</f>
        <v>1</v>
      </c>
      <c r="P80" s="83">
        <f t="shared" ref="P80:S80" si="77">D80/$C$80</f>
        <v>1.2956408925690714</v>
      </c>
      <c r="Q80" s="83">
        <f t="shared" si="77"/>
        <v>1.4653198428655416</v>
      </c>
      <c r="R80" s="83">
        <f t="shared" si="77"/>
        <v>2.3920107972983651</v>
      </c>
      <c r="S80" s="91">
        <f t="shared" si="77"/>
        <v>3.0378368752802514</v>
      </c>
      <c r="T80" s="61"/>
      <c r="U80" s="46">
        <f t="shared" si="62"/>
        <v>5.7225403905083993E-11</v>
      </c>
      <c r="V80" s="83">
        <f t="shared" si="29"/>
        <v>0.29564089256907139</v>
      </c>
      <c r="W80" s="83">
        <f t="shared" si="30"/>
        <v>0.13096140394273995</v>
      </c>
      <c r="X80" s="83">
        <f t="shared" si="31"/>
        <v>0.6324154818108586</v>
      </c>
      <c r="Y80" s="91">
        <f t="shared" si="32"/>
        <v>0.2699929610314924</v>
      </c>
    </row>
    <row r="81" spans="21:21">
      <c r="U81" s="11"/>
    </row>
    <row r="82" spans="21:21">
      <c r="U82" s="11"/>
    </row>
    <row r="83" spans="21:21">
      <c r="U83" s="11"/>
    </row>
    <row r="84" spans="21:21">
      <c r="U84" s="11"/>
    </row>
    <row r="85" spans="21:21">
      <c r="U85" s="11"/>
    </row>
    <row r="86" spans="21:21">
      <c r="U86" s="11"/>
    </row>
    <row r="87" spans="21:21">
      <c r="U87" s="11"/>
    </row>
  </sheetData>
  <mergeCells count="8">
    <mergeCell ref="A1:R2"/>
    <mergeCell ref="A22:A23"/>
    <mergeCell ref="O22:S23"/>
    <mergeCell ref="U22:Y23"/>
    <mergeCell ref="I22:M23"/>
    <mergeCell ref="I4:M5"/>
    <mergeCell ref="O4:S5"/>
    <mergeCell ref="U4:Y5"/>
  </mergeCells>
  <pageMargins left="0.7" right="0.7" top="0.75" bottom="0.75" header="0.3" footer="0.3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2023-06-25T21:09:41Z</dcterms:created>
  <dcterms:modified xsi:type="dcterms:W3CDTF">2023-07-10T18:01:36Z</dcterms:modified>
  <cp:category/>
  <cp:contentStatus/>
</cp:coreProperties>
</file>