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mans\OneDrive\Desktop\Univesity\term8\طراحی ایجاد\"/>
    </mc:Choice>
  </mc:AlternateContent>
  <xr:revisionPtr revIDLastSave="0" documentId="13_ncr:1_{DEF46C0E-EB0A-4C66-B18E-BA787BC90F6B}" xr6:coauthVersionLast="47" xr6:coauthVersionMax="47" xr10:uidLastSave="{00000000-0000-0000-0000-000000000000}"/>
  <bookViews>
    <workbookView xWindow="-108" yWindow="-108" windowWidth="23256" windowHeight="14856" activeTab="3" xr2:uid="{00000000-000D-0000-FFFF-FFFF00000000}"/>
  </bookViews>
  <sheets>
    <sheet name="1" sheetId="3" r:id="rId1"/>
    <sheet name="2" sheetId="1" r:id="rId2"/>
    <sheet name="Conclusion" sheetId="6" r:id="rId3"/>
    <sheet name="electricity" sheetId="5" r:id="rId4"/>
    <sheet name="Popula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E14" i="6"/>
  <c r="E15" i="6"/>
  <c r="E16" i="6"/>
  <c r="E17" i="6"/>
  <c r="E18" i="6"/>
  <c r="E19" i="6"/>
  <c r="E20" i="6"/>
  <c r="E21" i="6"/>
  <c r="E22" i="6"/>
  <c r="E23" i="6"/>
  <c r="E13" i="6"/>
  <c r="N14" i="3"/>
  <c r="C14" i="6" s="1"/>
  <c r="N15" i="3"/>
  <c r="N16" i="3"/>
  <c r="N17" i="3"/>
  <c r="N18" i="3"/>
  <c r="N19" i="3"/>
  <c r="C19" i="6" s="1"/>
  <c r="N20" i="3"/>
  <c r="C20" i="6" s="1"/>
  <c r="N21" i="3"/>
  <c r="C21" i="6" s="1"/>
  <c r="N22" i="3"/>
  <c r="C22" i="6" s="1"/>
  <c r="N23" i="3"/>
  <c r="C23" i="6" s="1"/>
  <c r="C13" i="6"/>
  <c r="C17" i="6"/>
  <c r="I10" i="1"/>
  <c r="D13" i="6"/>
  <c r="I11" i="1"/>
  <c r="I12" i="1"/>
  <c r="I13" i="1"/>
  <c r="I14" i="1"/>
  <c r="I15" i="1"/>
  <c r="I16" i="1"/>
  <c r="I17" i="1"/>
  <c r="D20" i="6" s="1"/>
  <c r="I18" i="1"/>
  <c r="I19" i="1"/>
  <c r="I20" i="1"/>
  <c r="D23" i="6" s="1"/>
  <c r="D16" i="6"/>
  <c r="D17" i="6"/>
  <c r="D21" i="6"/>
  <c r="D22" i="6"/>
  <c r="D14" i="6"/>
  <c r="D15" i="6"/>
  <c r="D18" i="6"/>
  <c r="D19" i="6"/>
  <c r="C15" i="6"/>
  <c r="C16" i="6"/>
  <c r="C18" i="6"/>
  <c r="D2" i="6"/>
  <c r="C2" i="6"/>
  <c r="H2" i="1"/>
  <c r="G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B45" i="5"/>
  <c r="B46" i="5"/>
  <c r="B47" i="5"/>
  <c r="B48" i="5"/>
  <c r="B49" i="5"/>
  <c r="B50" i="5"/>
  <c r="B51" i="5"/>
  <c r="B52" i="5"/>
  <c r="B44" i="5"/>
  <c r="C45" i="5"/>
  <c r="C46" i="5"/>
  <c r="C47" i="5"/>
  <c r="C48" i="5"/>
  <c r="C49" i="5"/>
  <c r="C50" i="5"/>
  <c r="C51" i="5"/>
  <c r="C52" i="5"/>
  <c r="C44" i="5"/>
  <c r="M13" i="3"/>
  <c r="M14" i="3"/>
  <c r="M15" i="3"/>
  <c r="M16" i="3"/>
  <c r="M17" i="3"/>
  <c r="M18" i="3"/>
  <c r="M19" i="3"/>
  <c r="M20" i="3"/>
  <c r="M21" i="3"/>
  <c r="M22" i="3"/>
  <c r="M23" i="3"/>
  <c r="H14" i="3"/>
  <c r="G13" i="3"/>
  <c r="H13" i="3" s="1"/>
  <c r="K13" i="3"/>
  <c r="L13" i="3"/>
  <c r="L14" i="3"/>
  <c r="L15" i="3"/>
  <c r="L16" i="3"/>
  <c r="L17" i="3"/>
  <c r="L18" i="3"/>
  <c r="L19" i="3"/>
  <c r="L20" i="3"/>
  <c r="L21" i="3"/>
  <c r="L22" i="3"/>
  <c r="L23" i="3"/>
  <c r="F16" i="4"/>
  <c r="F17" i="4"/>
  <c r="F18" i="4"/>
  <c r="F19" i="4"/>
  <c r="F20" i="4"/>
  <c r="F21" i="4"/>
  <c r="F22" i="4"/>
  <c r="F23" i="4"/>
  <c r="F15" i="4"/>
  <c r="E16" i="4"/>
  <c r="E17" i="4"/>
  <c r="E18" i="4"/>
  <c r="E19" i="4"/>
  <c r="E20" i="4"/>
  <c r="E21" i="4"/>
  <c r="E22" i="4"/>
  <c r="E23" i="4"/>
  <c r="E15" i="4"/>
  <c r="G15" i="4" s="1"/>
  <c r="D16" i="4"/>
  <c r="D17" i="4"/>
  <c r="D18" i="4"/>
  <c r="G18" i="4" s="1"/>
  <c r="H18" i="4" s="1"/>
  <c r="D19" i="4"/>
  <c r="D20" i="4"/>
  <c r="D21" i="4"/>
  <c r="D22" i="4"/>
  <c r="D23" i="4"/>
  <c r="D15" i="4"/>
  <c r="G16" i="4"/>
  <c r="H16" i="4" s="1"/>
  <c r="G17" i="4"/>
  <c r="H17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3" i="4"/>
  <c r="H3" i="4" s="1"/>
  <c r="K14" i="3"/>
  <c r="K15" i="3"/>
  <c r="K16" i="3"/>
  <c r="K17" i="3"/>
  <c r="K18" i="3"/>
  <c r="K19" i="3"/>
  <c r="K20" i="3"/>
  <c r="K21" i="3"/>
  <c r="K22" i="3"/>
  <c r="K23" i="3"/>
  <c r="G14" i="3"/>
  <c r="G15" i="3"/>
  <c r="H15" i="3" s="1"/>
  <c r="G19" i="3"/>
  <c r="H19" i="3" s="1"/>
  <c r="G20" i="3"/>
  <c r="H20" i="3" s="1"/>
  <c r="G21" i="3"/>
  <c r="H21" i="3" s="1"/>
  <c r="G22" i="3"/>
  <c r="H22" i="3" s="1"/>
  <c r="G23" i="3"/>
  <c r="H23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D17" i="3"/>
  <c r="G17" i="3" s="1"/>
  <c r="H17" i="3" s="1"/>
  <c r="D18" i="3"/>
  <c r="G18" i="3" s="1"/>
  <c r="H18" i="3" s="1"/>
  <c r="D19" i="3"/>
  <c r="D20" i="3"/>
  <c r="D21" i="3"/>
  <c r="D22" i="3"/>
  <c r="D23" i="3"/>
  <c r="D16" i="3"/>
  <c r="G16" i="3" s="1"/>
  <c r="H16" i="3" s="1"/>
  <c r="F10" i="1"/>
  <c r="E14" i="1"/>
  <c r="E15" i="1"/>
  <c r="E16" i="1"/>
  <c r="E17" i="1"/>
  <c r="E18" i="1"/>
  <c r="E19" i="1"/>
  <c r="E20" i="1"/>
  <c r="E13" i="1"/>
  <c r="F13" i="1" s="1"/>
  <c r="C10" i="1"/>
  <c r="C4" i="1"/>
  <c r="C5" i="1"/>
  <c r="C6" i="1"/>
  <c r="C7" i="1"/>
  <c r="C8" i="1"/>
  <c r="C9" i="1"/>
  <c r="C11" i="1"/>
  <c r="F11" i="1" s="1"/>
  <c r="C12" i="1"/>
  <c r="F12" i="1" s="1"/>
  <c r="C13" i="1"/>
  <c r="C14" i="1"/>
  <c r="C15" i="1"/>
  <c r="C16" i="1"/>
  <c r="C17" i="1"/>
  <c r="C18" i="1"/>
  <c r="C19" i="1"/>
  <c r="C20" i="1"/>
  <c r="C3" i="1"/>
  <c r="F19" i="1" l="1"/>
  <c r="F17" i="1"/>
  <c r="F18" i="1"/>
  <c r="F15" i="1"/>
  <c r="F16" i="1"/>
  <c r="F20" i="1"/>
  <c r="F14" i="1"/>
  <c r="H15" i="4"/>
  <c r="G23" i="4"/>
  <c r="H23" i="4" s="1"/>
  <c r="G22" i="4"/>
  <c r="H22" i="4" s="1"/>
  <c r="G21" i="4"/>
  <c r="H21" i="4" s="1"/>
  <c r="G20" i="4"/>
  <c r="H20" i="4" s="1"/>
  <c r="G19" i="4"/>
  <c r="H19" i="4" s="1"/>
</calcChain>
</file>

<file path=xl/sharedStrings.xml><?xml version="1.0" encoding="utf-8"?>
<sst xmlns="http://schemas.openxmlformats.org/spreadsheetml/2006/main" count="109" uniqueCount="27">
  <si>
    <t>i</t>
  </si>
  <si>
    <t>Year</t>
  </si>
  <si>
    <t>Demand GWh</t>
  </si>
  <si>
    <t>Price($/kWh)</t>
  </si>
  <si>
    <t>Predict of Market Size($)</t>
  </si>
  <si>
    <t>Battery Share</t>
  </si>
  <si>
    <t>-</t>
  </si>
  <si>
    <t>Mine production of Lithium(tons)</t>
  </si>
  <si>
    <t>Asia without China Demand(GWh)</t>
  </si>
  <si>
    <t>World Demand(GWh)</t>
  </si>
  <si>
    <t>Asia Population</t>
  </si>
  <si>
    <t>China Population</t>
  </si>
  <si>
    <t>Iran Population</t>
  </si>
  <si>
    <t>Asia exclusive China</t>
  </si>
  <si>
    <t>Population Rate</t>
  </si>
  <si>
    <t>Asia Without China Demand Rate</t>
  </si>
  <si>
    <t>Iran Population Rate</t>
  </si>
  <si>
    <t>g/kwh</t>
  </si>
  <si>
    <t>Lithium usage in Batteries(g)</t>
  </si>
  <si>
    <t>Iran Lithium Battery Usage(kWh)</t>
  </si>
  <si>
    <t>Iran Lithium use in Battery(g)</t>
  </si>
  <si>
    <t>World Lithium usage in Battery(tons)</t>
  </si>
  <si>
    <t>Iran electricity net consumption (billion kWh)</t>
  </si>
  <si>
    <t>World electricity net consumption (billion kWh)</t>
  </si>
  <si>
    <t>Iran Demand(kWh)</t>
  </si>
  <si>
    <t>World Demand kWh</t>
  </si>
  <si>
    <t>Average(kWh)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</si>
</sst>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9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3" fontId="0" fillId="0" borderId="0" xfId="1" applyFont="1"/>
    <xf numFmtId="43" fontId="4" fillId="0" borderId="0" xfId="1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'1'!$D$2</c:f>
              <c:strCache>
                <c:ptCount val="1"/>
                <c:pt idx="0">
                  <c:v>Mine production of Lithium(tons)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9994531933508306"/>
                  <c:y val="2.26523767862350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'1'!$C$3:$C$23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'1'!$D$3:$D$23</c:f>
              <c:numCache>
                <c:formatCode>General</c:formatCode>
                <c:ptCount val="21"/>
                <c:pt idx="0">
                  <c:v>28100</c:v>
                </c:pt>
                <c:pt idx="1">
                  <c:v>34100</c:v>
                </c:pt>
                <c:pt idx="2">
                  <c:v>35000</c:v>
                </c:pt>
                <c:pt idx="3">
                  <c:v>34000</c:v>
                </c:pt>
                <c:pt idx="4">
                  <c:v>31700</c:v>
                </c:pt>
                <c:pt idx="5">
                  <c:v>31500</c:v>
                </c:pt>
                <c:pt idx="6">
                  <c:v>38000</c:v>
                </c:pt>
                <c:pt idx="7">
                  <c:v>69000</c:v>
                </c:pt>
                <c:pt idx="8">
                  <c:v>95000</c:v>
                </c:pt>
                <c:pt idx="9">
                  <c:v>86000</c:v>
                </c:pt>
                <c:pt idx="10">
                  <c:v>82500</c:v>
                </c:pt>
                <c:pt idx="11">
                  <c:v>107000</c:v>
                </c:pt>
                <c:pt idx="12">
                  <c:v>130000</c:v>
                </c:pt>
                <c:pt idx="13">
                  <c:v>134625.09237858537</c:v>
                </c:pt>
                <c:pt idx="14">
                  <c:v>153683.27391186572</c:v>
                </c:pt>
                <c:pt idx="15">
                  <c:v>175439.42412942424</c:v>
                </c:pt>
                <c:pt idx="16">
                  <c:v>200275.48057386608</c:v>
                </c:pt>
                <c:pt idx="17">
                  <c:v>228627.44972021269</c:v>
                </c:pt>
                <c:pt idx="18">
                  <c:v>260993.06123641939</c:v>
                </c:pt>
                <c:pt idx="19">
                  <c:v>297940.50581816566</c:v>
                </c:pt>
                <c:pt idx="20">
                  <c:v>340118.40999394929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F-45AA-A417-C41BE2613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92256"/>
        <c:axId val="1106687936"/>
      </c:lineChart>
      <c:catAx>
        <c:axId val="11066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87936"/>
        <c:crosses val="autoZero"/>
        <c:auto val="1"/>
        <c:lblAlgn val="ctr"/>
        <c:lblOffset val="100"/>
        <c:noMultiLvlLbl val="0"/>
      </c:catAx>
      <c:valAx>
        <c:axId val="11066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Population!$D$2</c:f>
              <c:strCache>
                <c:ptCount val="1"/>
                <c:pt idx="0">
                  <c:v>Asia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Population!$C$3:$C$23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Population!$D$3:$D$23</c:f>
              <c:numCache>
                <c:formatCode>_(* #,##0.00_);_(* \(#,##0.00\);_(* "-"??_);_(@_)</c:formatCode>
                <c:ptCount val="21"/>
                <c:pt idx="0">
                  <c:v>4221171000</c:v>
                </c:pt>
                <c:pt idx="1">
                  <c:v>4269624000</c:v>
                </c:pt>
                <c:pt idx="2">
                  <c:v>4318321700</c:v>
                </c:pt>
                <c:pt idx="3">
                  <c:v>4366454000</c:v>
                </c:pt>
                <c:pt idx="4">
                  <c:v>4413673500</c:v>
                </c:pt>
                <c:pt idx="5">
                  <c:v>4459437600</c:v>
                </c:pt>
                <c:pt idx="6">
                  <c:v>4504153600</c:v>
                </c:pt>
                <c:pt idx="7">
                  <c:v>4548303400</c:v>
                </c:pt>
                <c:pt idx="8">
                  <c:v>4590021600</c:v>
                </c:pt>
                <c:pt idx="9">
                  <c:v>4628967400</c:v>
                </c:pt>
                <c:pt idx="10">
                  <c:v>4664324000</c:v>
                </c:pt>
                <c:pt idx="11">
                  <c:v>4694576000</c:v>
                </c:pt>
                <c:pt idx="12">
                  <c:v>4757317000.000001</c:v>
                </c:pt>
                <c:pt idx="13">
                  <c:v>4801026000.000001</c:v>
                </c:pt>
                <c:pt idx="14">
                  <c:v>4844735000.000001</c:v>
                </c:pt>
                <c:pt idx="15">
                  <c:v>4888444000</c:v>
                </c:pt>
                <c:pt idx="16">
                  <c:v>4932153000</c:v>
                </c:pt>
                <c:pt idx="17">
                  <c:v>4975862000</c:v>
                </c:pt>
                <c:pt idx="18">
                  <c:v>5019571000</c:v>
                </c:pt>
                <c:pt idx="19">
                  <c:v>5063280000.000001</c:v>
                </c:pt>
                <c:pt idx="20">
                  <c:v>5106989000.000001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2E8-8B6F-8820DC0D55E2}"/>
            </c:ext>
          </c:extLst>
        </c:ser>
        <c:ser>
          <c:idx val="2"/>
          <c:order val="1"/>
          <c:tx>
            <c:strRef>
              <c:f>Population!$E$2</c:f>
              <c:strCache>
                <c:ptCount val="1"/>
                <c:pt idx="0">
                  <c:v>China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492563429571301E-5"/>
                  <c:y val="-0.11369459025955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Population!$C$3:$C$23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Population!$E$3:$E$23</c:f>
              <c:numCache>
                <c:formatCode>_(* #,##0.00_);_(* \(#,##0.00\);_(* "-"??_);_(@_)</c:formatCode>
                <c:ptCount val="21"/>
                <c:pt idx="0">
                  <c:v>1348191400</c:v>
                </c:pt>
                <c:pt idx="1">
                  <c:v>1357095400</c:v>
                </c:pt>
                <c:pt idx="2">
                  <c:v>1366560800</c:v>
                </c:pt>
                <c:pt idx="3">
                  <c:v>1376100400</c:v>
                </c:pt>
                <c:pt idx="4">
                  <c:v>1385189600</c:v>
                </c:pt>
                <c:pt idx="5">
                  <c:v>1393715500</c:v>
                </c:pt>
                <c:pt idx="6">
                  <c:v>1401889700</c:v>
                </c:pt>
                <c:pt idx="7">
                  <c:v>1410276000</c:v>
                </c:pt>
                <c:pt idx="8">
                  <c:v>1417069400</c:v>
                </c:pt>
                <c:pt idx="9">
                  <c:v>1421864100</c:v>
                </c:pt>
                <c:pt idx="10">
                  <c:v>1424929800</c:v>
                </c:pt>
                <c:pt idx="11">
                  <c:v>1425893500</c:v>
                </c:pt>
                <c:pt idx="12">
                  <c:v>1442701100</c:v>
                </c:pt>
                <c:pt idx="13">
                  <c:v>1450185800.0000002</c:v>
                </c:pt>
                <c:pt idx="14">
                  <c:v>1457670500.0000002</c:v>
                </c:pt>
                <c:pt idx="15">
                  <c:v>1465155200.0000002</c:v>
                </c:pt>
                <c:pt idx="16">
                  <c:v>1472639900.0000002</c:v>
                </c:pt>
                <c:pt idx="17">
                  <c:v>1480124600</c:v>
                </c:pt>
                <c:pt idx="18">
                  <c:v>1487609300</c:v>
                </c:pt>
                <c:pt idx="19">
                  <c:v>1495094000</c:v>
                </c:pt>
                <c:pt idx="20">
                  <c:v>1502578700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8-42E8-8B6F-8820DC0D55E2}"/>
            </c:ext>
          </c:extLst>
        </c:ser>
        <c:ser>
          <c:idx val="3"/>
          <c:order val="2"/>
          <c:tx>
            <c:strRef>
              <c:f>Population!$F$2</c:f>
              <c:strCache>
                <c:ptCount val="1"/>
                <c:pt idx="0">
                  <c:v>Iran Population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170603674540683E-2"/>
                  <c:y val="-4.6928404782735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Population!$C$3:$C$23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Population!$F$3:$F$23</c:f>
              <c:numCache>
                <c:formatCode>_(* #,##0.00_);_(* \(#,##0.00\);_(* "-"??_);_(@_)</c:formatCode>
                <c:ptCount val="21"/>
                <c:pt idx="0">
                  <c:v>75373864</c:v>
                </c:pt>
                <c:pt idx="1">
                  <c:v>76342970</c:v>
                </c:pt>
                <c:pt idx="2">
                  <c:v>77324450</c:v>
                </c:pt>
                <c:pt idx="3">
                  <c:v>78458930</c:v>
                </c:pt>
                <c:pt idx="4">
                  <c:v>79961670</c:v>
                </c:pt>
                <c:pt idx="5">
                  <c:v>81790850</c:v>
                </c:pt>
                <c:pt idx="6">
                  <c:v>83306230</c:v>
                </c:pt>
                <c:pt idx="7">
                  <c:v>84505080</c:v>
                </c:pt>
                <c:pt idx="8">
                  <c:v>85617560</c:v>
                </c:pt>
                <c:pt idx="9">
                  <c:v>86564210</c:v>
                </c:pt>
                <c:pt idx="10">
                  <c:v>87290190</c:v>
                </c:pt>
                <c:pt idx="11">
                  <c:v>87923430</c:v>
                </c:pt>
                <c:pt idx="12">
                  <c:v>90042200.000000015</c:v>
                </c:pt>
                <c:pt idx="13">
                  <c:v>91273600</c:v>
                </c:pt>
                <c:pt idx="14">
                  <c:v>92505000.000000015</c:v>
                </c:pt>
                <c:pt idx="15">
                  <c:v>93736400</c:v>
                </c:pt>
                <c:pt idx="16">
                  <c:v>94967800.000000015</c:v>
                </c:pt>
                <c:pt idx="17">
                  <c:v>96199200</c:v>
                </c:pt>
                <c:pt idx="18">
                  <c:v>97430600</c:v>
                </c:pt>
                <c:pt idx="19">
                  <c:v>98662000</c:v>
                </c:pt>
                <c:pt idx="20">
                  <c:v>99893400.000000015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8-42E8-8B6F-8820DC0D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58192"/>
        <c:axId val="144762512"/>
      </c:lineChart>
      <c:catAx>
        <c:axId val="1447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2512"/>
        <c:crosses val="autoZero"/>
        <c:auto val="1"/>
        <c:lblAlgn val="ctr"/>
        <c:lblOffset val="100"/>
        <c:noMultiLvlLbl val="0"/>
      </c:catAx>
      <c:valAx>
        <c:axId val="1447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'1'!$E$2</c:f>
              <c:strCache>
                <c:ptCount val="1"/>
                <c:pt idx="0">
                  <c:v>Battery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3269161693724305"/>
                  <c:y val="0.25502804903759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'1'!$C$3:$C$23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'1'!$E$3:$E$23</c:f>
              <c:numCache>
                <c:formatCode>General</c:formatCode>
                <c:ptCount val="21"/>
                <c:pt idx="0">
                  <c:v>0.23</c:v>
                </c:pt>
                <c:pt idx="1">
                  <c:v>0.36</c:v>
                </c:pt>
                <c:pt idx="2">
                  <c:v>0.44666666666666666</c:v>
                </c:pt>
                <c:pt idx="3">
                  <c:v>0.51166666666666671</c:v>
                </c:pt>
                <c:pt idx="4">
                  <c:v>0.56366666666666676</c:v>
                </c:pt>
                <c:pt idx="5">
                  <c:v>0.6070000000000001</c:v>
                </c:pt>
                <c:pt idx="6">
                  <c:v>0.64414285714285724</c:v>
                </c:pt>
                <c:pt idx="7">
                  <c:v>0.67664285714285721</c:v>
                </c:pt>
                <c:pt idx="8">
                  <c:v>0.70553174603174607</c:v>
                </c:pt>
                <c:pt idx="9">
                  <c:v>0.73153174603174609</c:v>
                </c:pt>
                <c:pt idx="10">
                  <c:v>0.75516810966810977</c:v>
                </c:pt>
                <c:pt idx="11">
                  <c:v>0.77683477633477649</c:v>
                </c:pt>
                <c:pt idx="12">
                  <c:v>0.79683477633477651</c:v>
                </c:pt>
                <c:pt idx="13">
                  <c:v>0.81540620490620508</c:v>
                </c:pt>
                <c:pt idx="14">
                  <c:v>0.83273953823953839</c:v>
                </c:pt>
                <c:pt idx="15">
                  <c:v>0.84898953823953838</c:v>
                </c:pt>
                <c:pt idx="16">
                  <c:v>0.86428365588659717</c:v>
                </c:pt>
                <c:pt idx="17">
                  <c:v>0.87872810033104165</c:v>
                </c:pt>
                <c:pt idx="18">
                  <c:v>0.89241231085735739</c:v>
                </c:pt>
                <c:pt idx="19">
                  <c:v>0.90541231085735741</c:v>
                </c:pt>
                <c:pt idx="20">
                  <c:v>0.91779326323830979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5-4362-A4CA-0CBFCB12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92256"/>
        <c:axId val="1106687936"/>
      </c:lineChart>
      <c:catAx>
        <c:axId val="11066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87936"/>
        <c:crosses val="autoZero"/>
        <c:auto val="1"/>
        <c:lblAlgn val="ctr"/>
        <c:lblOffset val="100"/>
        <c:noMultiLvlLbl val="0"/>
      </c:catAx>
      <c:valAx>
        <c:axId val="11066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'1'!$N$2</c:f>
              <c:strCache>
                <c:ptCount val="1"/>
                <c:pt idx="0">
                  <c:v>Iran Lithium Battery Usage(kWh)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9994531933508306"/>
                  <c:y val="2.26523767862350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'1'!$C$13:$C$23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'1'!$N$13:$N$23</c:f>
              <c:numCache>
                <c:formatCode>General</c:formatCode>
                <c:ptCount val="11"/>
                <c:pt idx="0">
                  <c:v>772047.26850499713</c:v>
                </c:pt>
                <c:pt idx="1">
                  <c:v>1023347.4949004683</c:v>
                </c:pt>
                <c:pt idx="2">
                  <c:v>1302140.8892273915</c:v>
                </c:pt>
                <c:pt idx="3">
                  <c:v>1779744.2471287374</c:v>
                </c:pt>
                <c:pt idx="4">
                  <c:v>1843512.9233244909</c:v>
                </c:pt>
                <c:pt idx="5">
                  <c:v>2109938.3521256051</c:v>
                </c:pt>
                <c:pt idx="6">
                  <c:v>2446000.1277566678</c:v>
                </c:pt>
                <c:pt idx="7">
                  <c:v>2681351.1513931248</c:v>
                </c:pt>
                <c:pt idx="8">
                  <c:v>3046956.1130957208</c:v>
                </c:pt>
                <c:pt idx="9">
                  <c:v>3467031.1902116188</c:v>
                </c:pt>
                <c:pt idx="10">
                  <c:v>3807532.1727637746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6-4A19-848A-C6E083FB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92256"/>
        <c:axId val="1106687936"/>
      </c:lineChart>
      <c:catAx>
        <c:axId val="11066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87936"/>
        <c:crosses val="autoZero"/>
        <c:auto val="1"/>
        <c:lblAlgn val="ctr"/>
        <c:lblOffset val="100"/>
        <c:noMultiLvlLbl val="0"/>
      </c:catAx>
      <c:valAx>
        <c:axId val="11066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Lithium usage in Batteries(g)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'1'!$H$2</c:f>
              <c:strCache>
                <c:ptCount val="1"/>
                <c:pt idx="0">
                  <c:v>Lithium usage in Batteries(g)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'1'!$C$13:$C$23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'1'!$H$13:$H$23</c:f>
              <c:numCache>
                <c:formatCode>General</c:formatCode>
                <c:ptCount val="11"/>
                <c:pt idx="0">
                  <c:v>69300000000</c:v>
                </c:pt>
                <c:pt idx="1">
                  <c:v>89880000000</c:v>
                </c:pt>
                <c:pt idx="2">
                  <c:v>109200000000</c:v>
                </c:pt>
                <c:pt idx="3">
                  <c:v>113085077598.0117</c:v>
                </c:pt>
                <c:pt idx="4">
                  <c:v>129093950085.96719</c:v>
                </c:pt>
                <c:pt idx="5">
                  <c:v>147369116268.71634</c:v>
                </c:pt>
                <c:pt idx="6">
                  <c:v>168231403682.04752</c:v>
                </c:pt>
                <c:pt idx="7">
                  <c:v>192047057764.97864</c:v>
                </c:pt>
                <c:pt idx="8">
                  <c:v>219234171438.59229</c:v>
                </c:pt>
                <c:pt idx="9">
                  <c:v>250270024887.25916</c:v>
                </c:pt>
                <c:pt idx="10">
                  <c:v>285699464394.91736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2-4C7F-86D2-FAC3531643F8}"/>
            </c:ext>
          </c:extLst>
        </c:ser>
        <c:ser>
          <c:idx val="5"/>
          <c:order val="5"/>
          <c:tx>
            <c:strRef>
              <c:f>'1'!$M$2</c:f>
              <c:strCache>
                <c:ptCount val="1"/>
                <c:pt idx="0">
                  <c:v>Iran Lithium use in Battery(g)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'1'!$C$13:$C$23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'1'!$M$13:$M$23</c:f>
              <c:numCache>
                <c:formatCode>General</c:formatCode>
                <c:ptCount val="11"/>
                <c:pt idx="0">
                  <c:v>173710635.41362435</c:v>
                </c:pt>
                <c:pt idx="1">
                  <c:v>230253186.35260537</c:v>
                </c:pt>
                <c:pt idx="2">
                  <c:v>292981700.07616305</c:v>
                </c:pt>
                <c:pt idx="3">
                  <c:v>400442455.60396594</c:v>
                </c:pt>
                <c:pt idx="4">
                  <c:v>414790407.74801046</c:v>
                </c:pt>
                <c:pt idx="5">
                  <c:v>474736129.22826117</c:v>
                </c:pt>
                <c:pt idx="6">
                  <c:v>550350028.74525023</c:v>
                </c:pt>
                <c:pt idx="7">
                  <c:v>603304009.06345308</c:v>
                </c:pt>
                <c:pt idx="8">
                  <c:v>685565125.44653714</c:v>
                </c:pt>
                <c:pt idx="9">
                  <c:v>780082017.79761422</c:v>
                </c:pt>
                <c:pt idx="10">
                  <c:v>856694738.8718493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92-4C7F-86D2-FAC35316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54352"/>
        <c:axId val="144766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'1'!$I$2</c15:sqref>
                        </c15:formulaRef>
                      </c:ext>
                    </c:extLst>
                    <c:strCache>
                      <c:ptCount val="1"/>
                      <c:pt idx="0">
                        <c:v>Asia without China Demand(GWh)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'1'!$C$13:$C$23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'1'!$I$13:$I$23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65</c:v>
                      </c:pt>
                      <c:pt idx="4">
                        <c:v>70</c:v>
                      </c:pt>
                      <c:pt idx="5">
                        <c:v>80</c:v>
                      </c:pt>
                      <c:pt idx="6">
                        <c:v>115</c:v>
                      </c:pt>
                      <c:pt idx="7">
                        <c:v>125</c:v>
                      </c:pt>
                      <c:pt idx="8">
                        <c:v>140</c:v>
                      </c:pt>
                      <c:pt idx="9">
                        <c:v>155</c:v>
                      </c:pt>
                      <c:pt idx="10">
                        <c:v>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492-4C7F-86D2-FAC3531643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'1'!$J$2</c15:sqref>
                        </c15:formulaRef>
                      </c:ext>
                    </c:extLst>
                    <c:strCache>
                      <c:ptCount val="1"/>
                      <c:pt idx="0">
                        <c:v>World Demand(GWh)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'1'!$C$13:$C$23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'1'!$J$13:$J$23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215</c:v>
                      </c:pt>
                      <c:pt idx="1">
                        <c:v>315</c:v>
                      </c:pt>
                      <c:pt idx="2">
                        <c:v>405</c:v>
                      </c:pt>
                      <c:pt idx="3">
                        <c:v>500</c:v>
                      </c:pt>
                      <c:pt idx="4">
                        <c:v>595</c:v>
                      </c:pt>
                      <c:pt idx="5">
                        <c:v>680</c:v>
                      </c:pt>
                      <c:pt idx="6">
                        <c:v>965</c:v>
                      </c:pt>
                      <c:pt idx="7">
                        <c:v>1095</c:v>
                      </c:pt>
                      <c:pt idx="8">
                        <c:v>1235</c:v>
                      </c:pt>
                      <c:pt idx="9">
                        <c:v>1375</c:v>
                      </c:pt>
                      <c:pt idx="10">
                        <c:v>1525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92-4C7F-86D2-FAC3531643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'1'!$K$2</c15:sqref>
                        </c15:formulaRef>
                      </c:ext>
                    </c:extLst>
                    <c:strCache>
                      <c:ptCount val="1"/>
                      <c:pt idx="0">
                        <c:v>Asia Without China Demand Rate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'1'!$C$13:$C$23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'1'!$K$13:$K$23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9.3023255813953487E-2</c:v>
                      </c:pt>
                      <c:pt idx="1">
                        <c:v>9.5238095238095233E-2</c:v>
                      </c:pt>
                      <c:pt idx="2">
                        <c:v>9.8765432098765427E-2</c:v>
                      </c:pt>
                      <c:pt idx="3">
                        <c:v>0.13</c:v>
                      </c:pt>
                      <c:pt idx="4">
                        <c:v>0.11764705882352941</c:v>
                      </c:pt>
                      <c:pt idx="5">
                        <c:v>0.11764705882352941</c:v>
                      </c:pt>
                      <c:pt idx="6">
                        <c:v>0.11917098445595854</c:v>
                      </c:pt>
                      <c:pt idx="7">
                        <c:v>0.11415525114155251</c:v>
                      </c:pt>
                      <c:pt idx="8">
                        <c:v>0.11336032388663968</c:v>
                      </c:pt>
                      <c:pt idx="9">
                        <c:v>0.11272727272727273</c:v>
                      </c:pt>
                      <c:pt idx="10">
                        <c:v>0.10819672131147541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492-4C7F-86D2-FAC3531643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'1'!$L$2</c15:sqref>
                        </c15:formulaRef>
                      </c:ext>
                    </c:extLst>
                    <c:strCache>
                      <c:ptCount val="1"/>
                      <c:pt idx="0">
                        <c:v>Iran Population Rate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'1'!$C$13:$C$23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'1'!$L$13:$L$23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2.6946454988404932E-2</c:v>
                      </c:pt>
                      <c:pt idx="1">
                        <c:v>2.6898736723435207E-2</c:v>
                      </c:pt>
                      <c:pt idx="2">
                        <c:v>2.7165198839479408E-2</c:v>
                      </c:pt>
                      <c:pt idx="3">
                        <c:v>2.7239019037672993E-2</c:v>
                      </c:pt>
                      <c:pt idx="4">
                        <c:v>2.7311260237293973E-2</c:v>
                      </c:pt>
                      <c:pt idx="5">
                        <c:v>2.7381972563927413E-2</c:v>
                      </c:pt>
                      <c:pt idx="6">
                        <c:v>2.7451204043713553E-2</c:v>
                      </c:pt>
                      <c:pt idx="7">
                        <c:v>2.7519000712124431E-2</c:v>
                      </c:pt>
                      <c:pt idx="8">
                        <c:v>2.7585406716046781E-2</c:v>
                      </c:pt>
                      <c:pt idx="9">
                        <c:v>2.7650464409646799E-2</c:v>
                      </c:pt>
                      <c:pt idx="10">
                        <c:v>2.7714214444454335E-2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92-4C7F-86D2-FAC3531643F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'1'!$N$2</c15:sqref>
                        </c15:formulaRef>
                      </c:ext>
                    </c:extLst>
                    <c:strCache>
                      <c:ptCount val="1"/>
                      <c:pt idx="0">
                        <c:v>Iran Lithium Battery Usage(kWh)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'1'!$C$13:$C$23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'1'!$N$13:$N$23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772047.26850499713</c:v>
                      </c:pt>
                      <c:pt idx="1">
                        <c:v>1023347.4949004683</c:v>
                      </c:pt>
                      <c:pt idx="2">
                        <c:v>1302140.8892273915</c:v>
                      </c:pt>
                      <c:pt idx="3">
                        <c:v>1779744.2471287374</c:v>
                      </c:pt>
                      <c:pt idx="4">
                        <c:v>1843512.9233244909</c:v>
                      </c:pt>
                      <c:pt idx="5">
                        <c:v>2109938.3521256051</c:v>
                      </c:pt>
                      <c:pt idx="6">
                        <c:v>2446000.1277566678</c:v>
                      </c:pt>
                      <c:pt idx="7">
                        <c:v>2681351.1513931248</c:v>
                      </c:pt>
                      <c:pt idx="8">
                        <c:v>3046956.1130957208</c:v>
                      </c:pt>
                      <c:pt idx="9">
                        <c:v>3467031.1902116188</c:v>
                      </c:pt>
                      <c:pt idx="10">
                        <c:v>3807532.1727637746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492-4C7F-86D2-FAC3531643F8}"/>
                  </c:ext>
                </c:extLst>
              </c15:ser>
            </c15:filteredLineSeries>
          </c:ext>
        </c:extLst>
      </c:lineChart>
      <c:catAx>
        <c:axId val="1447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6352"/>
        <c:crosses val="autoZero"/>
        <c:auto val="1"/>
        <c:lblAlgn val="ctr"/>
        <c:lblOffset val="100"/>
        <c:noMultiLvlLbl val="0"/>
      </c:catAx>
      <c:valAx>
        <c:axId val="144766352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 Lithium Battery Price($/kWh)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858727034120736"/>
                  <c:y val="-1.61964129483814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'2'!$E$3:$E$12</c:f>
              <c:numCache>
                <c:formatCode>General</c:formatCode>
                <c:ptCount val="10"/>
                <c:pt idx="0">
                  <c:v>6800</c:v>
                </c:pt>
                <c:pt idx="1">
                  <c:v>6690</c:v>
                </c:pt>
                <c:pt idx="2">
                  <c:v>6500</c:v>
                </c:pt>
                <c:pt idx="3">
                  <c:v>8650</c:v>
                </c:pt>
                <c:pt idx="4">
                  <c:v>15000</c:v>
                </c:pt>
                <c:pt idx="5">
                  <c:v>16000</c:v>
                </c:pt>
                <c:pt idx="6">
                  <c:v>11700</c:v>
                </c:pt>
                <c:pt idx="7">
                  <c:v>8400</c:v>
                </c:pt>
                <c:pt idx="8">
                  <c:v>12600</c:v>
                </c:pt>
                <c:pt idx="9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C-4F3A-AFB3-D8E8C2AE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82784"/>
        <c:axId val="241985184"/>
      </c:lineChart>
      <c:catAx>
        <c:axId val="24198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85184"/>
        <c:crosses val="autoZero"/>
        <c:auto val="1"/>
        <c:lblAlgn val="ctr"/>
        <c:lblOffset val="100"/>
        <c:noMultiLvlLbl val="0"/>
      </c:catAx>
      <c:valAx>
        <c:axId val="2419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'2'!$F$2</c:f>
              <c:strCache>
                <c:ptCount val="1"/>
                <c:pt idx="0">
                  <c:v>Predict of Market Size($)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'2'!$B$10:$B$20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'2'!$F$10:$F$20</c:f>
              <c:numCache>
                <c:formatCode>General</c:formatCode>
                <c:ptCount val="11"/>
                <c:pt idx="0">
                  <c:v>12.600000000000001</c:v>
                </c:pt>
                <c:pt idx="1">
                  <c:v>25.199999999999996</c:v>
                </c:pt>
                <c:pt idx="2">
                  <c:v>88.800000000000011</c:v>
                </c:pt>
                <c:pt idx="3">
                  <c:v>81.658715096652216</c:v>
                </c:pt>
                <c:pt idx="4">
                  <c:v>92.0696306929743</c:v>
                </c:pt>
                <c:pt idx="5">
                  <c:v>110.93382264014829</c:v>
                </c:pt>
                <c:pt idx="6">
                  <c:v>169.12386113850283</c:v>
                </c:pt>
                <c:pt idx="7">
                  <c:v>195.96186815539824</c:v>
                </c:pt>
                <c:pt idx="8">
                  <c:v>235.00581399562591</c:v>
                </c:pt>
                <c:pt idx="9">
                  <c:v>279.68621855015056</c:v>
                </c:pt>
                <c:pt idx="10">
                  <c:v>321.15705451494432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2A-425B-8447-C867BEBD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56272"/>
        <c:axId val="144772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'2'!$A$2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'2'!$A$3:$A$20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2A-425B-8447-C867BEBDCF2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'2'!$B$2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'2'!$B$3:$B$20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  <c:pt idx="10">
                        <c:v>2023</c:v>
                      </c:pt>
                      <c:pt idx="11">
                        <c:v>2024</c:v>
                      </c:pt>
                      <c:pt idx="12">
                        <c:v>2025</c:v>
                      </c:pt>
                      <c:pt idx="13">
                        <c:v>2026</c:v>
                      </c:pt>
                      <c:pt idx="14">
                        <c:v>2027</c:v>
                      </c:pt>
                      <c:pt idx="15">
                        <c:v>2028</c:v>
                      </c:pt>
                      <c:pt idx="16">
                        <c:v>2029</c:v>
                      </c:pt>
                      <c:pt idx="17">
                        <c:v>2030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02A-425B-8447-C867BEBDCF2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'2'!$C$2</c15:sqref>
                        </c15:formulaRef>
                      </c:ext>
                    </c:extLst>
                    <c:strCache>
                      <c:ptCount val="1"/>
                      <c:pt idx="0">
                        <c:v>World Demand kWh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'2'!$C$3:$C$20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20000000</c:v>
                      </c:pt>
                      <c:pt idx="8">
                        <c:v>30000000</c:v>
                      </c:pt>
                      <c:pt idx="9">
                        <c:v>40000000</c:v>
                      </c:pt>
                      <c:pt idx="10">
                        <c:v>65000000</c:v>
                      </c:pt>
                      <c:pt idx="11">
                        <c:v>70000000</c:v>
                      </c:pt>
                      <c:pt idx="12">
                        <c:v>80000000</c:v>
                      </c:pt>
                      <c:pt idx="13">
                        <c:v>115000000</c:v>
                      </c:pt>
                      <c:pt idx="14">
                        <c:v>125000000</c:v>
                      </c:pt>
                      <c:pt idx="15">
                        <c:v>140000000</c:v>
                      </c:pt>
                      <c:pt idx="16">
                        <c:v>155000000</c:v>
                      </c:pt>
                      <c:pt idx="17">
                        <c:v>165000000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02A-425B-8447-C867BEBDCF2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'2'!$D$2</c15:sqref>
                        </c15:formulaRef>
                      </c:ext>
                    </c:extLst>
                    <c:strCache>
                      <c:ptCount val="1"/>
                      <c:pt idx="0">
                        <c:v>Demand GWh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'2'!$D$3:$D$20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65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115</c:v>
                      </c:pt>
                      <c:pt idx="14">
                        <c:v>125</c:v>
                      </c:pt>
                      <c:pt idx="15">
                        <c:v>140</c:v>
                      </c:pt>
                      <c:pt idx="16">
                        <c:v>155</c:v>
                      </c:pt>
                      <c:pt idx="17">
                        <c:v>165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02A-425B-8447-C867BEBDCF2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'2'!$E$2</c15:sqref>
                        </c15:formulaRef>
                      </c:ext>
                    </c:extLst>
                    <c:strCache>
                      <c:ptCount val="1"/>
                      <c:pt idx="0">
                        <c:v>Price($/kWh)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'2'!$E$3:$E$20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6800</c:v>
                      </c:pt>
                      <c:pt idx="1">
                        <c:v>6690</c:v>
                      </c:pt>
                      <c:pt idx="2">
                        <c:v>6500</c:v>
                      </c:pt>
                      <c:pt idx="3">
                        <c:v>8650</c:v>
                      </c:pt>
                      <c:pt idx="4">
                        <c:v>15000</c:v>
                      </c:pt>
                      <c:pt idx="5">
                        <c:v>16000</c:v>
                      </c:pt>
                      <c:pt idx="6">
                        <c:v>11700</c:v>
                      </c:pt>
                      <c:pt idx="7">
                        <c:v>8400</c:v>
                      </c:pt>
                      <c:pt idx="8">
                        <c:v>12600</c:v>
                      </c:pt>
                      <c:pt idx="9">
                        <c:v>37000</c:v>
                      </c:pt>
                      <c:pt idx="10">
                        <c:v>23031.945283671139</c:v>
                      </c:pt>
                      <c:pt idx="11">
                        <c:v>26305.608769421229</c:v>
                      </c:pt>
                      <c:pt idx="12">
                        <c:v>30044.57696504016</c:v>
                      </c:pt>
                      <c:pt idx="13">
                        <c:v>34314.986317957097</c:v>
                      </c:pt>
                      <c:pt idx="14">
                        <c:v>39192.373631079652</c:v>
                      </c:pt>
                      <c:pt idx="15">
                        <c:v>44763.012189643028</c:v>
                      </c:pt>
                      <c:pt idx="16">
                        <c:v>51125.437799489882</c:v>
                      </c:pt>
                      <c:pt idx="17">
                        <c:v>58392.191729989871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02A-425B-8447-C867BEBDCF20}"/>
                  </c:ext>
                </c:extLst>
              </c15:ser>
            </c15:filteredBarSeries>
          </c:ext>
        </c:extLst>
      </c:barChart>
      <c:catAx>
        <c:axId val="1447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2112"/>
        <c:crosses val="autoZero"/>
        <c:auto val="1"/>
        <c:lblAlgn val="ctr"/>
        <c:lblOffset val="100"/>
        <c:noMultiLvlLbl val="0"/>
      </c:catAx>
      <c:valAx>
        <c:axId val="1447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Lithium Battery Demand(kwh)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'2'!$I$2</c:f>
              <c:strCache>
                <c:ptCount val="1"/>
                <c:pt idx="0">
                  <c:v>Iran Demand(kWh)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20056867891513"/>
                  <c:y val="3.1550743657042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'2'!$B$10:$B$20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'2'!$I$10:$I$20</c:f>
              <c:numCache>
                <c:formatCode>General</c:formatCode>
                <c:ptCount val="11"/>
                <c:pt idx="0">
                  <c:v>239253.7262526672</c:v>
                </c:pt>
                <c:pt idx="1">
                  <c:v>357460.90271037573</c:v>
                </c:pt>
                <c:pt idx="2">
                  <c:v>569518.37104626186</c:v>
                </c:pt>
                <c:pt idx="3">
                  <c:v>960158.9621730661</c:v>
                </c:pt>
                <c:pt idx="4">
                  <c:v>1072778.0041107095</c:v>
                </c:pt>
                <c:pt idx="5">
                  <c:v>1271990.4310715618</c:v>
                </c:pt>
                <c:pt idx="6">
                  <c:v>1897027.9712504859</c:v>
                </c:pt>
                <c:pt idx="7">
                  <c:v>2139281.5423176154</c:v>
                </c:pt>
                <c:pt idx="8">
                  <c:v>2485810.4173963815</c:v>
                </c:pt>
                <c:pt idx="9">
                  <c:v>2855312.871709499</c:v>
                </c:pt>
                <c:pt idx="10">
                  <c:v>3153464.7890111497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58-42D4-9979-975F43E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6048"/>
        <c:axId val="31700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'2'!$A$2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'2'!$A$3:$A$20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58-42D4-9979-975F43EE10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'2'!$B$2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'2'!$B$3:$B$20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  <c:pt idx="10">
                        <c:v>2023</c:v>
                      </c:pt>
                      <c:pt idx="11">
                        <c:v>2024</c:v>
                      </c:pt>
                      <c:pt idx="12">
                        <c:v>2025</c:v>
                      </c:pt>
                      <c:pt idx="13">
                        <c:v>2026</c:v>
                      </c:pt>
                      <c:pt idx="14">
                        <c:v>2027</c:v>
                      </c:pt>
                      <c:pt idx="15">
                        <c:v>2028</c:v>
                      </c:pt>
                      <c:pt idx="16">
                        <c:v>2029</c:v>
                      </c:pt>
                      <c:pt idx="17">
                        <c:v>2030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58-42D4-9979-975F43EE10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'2'!$C$2</c15:sqref>
                        </c15:formulaRef>
                      </c:ext>
                    </c:extLst>
                    <c:strCache>
                      <c:ptCount val="1"/>
                      <c:pt idx="0">
                        <c:v>World Demand kWh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'2'!$C$10:$C$20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20000000</c:v>
                      </c:pt>
                      <c:pt idx="1">
                        <c:v>30000000</c:v>
                      </c:pt>
                      <c:pt idx="2">
                        <c:v>40000000</c:v>
                      </c:pt>
                      <c:pt idx="3">
                        <c:v>65000000</c:v>
                      </c:pt>
                      <c:pt idx="4">
                        <c:v>70000000</c:v>
                      </c:pt>
                      <c:pt idx="5">
                        <c:v>80000000</c:v>
                      </c:pt>
                      <c:pt idx="6">
                        <c:v>115000000</c:v>
                      </c:pt>
                      <c:pt idx="7">
                        <c:v>125000000</c:v>
                      </c:pt>
                      <c:pt idx="8">
                        <c:v>140000000</c:v>
                      </c:pt>
                      <c:pt idx="9">
                        <c:v>155000000</c:v>
                      </c:pt>
                      <c:pt idx="10">
                        <c:v>165000000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58-42D4-9979-975F43EE10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'2'!$D$2</c15:sqref>
                        </c15:formulaRef>
                      </c:ext>
                    </c:extLst>
                    <c:strCache>
                      <c:ptCount val="1"/>
                      <c:pt idx="0">
                        <c:v>Demand GWh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'2'!$D$3:$D$20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65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115</c:v>
                      </c:pt>
                      <c:pt idx="14">
                        <c:v>125</c:v>
                      </c:pt>
                      <c:pt idx="15">
                        <c:v>140</c:v>
                      </c:pt>
                      <c:pt idx="16">
                        <c:v>155</c:v>
                      </c:pt>
                      <c:pt idx="17">
                        <c:v>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E58-42D4-9979-975F43EE10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'2'!$E$2</c15:sqref>
                        </c15:formulaRef>
                      </c:ext>
                    </c:extLst>
                    <c:strCache>
                      <c:ptCount val="1"/>
                      <c:pt idx="0">
                        <c:v>Price($/kWh)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'2'!$E$3:$E$20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6800</c:v>
                      </c:pt>
                      <c:pt idx="1">
                        <c:v>6690</c:v>
                      </c:pt>
                      <c:pt idx="2">
                        <c:v>6500</c:v>
                      </c:pt>
                      <c:pt idx="3">
                        <c:v>8650</c:v>
                      </c:pt>
                      <c:pt idx="4">
                        <c:v>15000</c:v>
                      </c:pt>
                      <c:pt idx="5">
                        <c:v>16000</c:v>
                      </c:pt>
                      <c:pt idx="6">
                        <c:v>11700</c:v>
                      </c:pt>
                      <c:pt idx="7">
                        <c:v>8400</c:v>
                      </c:pt>
                      <c:pt idx="8">
                        <c:v>12600</c:v>
                      </c:pt>
                      <c:pt idx="9">
                        <c:v>37000</c:v>
                      </c:pt>
                      <c:pt idx="10">
                        <c:v>23031.945283671139</c:v>
                      </c:pt>
                      <c:pt idx="11">
                        <c:v>26305.608769421229</c:v>
                      </c:pt>
                      <c:pt idx="12">
                        <c:v>30044.57696504016</c:v>
                      </c:pt>
                      <c:pt idx="13">
                        <c:v>34314.986317957097</c:v>
                      </c:pt>
                      <c:pt idx="14">
                        <c:v>39192.373631079652</c:v>
                      </c:pt>
                      <c:pt idx="15">
                        <c:v>44763.012189643028</c:v>
                      </c:pt>
                      <c:pt idx="16">
                        <c:v>51125.437799489882</c:v>
                      </c:pt>
                      <c:pt idx="17">
                        <c:v>58392.191729989871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E58-42D4-9979-975F43EE10F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'2'!$F$2</c15:sqref>
                        </c15:formulaRef>
                      </c:ext>
                    </c:extLst>
                    <c:strCache>
                      <c:ptCount val="1"/>
                      <c:pt idx="0">
                        <c:v>Predict of Market Size($)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'2'!$F$3:$F$20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7">
                        <c:v>12.600000000000001</c:v>
                      </c:pt>
                      <c:pt idx="8">
                        <c:v>25.199999999999996</c:v>
                      </c:pt>
                      <c:pt idx="9">
                        <c:v>88.800000000000011</c:v>
                      </c:pt>
                      <c:pt idx="10">
                        <c:v>81.658715096652216</c:v>
                      </c:pt>
                      <c:pt idx="11">
                        <c:v>92.0696306929743</c:v>
                      </c:pt>
                      <c:pt idx="12">
                        <c:v>110.93382264014829</c:v>
                      </c:pt>
                      <c:pt idx="13">
                        <c:v>169.12386113850283</c:v>
                      </c:pt>
                      <c:pt idx="14">
                        <c:v>195.96186815539824</c:v>
                      </c:pt>
                      <c:pt idx="15">
                        <c:v>235.00581399562591</c:v>
                      </c:pt>
                      <c:pt idx="16">
                        <c:v>279.68621855015056</c:v>
                      </c:pt>
                      <c:pt idx="17">
                        <c:v>321.15705451494432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E58-42D4-9979-975F43EE10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'2'!$G$2</c15:sqref>
                        </c15:formulaRef>
                      </c:ext>
                    </c:extLst>
                    <c:strCache>
                      <c:ptCount val="1"/>
                      <c:pt idx="0">
                        <c:v>Iran electricity net consumption (billion kWh)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'2'!$G$3:$G$20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215.70767000000001</c:v>
                      </c:pt>
                      <c:pt idx="1">
                        <c:v>233.22399999999999</c:v>
                      </c:pt>
                      <c:pt idx="2">
                        <c:v>236.54400000000001</c:v>
                      </c:pt>
                      <c:pt idx="3">
                        <c:v>252.25200000000001</c:v>
                      </c:pt>
                      <c:pt idx="4">
                        <c:v>268.628759</c:v>
                      </c:pt>
                      <c:pt idx="5">
                        <c:v>271.48547200000002</c:v>
                      </c:pt>
                      <c:pt idx="6">
                        <c:v>283.76360699999998</c:v>
                      </c:pt>
                      <c:pt idx="7">
                        <c:v>286.69344899999999</c:v>
                      </c:pt>
                      <c:pt idx="8">
                        <c:v>301.96873054000002</c:v>
                      </c:pt>
                      <c:pt idx="9">
                        <c:v>364.36066373582042</c:v>
                      </c:pt>
                      <c:pt idx="10">
                        <c:v>389.68713979214391</c:v>
                      </c:pt>
                      <c:pt idx="11">
                        <c:v>416.77404295619891</c:v>
                      </c:pt>
                      <c:pt idx="12">
                        <c:v>445.74373938720709</c:v>
                      </c:pt>
                      <c:pt idx="13">
                        <c:v>476.72710083763894</c:v>
                      </c:pt>
                      <c:pt idx="14">
                        <c:v>509.86409587154623</c:v>
                      </c:pt>
                      <c:pt idx="15">
                        <c:v>545.30442217809946</c:v>
                      </c:pt>
                      <c:pt idx="16">
                        <c:v>583.20818283683616</c:v>
                      </c:pt>
                      <c:pt idx="17">
                        <c:v>623.74660958967183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E58-42D4-9979-975F43EE10F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'2'!$H$2</c15:sqref>
                        </c15:formulaRef>
                      </c:ext>
                    </c:extLst>
                    <c:strCache>
                      <c:ptCount val="1"/>
                      <c:pt idx="0">
                        <c:v>World electricity net consumption (billion kWh)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'2'!$B$10:$B$20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'2'!$H$3:$H$20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20578.436294211799</c:v>
                      </c:pt>
                      <c:pt idx="1">
                        <c:v>20986.463501398899</c:v>
                      </c:pt>
                      <c:pt idx="2">
                        <c:v>21405.428469365201</c:v>
                      </c:pt>
                      <c:pt idx="3">
                        <c:v>22027.454839963601</c:v>
                      </c:pt>
                      <c:pt idx="4">
                        <c:v>22721.65623728</c:v>
                      </c:pt>
                      <c:pt idx="5">
                        <c:v>23536.389654535</c:v>
                      </c:pt>
                      <c:pt idx="6">
                        <c:v>23921.422761762002</c:v>
                      </c:pt>
                      <c:pt idx="7">
                        <c:v>23965.641287211001</c:v>
                      </c:pt>
                      <c:pt idx="8">
                        <c:v>25342.804898414</c:v>
                      </c:pt>
                      <c:pt idx="9">
                        <c:v>25590.792659871793</c:v>
                      </c:pt>
                      <c:pt idx="10">
                        <c:v>26380.698493051976</c:v>
                      </c:pt>
                      <c:pt idx="11">
                        <c:v>27194.986190193347</c:v>
                      </c:pt>
                      <c:pt idx="12">
                        <c:v>28034.408341370905</c:v>
                      </c:pt>
                      <c:pt idx="13">
                        <c:v>28899.740766705596</c:v>
                      </c:pt>
                      <c:pt idx="14">
                        <c:v>29791.783233401515</c:v>
                      </c:pt>
                      <c:pt idx="15">
                        <c:v>30711.360194915665</c:v>
                      </c:pt>
                      <c:pt idx="16">
                        <c:v>31659.321552943522</c:v>
                      </c:pt>
                      <c:pt idx="17">
                        <c:v>32636.543442924729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E58-42D4-9979-975F43EE10F9}"/>
                  </c:ext>
                </c:extLst>
              </c15:ser>
            </c15:filteredLineSeries>
          </c:ext>
        </c:extLst>
      </c:lineChart>
      <c:catAx>
        <c:axId val="3170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1248"/>
        <c:crosses val="autoZero"/>
        <c:auto val="1"/>
        <c:lblAlgn val="ctr"/>
        <c:lblOffset val="100"/>
        <c:noMultiLvlLbl val="0"/>
      </c:catAx>
      <c:valAx>
        <c:axId val="31700124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Iran Lithium Battery Consume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Conclusion!$C$2</c:f>
              <c:strCache>
                <c:ptCount val="1"/>
                <c:pt idx="0">
                  <c:v>Iran Lithium Battery Usage(kWh)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Conclusion!$B$13:$B$23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Conclusion!$C$13:$C$23</c:f>
              <c:numCache>
                <c:formatCode>General</c:formatCode>
                <c:ptCount val="11"/>
                <c:pt idx="0">
                  <c:v>772047.26850499713</c:v>
                </c:pt>
                <c:pt idx="1">
                  <c:v>1023347.4949004683</c:v>
                </c:pt>
                <c:pt idx="2">
                  <c:v>1302140.8892273915</c:v>
                </c:pt>
                <c:pt idx="3">
                  <c:v>1779744.2471287374</c:v>
                </c:pt>
                <c:pt idx="4">
                  <c:v>1843512.9233244909</c:v>
                </c:pt>
                <c:pt idx="5">
                  <c:v>2109938.3521256051</c:v>
                </c:pt>
                <c:pt idx="6">
                  <c:v>2446000.1277566678</c:v>
                </c:pt>
                <c:pt idx="7">
                  <c:v>2681351.1513931248</c:v>
                </c:pt>
                <c:pt idx="8">
                  <c:v>3046956.1130957208</c:v>
                </c:pt>
                <c:pt idx="9">
                  <c:v>3467031.1902116188</c:v>
                </c:pt>
                <c:pt idx="10">
                  <c:v>3807532.1727637746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F-449E-9688-B1D5FE64DD14}"/>
            </c:ext>
          </c:extLst>
        </c:ser>
        <c:ser>
          <c:idx val="2"/>
          <c:order val="2"/>
          <c:tx>
            <c:strRef>
              <c:f>Conclusion!$D$2</c:f>
              <c:strCache>
                <c:ptCount val="1"/>
                <c:pt idx="0">
                  <c:v>Iran Demand(kWh)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Conclusion!$B$13:$B$23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Conclusion!$D$13:$D$23</c:f>
              <c:numCache>
                <c:formatCode>General</c:formatCode>
                <c:ptCount val="11"/>
                <c:pt idx="0">
                  <c:v>239253.7262526672</c:v>
                </c:pt>
                <c:pt idx="1">
                  <c:v>357460.90271037573</c:v>
                </c:pt>
                <c:pt idx="2">
                  <c:v>569518.37104626186</c:v>
                </c:pt>
                <c:pt idx="3">
                  <c:v>960158.9621730661</c:v>
                </c:pt>
                <c:pt idx="4">
                  <c:v>1072778.0041107095</c:v>
                </c:pt>
                <c:pt idx="5">
                  <c:v>1271990.4310715618</c:v>
                </c:pt>
                <c:pt idx="6">
                  <c:v>1897027.9712504859</c:v>
                </c:pt>
                <c:pt idx="7">
                  <c:v>2139281.5423176154</c:v>
                </c:pt>
                <c:pt idx="8">
                  <c:v>2485810.4173963815</c:v>
                </c:pt>
                <c:pt idx="9">
                  <c:v>2855312.871709499</c:v>
                </c:pt>
                <c:pt idx="10">
                  <c:v>3153464.7890111497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F-449E-9688-B1D5FE64DD14}"/>
            </c:ext>
          </c:extLst>
        </c:ser>
        <c:ser>
          <c:idx val="3"/>
          <c:order val="3"/>
          <c:tx>
            <c:strRef>
              <c:f>Conclusion!$E$2</c:f>
              <c:strCache>
                <c:ptCount val="1"/>
                <c:pt idx="0">
                  <c:v>Average(kWh)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5201224846894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Conclusion!$E$13:$E$23</c:f>
              <c:numCache>
                <c:formatCode>General</c:formatCode>
                <c:ptCount val="11"/>
                <c:pt idx="0">
                  <c:v>505650.49737883219</c:v>
                </c:pt>
                <c:pt idx="1">
                  <c:v>690404.19880542206</c:v>
                </c:pt>
                <c:pt idx="2">
                  <c:v>935829.63013682666</c:v>
                </c:pt>
                <c:pt idx="3">
                  <c:v>1369951.6046509016</c:v>
                </c:pt>
                <c:pt idx="4">
                  <c:v>1458145.4637176003</c:v>
                </c:pt>
                <c:pt idx="5">
                  <c:v>1690964.3915985834</c:v>
                </c:pt>
                <c:pt idx="6">
                  <c:v>2171514.0495035769</c:v>
                </c:pt>
                <c:pt idx="7">
                  <c:v>2410316.3468553703</c:v>
                </c:pt>
                <c:pt idx="8">
                  <c:v>2766383.2652460514</c:v>
                </c:pt>
                <c:pt idx="9">
                  <c:v>3161172.0309605589</c:v>
                </c:pt>
                <c:pt idx="10">
                  <c:v>3480498.4808874624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F-449E-9688-B1D5FE64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6528"/>
        <c:axId val="317001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Conclusion!$B$2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Conclusion!$B$13:$B$23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Conclusion!$B$3:$B$23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4F-449E-9688-B1D5FE64DD14}"/>
                  </c:ext>
                </c:extLst>
              </c15:ser>
            </c15:filteredLineSeries>
          </c:ext>
        </c:extLst>
      </c:lineChart>
      <c:catAx>
        <c:axId val="3170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1728"/>
        <c:crosses val="autoZero"/>
        <c:auto val="1"/>
        <c:lblAlgn val="ctr"/>
        <c:lblOffset val="100"/>
        <c:noMultiLvlLbl val="0"/>
      </c:catAx>
      <c:valAx>
        <c:axId val="3170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net consumption (billion 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electricity!$B$1</c:f>
              <c:strCache>
                <c:ptCount val="1"/>
                <c:pt idx="0">
                  <c:v>Iran electricity net consumption (billion 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6763100324359022E-2"/>
                  <c:y val="-2.5857623060275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electricity!$A$2:$A$52</c:f>
              <c:numCache>
                <c:formatCode>General</c:formatCode>
                <c:ptCount val="5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</c:numCache>
            </c:numRef>
          </c:cat>
          <c:val>
            <c:numRef>
              <c:f>electricity!$B$2:$B$52</c:f>
              <c:numCache>
                <c:formatCode>General</c:formatCode>
                <c:ptCount val="51"/>
                <c:pt idx="0">
                  <c:v>19.675999999999998</c:v>
                </c:pt>
                <c:pt idx="1">
                  <c:v>21.155999999999999</c:v>
                </c:pt>
                <c:pt idx="2">
                  <c:v>23.919</c:v>
                </c:pt>
                <c:pt idx="3">
                  <c:v>28.085999999999999</c:v>
                </c:pt>
                <c:pt idx="4">
                  <c:v>31.260999999999999</c:v>
                </c:pt>
                <c:pt idx="5">
                  <c:v>31.582000000000001</c:v>
                </c:pt>
                <c:pt idx="6">
                  <c:v>30.702000000000002</c:v>
                </c:pt>
                <c:pt idx="7">
                  <c:v>31.105</c:v>
                </c:pt>
                <c:pt idx="8">
                  <c:v>39.234000000000002</c:v>
                </c:pt>
                <c:pt idx="9">
                  <c:v>40.241</c:v>
                </c:pt>
                <c:pt idx="10">
                  <c:v>49.792000000000002</c:v>
                </c:pt>
                <c:pt idx="11">
                  <c:v>53.871000000000002</c:v>
                </c:pt>
                <c:pt idx="12">
                  <c:v>59.170999999999999</c:v>
                </c:pt>
                <c:pt idx="13">
                  <c:v>62.051000000000002</c:v>
                </c:pt>
                <c:pt idx="14">
                  <c:v>65.533000000000001</c:v>
                </c:pt>
                <c:pt idx="15">
                  <c:v>63.731999999999999</c:v>
                </c:pt>
                <c:pt idx="16">
                  <c:v>69.671000000000006</c:v>
                </c:pt>
                <c:pt idx="17">
                  <c:v>73.358000000000004</c:v>
                </c:pt>
                <c:pt idx="18">
                  <c:v>77.62</c:v>
                </c:pt>
                <c:pt idx="19">
                  <c:v>84.623000000000005</c:v>
                </c:pt>
                <c:pt idx="20">
                  <c:v>94.356080000000006</c:v>
                </c:pt>
                <c:pt idx="21">
                  <c:v>101.70471999999999</c:v>
                </c:pt>
                <c:pt idx="22">
                  <c:v>109.41404</c:v>
                </c:pt>
                <c:pt idx="23">
                  <c:v>119.98681999999999</c:v>
                </c:pt>
                <c:pt idx="24">
                  <c:v>126.99336</c:v>
                </c:pt>
                <c:pt idx="25">
                  <c:v>135.19698</c:v>
                </c:pt>
                <c:pt idx="26">
                  <c:v>146.07354000000001</c:v>
                </c:pt>
                <c:pt idx="27">
                  <c:v>153.26264</c:v>
                </c:pt>
                <c:pt idx="28">
                  <c:v>162.10813999999999</c:v>
                </c:pt>
                <c:pt idx="29">
                  <c:v>169.83240000000001</c:v>
                </c:pt>
                <c:pt idx="30">
                  <c:v>182.71440000000001</c:v>
                </c:pt>
                <c:pt idx="31">
                  <c:v>186.13829999999999</c:v>
                </c:pt>
                <c:pt idx="32">
                  <c:v>195.32187999999999</c:v>
                </c:pt>
                <c:pt idx="33">
                  <c:v>215.70767000000001</c:v>
                </c:pt>
                <c:pt idx="34">
                  <c:v>233.22399999999999</c:v>
                </c:pt>
                <c:pt idx="35">
                  <c:v>236.54400000000001</c:v>
                </c:pt>
                <c:pt idx="36">
                  <c:v>252.25200000000001</c:v>
                </c:pt>
                <c:pt idx="37">
                  <c:v>268.628759</c:v>
                </c:pt>
                <c:pt idx="38">
                  <c:v>271.48547200000002</c:v>
                </c:pt>
                <c:pt idx="39">
                  <c:v>283.76360699999998</c:v>
                </c:pt>
                <c:pt idx="40">
                  <c:v>286.69344899999999</c:v>
                </c:pt>
                <c:pt idx="41">
                  <c:v>301.96873054000002</c:v>
                </c:pt>
                <c:pt idx="42">
                  <c:v>364.36066373582042</c:v>
                </c:pt>
                <c:pt idx="43">
                  <c:v>389.68713979214391</c:v>
                </c:pt>
                <c:pt idx="44">
                  <c:v>416.77404295619891</c:v>
                </c:pt>
                <c:pt idx="45">
                  <c:v>445.74373938720709</c:v>
                </c:pt>
                <c:pt idx="46">
                  <c:v>476.72710083763894</c:v>
                </c:pt>
                <c:pt idx="47">
                  <c:v>509.86409587154623</c:v>
                </c:pt>
                <c:pt idx="48">
                  <c:v>545.30442217809946</c:v>
                </c:pt>
                <c:pt idx="49">
                  <c:v>583.20818283683616</c:v>
                </c:pt>
                <c:pt idx="50">
                  <c:v>623.74660958967183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1CB-929A-C456DD000C24}"/>
            </c:ext>
          </c:extLst>
        </c:ser>
        <c:ser>
          <c:idx val="1"/>
          <c:order val="1"/>
          <c:tx>
            <c:strRef>
              <c:f>electricity!$C$1</c:f>
              <c:strCache>
                <c:ptCount val="1"/>
                <c:pt idx="0">
                  <c:v>World electricity net consumption (billion kWh)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1204573127174957"/>
                  <c:y val="0.10660749643136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electricity!$A$2:$A$52</c:f>
              <c:numCache>
                <c:formatCode>General</c:formatCode>
                <c:ptCount val="5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</c:numCache>
            </c:numRef>
          </c:cat>
          <c:val>
            <c:numRef>
              <c:f>electricity!$C$2:$C$52</c:f>
              <c:numCache>
                <c:formatCode>General</c:formatCode>
                <c:ptCount val="51"/>
                <c:pt idx="0">
                  <c:v>7323.3723057179304</c:v>
                </c:pt>
                <c:pt idx="1">
                  <c:v>7410.4291181483604</c:v>
                </c:pt>
                <c:pt idx="2">
                  <c:v>7569.4136884172403</c:v>
                </c:pt>
                <c:pt idx="3">
                  <c:v>7872.4259774822704</c:v>
                </c:pt>
                <c:pt idx="4">
                  <c:v>8361.7377198255908</c:v>
                </c:pt>
                <c:pt idx="5">
                  <c:v>8662.0993481733203</c:v>
                </c:pt>
                <c:pt idx="6">
                  <c:v>8888.3617625042498</c:v>
                </c:pt>
                <c:pt idx="7">
                  <c:v>9278.6596213436897</c:v>
                </c:pt>
                <c:pt idx="8">
                  <c:v>9699.4637984670298</c:v>
                </c:pt>
                <c:pt idx="9">
                  <c:v>10131.9368076139</c:v>
                </c:pt>
                <c:pt idx="10">
                  <c:v>10401.8159728964</c:v>
                </c:pt>
                <c:pt idx="11">
                  <c:v>10607.6766178668</c:v>
                </c:pt>
                <c:pt idx="12">
                  <c:v>10673.913201314699</c:v>
                </c:pt>
                <c:pt idx="13">
                  <c:v>10881.5339190426</c:v>
                </c:pt>
                <c:pt idx="14">
                  <c:v>11132.1008338435</c:v>
                </c:pt>
                <c:pt idx="15">
                  <c:v>11506.576040858999</c:v>
                </c:pt>
                <c:pt idx="16">
                  <c:v>11838.241472351299</c:v>
                </c:pt>
                <c:pt idx="17">
                  <c:v>12154.3591140031</c:v>
                </c:pt>
                <c:pt idx="18">
                  <c:v>12449.2408733664</c:v>
                </c:pt>
                <c:pt idx="19">
                  <c:v>12713.208130950999</c:v>
                </c:pt>
                <c:pt idx="20">
                  <c:v>13260.454502021799</c:v>
                </c:pt>
                <c:pt idx="21">
                  <c:v>13516.487704642201</c:v>
                </c:pt>
                <c:pt idx="22">
                  <c:v>13969.470793001001</c:v>
                </c:pt>
                <c:pt idx="23">
                  <c:v>14485.8473286105</c:v>
                </c:pt>
                <c:pt idx="24">
                  <c:v>15157.8819788455</c:v>
                </c:pt>
                <c:pt idx="25">
                  <c:v>15753.2363760647</c:v>
                </c:pt>
                <c:pt idx="26">
                  <c:v>16438.2137703968</c:v>
                </c:pt>
                <c:pt idx="27">
                  <c:v>17205.1198078251</c:v>
                </c:pt>
                <c:pt idx="28">
                  <c:v>17481.7860068747</c:v>
                </c:pt>
                <c:pt idx="29">
                  <c:v>17439.901358254399</c:v>
                </c:pt>
                <c:pt idx="30">
                  <c:v>18752.553063674</c:v>
                </c:pt>
                <c:pt idx="31">
                  <c:v>19443.761735879001</c:v>
                </c:pt>
                <c:pt idx="32">
                  <c:v>19923.4665546822</c:v>
                </c:pt>
                <c:pt idx="33">
                  <c:v>20578.436294211799</c:v>
                </c:pt>
                <c:pt idx="34">
                  <c:v>20986.463501398899</c:v>
                </c:pt>
                <c:pt idx="35">
                  <c:v>21405.428469365201</c:v>
                </c:pt>
                <c:pt idx="36">
                  <c:v>22027.454839963601</c:v>
                </c:pt>
                <c:pt idx="37">
                  <c:v>22721.65623728</c:v>
                </c:pt>
                <c:pt idx="38">
                  <c:v>23536.389654535</c:v>
                </c:pt>
                <c:pt idx="39">
                  <c:v>23921.422761762002</c:v>
                </c:pt>
                <c:pt idx="40">
                  <c:v>23965.641287211001</c:v>
                </c:pt>
                <c:pt idx="41">
                  <c:v>25342.804898414</c:v>
                </c:pt>
                <c:pt idx="42">
                  <c:v>25590.792659871793</c:v>
                </c:pt>
                <c:pt idx="43">
                  <c:v>26380.698493051976</c:v>
                </c:pt>
                <c:pt idx="44">
                  <c:v>27194.986190193347</c:v>
                </c:pt>
                <c:pt idx="45">
                  <c:v>28034.408341370905</c:v>
                </c:pt>
                <c:pt idx="46">
                  <c:v>28899.740766705596</c:v>
                </c:pt>
                <c:pt idx="47">
                  <c:v>29791.783233401515</c:v>
                </c:pt>
                <c:pt idx="48">
                  <c:v>30711.360194915665</c:v>
                </c:pt>
                <c:pt idx="49">
                  <c:v>31659.321552943522</c:v>
                </c:pt>
                <c:pt idx="50">
                  <c:v>32636.543442924729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B-41CB-929A-C456DD00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353824"/>
        <c:axId val="311354784"/>
      </c:lineChart>
      <c:catAx>
        <c:axId val="3113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54784"/>
        <c:crosses val="autoZero"/>
        <c:auto val="1"/>
        <c:lblAlgn val="ctr"/>
        <c:lblOffset val="100"/>
        <c:noMultiLvlLbl val="0"/>
      </c:catAx>
      <c:valAx>
        <c:axId val="311354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592016</xdr:colOff>
      <xdr:row>24</xdr:row>
      <xdr:rowOff>32336</xdr:rowOff>
    </xdr:from>
    <xdr:to>
      <xdr:col>14</xdr:col>
      <xdr:colOff>101601</xdr:colOff>
      <xdr:row>39</xdr:row>
      <xdr:rowOff>32337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10264-7AD0-0BD3-A108-A77901CDC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156307</xdr:colOff>
      <xdr:row>23</xdr:row>
      <xdr:rowOff>166078</xdr:rowOff>
    </xdr:from>
    <xdr:to>
      <xdr:col>7</xdr:col>
      <xdr:colOff>281355</xdr:colOff>
      <xdr:row>38</xdr:row>
      <xdr:rowOff>166078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293483-1020-4D94-A9D3-FC20FD2B0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209982</xdr:colOff>
      <xdr:row>2</xdr:row>
      <xdr:rowOff>107462</xdr:rowOff>
    </xdr:from>
    <xdr:to>
      <xdr:col>21</xdr:col>
      <xdr:colOff>583167</xdr:colOff>
      <xdr:row>17</xdr:row>
      <xdr:rowOff>109876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3681C4-1DF0-4050-9307-ECB4929A3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192740</xdr:colOff>
      <xdr:row>19</xdr:row>
      <xdr:rowOff>0</xdr:rowOff>
    </xdr:from>
    <xdr:to>
      <xdr:col>21</xdr:col>
      <xdr:colOff>354105</xdr:colOff>
      <xdr:row>34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340E89-3307-A57A-D830-B35DD9BC7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21</xdr:row>
      <xdr:rowOff>110490</xdr:rowOff>
    </xdr:from>
    <xdr:to>
      <xdr:col>14</xdr:col>
      <xdr:colOff>83820</xdr:colOff>
      <xdr:row>36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07B87-8F3C-C247-9C4D-4BD769FCE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20</xdr:row>
      <xdr:rowOff>148590</xdr:rowOff>
    </xdr:from>
    <xdr:to>
      <xdr:col>7</xdr:col>
      <xdr:colOff>7620</xdr:colOff>
      <xdr:row>35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AE7A0-4DCB-9D2E-7706-7EA9CE831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</xdr:colOff>
      <xdr:row>1</xdr:row>
      <xdr:rowOff>430530</xdr:rowOff>
    </xdr:from>
    <xdr:to>
      <xdr:col>16</xdr:col>
      <xdr:colOff>320040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5AFE3-9044-D386-969E-530681BBA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19050</xdr:rowOff>
    </xdr:from>
    <xdr:to>
      <xdr:col>13</xdr:col>
      <xdr:colOff>525780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F2BB8-1CA9-4221-346D-2EECA78E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402770</xdr:colOff>
      <xdr:row>12</xdr:row>
      <xdr:rowOff>21771</xdr:rowOff>
    </xdr:from>
    <xdr:to>
      <xdr:col>20</xdr:col>
      <xdr:colOff>79169</xdr:colOff>
      <xdr:row>35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189EE-1C1F-D5BA-39B9-DB4A2FE56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110490</xdr:rowOff>
    </xdr:from>
    <xdr:to>
      <xdr:col>15</xdr:col>
      <xdr:colOff>419100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8B569-C1B8-A06F-8ED6-D587EA6FB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5FA2-8E10-423C-BE98-A4F4B6FA388A}">
  <dimension ref="B2:N23"/>
  <sheetViews>
    <sheetView topLeftCell="E1" zoomScale="85" workbookViewId="0">
      <selection activeCell="N13" sqref="N13:N23"/>
    </sheetView>
  </sheetViews>
  <sheetFormatPr defaultRowHeight="14.4" x14ac:dyDescent="0.3"/>
  <cols>
    <col min="1" max="1" width="2.77734375" style="1" customWidth="1"/>
    <col min="2" max="2" width="3" style="1" bestFit="1" customWidth="1"/>
    <col min="3" max="3" width="5" style="1" bestFit="1" customWidth="1"/>
    <col min="4" max="4" width="23.44140625" style="1" bestFit="1" customWidth="1"/>
    <col min="5" max="5" width="12.109375" style="1" bestFit="1" customWidth="1"/>
    <col min="6" max="6" width="12.109375" style="1" customWidth="1"/>
    <col min="7" max="7" width="14.5546875" style="1" customWidth="1"/>
    <col min="8" max="8" width="22.21875" style="1" bestFit="1" customWidth="1"/>
    <col min="9" max="9" width="10.77734375" style="1" customWidth="1"/>
    <col min="10" max="10" width="7.88671875" style="1" customWidth="1"/>
    <col min="11" max="12" width="8.88671875" style="1"/>
    <col min="13" max="13" width="9.88671875" style="1" customWidth="1"/>
    <col min="14" max="14" width="12.5546875" style="1" customWidth="1"/>
    <col min="15" max="15" width="11" style="1" bestFit="1" customWidth="1"/>
    <col min="16" max="16384" width="8.88671875" style="1"/>
  </cols>
  <sheetData>
    <row r="2" spans="2:14" s="2" customFormat="1" ht="72" x14ac:dyDescent="0.3">
      <c r="C2" s="2" t="s">
        <v>1</v>
      </c>
      <c r="D2" s="2" t="s">
        <v>7</v>
      </c>
      <c r="E2" s="2" t="s">
        <v>5</v>
      </c>
      <c r="F2" s="2" t="s">
        <v>17</v>
      </c>
      <c r="G2" s="2" t="s">
        <v>21</v>
      </c>
      <c r="H2" s="2" t="s">
        <v>18</v>
      </c>
      <c r="I2" s="2" t="s">
        <v>8</v>
      </c>
      <c r="J2" s="2" t="s">
        <v>9</v>
      </c>
      <c r="K2" s="2" t="s">
        <v>15</v>
      </c>
      <c r="L2" s="2" t="s">
        <v>16</v>
      </c>
      <c r="M2" s="2" t="s">
        <v>20</v>
      </c>
      <c r="N2" s="2" t="s">
        <v>19</v>
      </c>
    </row>
    <row r="3" spans="2:14" x14ac:dyDescent="0.3">
      <c r="B3" s="1">
        <v>1</v>
      </c>
      <c r="C3" s="1">
        <v>2010</v>
      </c>
      <c r="D3" s="1">
        <v>28100</v>
      </c>
      <c r="E3" s="1">
        <v>0.23</v>
      </c>
      <c r="F3" s="1">
        <v>75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</row>
    <row r="4" spans="2:14" x14ac:dyDescent="0.3">
      <c r="B4" s="1">
        <v>2</v>
      </c>
      <c r="C4" s="1">
        <v>2011</v>
      </c>
      <c r="D4" s="1">
        <v>34100</v>
      </c>
      <c r="E4" s="1">
        <f>E3+0.26/(B4)</f>
        <v>0.36</v>
      </c>
      <c r="F4" s="1">
        <v>75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</row>
    <row r="5" spans="2:14" x14ac:dyDescent="0.3">
      <c r="B5" s="1">
        <v>3</v>
      </c>
      <c r="C5" s="1">
        <v>2012</v>
      </c>
      <c r="D5" s="1">
        <v>35000</v>
      </c>
      <c r="E5" s="1">
        <f t="shared" ref="E5:E23" si="0">E4+0.26/(B5)</f>
        <v>0.44666666666666666</v>
      </c>
      <c r="F5" s="1">
        <v>75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</row>
    <row r="6" spans="2:14" x14ac:dyDescent="0.3">
      <c r="B6" s="1">
        <v>4</v>
      </c>
      <c r="C6" s="1">
        <v>2013</v>
      </c>
      <c r="D6" s="1">
        <v>34000</v>
      </c>
      <c r="E6" s="1">
        <f t="shared" si="0"/>
        <v>0.51166666666666671</v>
      </c>
      <c r="F6" s="1">
        <v>75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6</v>
      </c>
    </row>
    <row r="7" spans="2:14" x14ac:dyDescent="0.3">
      <c r="B7" s="1">
        <v>5</v>
      </c>
      <c r="C7" s="1">
        <v>2014</v>
      </c>
      <c r="D7" s="1">
        <v>31700</v>
      </c>
      <c r="E7" s="1">
        <f t="shared" si="0"/>
        <v>0.56366666666666676</v>
      </c>
      <c r="F7" s="1">
        <v>75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</row>
    <row r="8" spans="2:14" x14ac:dyDescent="0.3">
      <c r="B8" s="1">
        <v>6</v>
      </c>
      <c r="C8" s="1">
        <v>2015</v>
      </c>
      <c r="D8" s="1">
        <v>31500</v>
      </c>
      <c r="E8" s="1">
        <f t="shared" si="0"/>
        <v>0.6070000000000001</v>
      </c>
      <c r="F8" s="1">
        <v>75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</row>
    <row r="9" spans="2:14" x14ac:dyDescent="0.3">
      <c r="B9" s="1">
        <v>7</v>
      </c>
      <c r="C9" s="1">
        <v>2016</v>
      </c>
      <c r="D9" s="1">
        <v>38000</v>
      </c>
      <c r="E9" s="1">
        <f t="shared" si="0"/>
        <v>0.64414285714285724</v>
      </c>
      <c r="F9" s="1">
        <v>75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L9" s="1" t="s">
        <v>6</v>
      </c>
      <c r="M9" s="1" t="s">
        <v>6</v>
      </c>
      <c r="N9" s="1" t="s">
        <v>6</v>
      </c>
    </row>
    <row r="10" spans="2:14" x14ac:dyDescent="0.3">
      <c r="B10" s="1">
        <v>8</v>
      </c>
      <c r="C10" s="1">
        <v>2017</v>
      </c>
      <c r="D10" s="1">
        <v>69000</v>
      </c>
      <c r="E10" s="1">
        <f t="shared" si="0"/>
        <v>0.67664285714285721</v>
      </c>
      <c r="F10" s="1">
        <v>75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</row>
    <row r="11" spans="2:14" x14ac:dyDescent="0.3">
      <c r="B11" s="1">
        <v>9</v>
      </c>
      <c r="C11" s="1">
        <v>2018</v>
      </c>
      <c r="D11" s="1">
        <v>95000</v>
      </c>
      <c r="E11" s="1">
        <f t="shared" si="0"/>
        <v>0.70553174603174607</v>
      </c>
      <c r="F11" s="1">
        <v>75</v>
      </c>
      <c r="G11" s="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  <c r="M11" s="1" t="s">
        <v>6</v>
      </c>
      <c r="N11" s="1" t="s">
        <v>6</v>
      </c>
    </row>
    <row r="12" spans="2:14" x14ac:dyDescent="0.3">
      <c r="B12" s="1">
        <v>10</v>
      </c>
      <c r="C12" s="1">
        <v>2019</v>
      </c>
      <c r="D12" s="1">
        <v>86000</v>
      </c>
      <c r="E12" s="1">
        <f t="shared" si="0"/>
        <v>0.73153174603174609</v>
      </c>
      <c r="F12" s="1">
        <v>75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L12" s="1" t="s">
        <v>6</v>
      </c>
      <c r="M12" s="1" t="s">
        <v>6</v>
      </c>
      <c r="N12" s="1" t="s">
        <v>6</v>
      </c>
    </row>
    <row r="13" spans="2:14" x14ac:dyDescent="0.3">
      <c r="B13" s="1">
        <v>11</v>
      </c>
      <c r="C13" s="1">
        <v>2020</v>
      </c>
      <c r="D13" s="1">
        <v>82500</v>
      </c>
      <c r="E13" s="1">
        <f t="shared" si="0"/>
        <v>0.75516810966810977</v>
      </c>
      <c r="F13" s="1">
        <v>75</v>
      </c>
      <c r="G13" s="1">
        <f>D13*0.84</f>
        <v>69300</v>
      </c>
      <c r="H13" s="1">
        <f>G13*1000000</f>
        <v>69300000000</v>
      </c>
      <c r="I13" s="1">
        <v>20</v>
      </c>
      <c r="J13" s="1">
        <v>215</v>
      </c>
      <c r="K13" s="1">
        <f>I13/J13</f>
        <v>9.3023255813953487E-2</v>
      </c>
      <c r="L13">
        <f>Population!H13</f>
        <v>2.6946454988404932E-2</v>
      </c>
      <c r="M13" s="1">
        <f>H13*K13*L13</f>
        <v>173710635.41362435</v>
      </c>
      <c r="N13">
        <f>H13*K13*L13/F13/3</f>
        <v>772047.26850499713</v>
      </c>
    </row>
    <row r="14" spans="2:14" x14ac:dyDescent="0.3">
      <c r="B14" s="1">
        <v>12</v>
      </c>
      <c r="C14" s="1">
        <v>2021</v>
      </c>
      <c r="D14" s="1">
        <v>107000</v>
      </c>
      <c r="E14" s="1">
        <f t="shared" si="0"/>
        <v>0.77683477633477649</v>
      </c>
      <c r="F14" s="1">
        <v>75</v>
      </c>
      <c r="G14" s="1">
        <f>D14*0.84</f>
        <v>89880</v>
      </c>
      <c r="H14" s="1">
        <f t="shared" ref="H14:H23" si="1">G14*1000000</f>
        <v>89880000000</v>
      </c>
      <c r="I14" s="1">
        <v>30</v>
      </c>
      <c r="J14" s="1">
        <v>315</v>
      </c>
      <c r="K14" s="1">
        <f t="shared" ref="K14:K23" si="2">I14/J14</f>
        <v>9.5238095238095233E-2</v>
      </c>
      <c r="L14">
        <f>Population!H14</f>
        <v>2.6898736723435207E-2</v>
      </c>
      <c r="M14" s="1">
        <f t="shared" ref="M14:M23" si="3">H14*K14*L14</f>
        <v>230253186.35260537</v>
      </c>
      <c r="N14">
        <f t="shared" ref="N14:N23" si="4">H14*K14*L14/F14/3</f>
        <v>1023347.4949004683</v>
      </c>
    </row>
    <row r="15" spans="2:14" x14ac:dyDescent="0.3">
      <c r="B15" s="1">
        <v>13</v>
      </c>
      <c r="C15" s="1">
        <v>2022</v>
      </c>
      <c r="D15" s="1">
        <v>130000</v>
      </c>
      <c r="E15" s="1">
        <f t="shared" si="0"/>
        <v>0.79683477633477651</v>
      </c>
      <c r="F15" s="1">
        <v>75</v>
      </c>
      <c r="G15" s="1">
        <f>D15*0.84</f>
        <v>109200</v>
      </c>
      <c r="H15" s="1">
        <f t="shared" si="1"/>
        <v>109200000000</v>
      </c>
      <c r="I15" s="1">
        <v>40</v>
      </c>
      <c r="J15" s="1">
        <v>405</v>
      </c>
      <c r="K15" s="1">
        <f t="shared" si="2"/>
        <v>9.8765432098765427E-2</v>
      </c>
      <c r="L15" s="1">
        <f>Population!H15</f>
        <v>2.7165198839479408E-2</v>
      </c>
      <c r="M15" s="1">
        <f t="shared" si="3"/>
        <v>292981700.07616305</v>
      </c>
      <c r="N15">
        <f t="shared" si="4"/>
        <v>1302140.8892273915</v>
      </c>
    </row>
    <row r="16" spans="2:14" x14ac:dyDescent="0.3">
      <c r="B16" s="1">
        <v>14</v>
      </c>
      <c r="C16" s="1">
        <v>2023</v>
      </c>
      <c r="D16" s="1">
        <f>21092*EXP(0.1324*B16)</f>
        <v>134625.09237858537</v>
      </c>
      <c r="E16" s="1">
        <f t="shared" si="0"/>
        <v>0.81540620490620508</v>
      </c>
      <c r="F16" s="1">
        <v>75</v>
      </c>
      <c r="G16" s="1">
        <f>D16*0.84</f>
        <v>113085.0775980117</v>
      </c>
      <c r="H16" s="1">
        <f t="shared" si="1"/>
        <v>113085077598.0117</v>
      </c>
      <c r="I16" s="1">
        <v>65</v>
      </c>
      <c r="J16" s="1">
        <v>500</v>
      </c>
      <c r="K16" s="1">
        <f t="shared" si="2"/>
        <v>0.13</v>
      </c>
      <c r="L16" s="1">
        <f>Population!H16</f>
        <v>2.7239019037672993E-2</v>
      </c>
      <c r="M16" s="1">
        <f t="shared" si="3"/>
        <v>400442455.60396594</v>
      </c>
      <c r="N16">
        <f t="shared" si="4"/>
        <v>1779744.2471287374</v>
      </c>
    </row>
    <row r="17" spans="2:14" x14ac:dyDescent="0.3">
      <c r="B17" s="1">
        <v>15</v>
      </c>
      <c r="C17" s="1">
        <v>2024</v>
      </c>
      <c r="D17" s="1">
        <f t="shared" ref="D17:D23" si="5">21092*EXP(0.1324*B17)</f>
        <v>153683.27391186572</v>
      </c>
      <c r="E17" s="1">
        <f t="shared" si="0"/>
        <v>0.83273953823953839</v>
      </c>
      <c r="F17" s="1">
        <v>75</v>
      </c>
      <c r="G17" s="1">
        <f>D17*0.84</f>
        <v>129093.9500859672</v>
      </c>
      <c r="H17" s="1">
        <f t="shared" si="1"/>
        <v>129093950085.96719</v>
      </c>
      <c r="I17" s="1">
        <v>70</v>
      </c>
      <c r="J17" s="1">
        <v>595</v>
      </c>
      <c r="K17" s="1">
        <f t="shared" si="2"/>
        <v>0.11764705882352941</v>
      </c>
      <c r="L17" s="1">
        <f>Population!H17</f>
        <v>2.7311260237293973E-2</v>
      </c>
      <c r="M17" s="1">
        <f t="shared" si="3"/>
        <v>414790407.74801046</v>
      </c>
      <c r="N17">
        <f t="shared" si="4"/>
        <v>1843512.9233244909</v>
      </c>
    </row>
    <row r="18" spans="2:14" x14ac:dyDescent="0.3">
      <c r="B18" s="1">
        <v>16</v>
      </c>
      <c r="C18" s="1">
        <v>2025</v>
      </c>
      <c r="D18" s="1">
        <f t="shared" si="5"/>
        <v>175439.42412942424</v>
      </c>
      <c r="E18" s="1">
        <f t="shared" si="0"/>
        <v>0.84898953823953838</v>
      </c>
      <c r="F18" s="1">
        <v>75</v>
      </c>
      <c r="G18" s="1">
        <f>D18*0.84</f>
        <v>147369.11626871635</v>
      </c>
      <c r="H18" s="1">
        <f t="shared" si="1"/>
        <v>147369116268.71634</v>
      </c>
      <c r="I18" s="1">
        <v>80</v>
      </c>
      <c r="J18" s="1">
        <v>680</v>
      </c>
      <c r="K18" s="1">
        <f t="shared" si="2"/>
        <v>0.11764705882352941</v>
      </c>
      <c r="L18" s="1">
        <f>Population!H18</f>
        <v>2.7381972563927413E-2</v>
      </c>
      <c r="M18" s="1">
        <f t="shared" si="3"/>
        <v>474736129.22826117</v>
      </c>
      <c r="N18">
        <f t="shared" si="4"/>
        <v>2109938.3521256051</v>
      </c>
    </row>
    <row r="19" spans="2:14" x14ac:dyDescent="0.3">
      <c r="B19" s="1">
        <v>17</v>
      </c>
      <c r="C19" s="1">
        <v>2026</v>
      </c>
      <c r="D19" s="1">
        <f t="shared" si="5"/>
        <v>200275.48057386608</v>
      </c>
      <c r="E19" s="1">
        <f t="shared" si="0"/>
        <v>0.86428365588659717</v>
      </c>
      <c r="F19" s="1">
        <v>75</v>
      </c>
      <c r="G19" s="1">
        <f>D19*0.84</f>
        <v>168231.4036820475</v>
      </c>
      <c r="H19" s="1">
        <f t="shared" si="1"/>
        <v>168231403682.04752</v>
      </c>
      <c r="I19" s="1">
        <v>115</v>
      </c>
      <c r="J19" s="1">
        <v>965</v>
      </c>
      <c r="K19" s="1">
        <f t="shared" si="2"/>
        <v>0.11917098445595854</v>
      </c>
      <c r="L19" s="1">
        <f>Population!H19</f>
        <v>2.7451204043713553E-2</v>
      </c>
      <c r="M19" s="1">
        <f t="shared" si="3"/>
        <v>550350028.74525023</v>
      </c>
      <c r="N19">
        <f t="shared" si="4"/>
        <v>2446000.1277566678</v>
      </c>
    </row>
    <row r="20" spans="2:14" x14ac:dyDescent="0.3">
      <c r="B20" s="1">
        <v>18</v>
      </c>
      <c r="C20" s="1">
        <v>2027</v>
      </c>
      <c r="D20" s="1">
        <f t="shared" si="5"/>
        <v>228627.44972021269</v>
      </c>
      <c r="E20" s="1">
        <f t="shared" si="0"/>
        <v>0.87872810033104165</v>
      </c>
      <c r="F20" s="1">
        <v>75</v>
      </c>
      <c r="G20" s="1">
        <f>D20*0.84</f>
        <v>192047.05776497864</v>
      </c>
      <c r="H20" s="1">
        <f t="shared" si="1"/>
        <v>192047057764.97864</v>
      </c>
      <c r="I20" s="1">
        <v>125</v>
      </c>
      <c r="J20" s="1">
        <v>1095</v>
      </c>
      <c r="K20" s="1">
        <f t="shared" si="2"/>
        <v>0.11415525114155251</v>
      </c>
      <c r="L20" s="1">
        <f>Population!H20</f>
        <v>2.7519000712124431E-2</v>
      </c>
      <c r="M20" s="1">
        <f t="shared" si="3"/>
        <v>603304009.06345308</v>
      </c>
      <c r="N20">
        <f t="shared" si="4"/>
        <v>2681351.1513931248</v>
      </c>
    </row>
    <row r="21" spans="2:14" x14ac:dyDescent="0.3">
      <c r="B21" s="1">
        <v>19</v>
      </c>
      <c r="C21" s="1">
        <v>2028</v>
      </c>
      <c r="D21" s="1">
        <f t="shared" si="5"/>
        <v>260993.06123641939</v>
      </c>
      <c r="E21" s="1">
        <f t="shared" si="0"/>
        <v>0.89241231085735739</v>
      </c>
      <c r="F21" s="1">
        <v>75</v>
      </c>
      <c r="G21" s="1">
        <f>D21*0.84</f>
        <v>219234.17143859228</v>
      </c>
      <c r="H21" s="1">
        <f t="shared" si="1"/>
        <v>219234171438.59229</v>
      </c>
      <c r="I21" s="1">
        <v>140</v>
      </c>
      <c r="J21" s="1">
        <v>1235</v>
      </c>
      <c r="K21" s="1">
        <f t="shared" si="2"/>
        <v>0.11336032388663968</v>
      </c>
      <c r="L21" s="1">
        <f>Population!H21</f>
        <v>2.7585406716046781E-2</v>
      </c>
      <c r="M21" s="1">
        <f t="shared" si="3"/>
        <v>685565125.44653714</v>
      </c>
      <c r="N21">
        <f t="shared" si="4"/>
        <v>3046956.1130957208</v>
      </c>
    </row>
    <row r="22" spans="2:14" x14ac:dyDescent="0.3">
      <c r="B22" s="1">
        <v>20</v>
      </c>
      <c r="C22" s="1">
        <v>2029</v>
      </c>
      <c r="D22" s="1">
        <f t="shared" si="5"/>
        <v>297940.50581816566</v>
      </c>
      <c r="E22" s="1">
        <f t="shared" si="0"/>
        <v>0.90541231085735741</v>
      </c>
      <c r="F22" s="1">
        <v>75</v>
      </c>
      <c r="G22" s="1">
        <f>D22*0.84</f>
        <v>250270.02488725915</v>
      </c>
      <c r="H22" s="1">
        <f t="shared" si="1"/>
        <v>250270024887.25916</v>
      </c>
      <c r="I22" s="1">
        <v>155</v>
      </c>
      <c r="J22" s="1">
        <v>1375</v>
      </c>
      <c r="K22" s="1">
        <f t="shared" si="2"/>
        <v>0.11272727272727273</v>
      </c>
      <c r="L22" s="1">
        <f>Population!H22</f>
        <v>2.7650464409646799E-2</v>
      </c>
      <c r="M22" s="1">
        <f t="shared" si="3"/>
        <v>780082017.79761422</v>
      </c>
      <c r="N22">
        <f t="shared" si="4"/>
        <v>3467031.1902116188</v>
      </c>
    </row>
    <row r="23" spans="2:14" x14ac:dyDescent="0.3">
      <c r="B23" s="1">
        <v>21</v>
      </c>
      <c r="C23" s="1">
        <v>2030</v>
      </c>
      <c r="D23" s="1">
        <f t="shared" si="5"/>
        <v>340118.40999394929</v>
      </c>
      <c r="E23" s="1">
        <f t="shared" si="0"/>
        <v>0.91779326323830979</v>
      </c>
      <c r="F23" s="1">
        <v>75</v>
      </c>
      <c r="G23" s="1">
        <f>D23*0.84</f>
        <v>285699.46439491736</v>
      </c>
      <c r="H23" s="1">
        <f t="shared" si="1"/>
        <v>285699464394.91736</v>
      </c>
      <c r="I23" s="1">
        <v>165</v>
      </c>
      <c r="J23" s="1">
        <v>1525</v>
      </c>
      <c r="K23" s="1">
        <f t="shared" si="2"/>
        <v>0.10819672131147541</v>
      </c>
      <c r="L23" s="1">
        <f>Population!H23</f>
        <v>2.7714214444454335E-2</v>
      </c>
      <c r="M23" s="1">
        <f t="shared" si="3"/>
        <v>856694738.8718493</v>
      </c>
      <c r="N23">
        <f t="shared" si="4"/>
        <v>3807532.1727637746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5"/>
  <sheetViews>
    <sheetView zoomScale="90" workbookViewId="0">
      <selection activeCell="J19" sqref="J19"/>
    </sheetView>
  </sheetViews>
  <sheetFormatPr defaultRowHeight="14.4" x14ac:dyDescent="0.3"/>
  <cols>
    <col min="1" max="1" width="3" style="1" bestFit="1" customWidth="1"/>
    <col min="2" max="2" width="5" style="1" bestFit="1" customWidth="1"/>
    <col min="3" max="3" width="11.88671875" style="1" bestFit="1" customWidth="1"/>
    <col min="4" max="4" width="12.21875" style="1" bestFit="1" customWidth="1"/>
    <col min="5" max="5" width="12" style="1" bestFit="1" customWidth="1"/>
    <col min="6" max="6" width="15.33203125" style="1" bestFit="1" customWidth="1"/>
    <col min="7" max="7" width="17.6640625" style="1" bestFit="1" customWidth="1"/>
    <col min="8" max="8" width="17.77734375" style="1" bestFit="1" customWidth="1"/>
    <col min="9" max="9" width="13.5546875" style="1" customWidth="1"/>
    <col min="10" max="16384" width="8.88671875" style="1"/>
  </cols>
  <sheetData>
    <row r="2" spans="1:13" s="2" customFormat="1" ht="43.2" x14ac:dyDescent="0.3">
      <c r="A2" s="2" t="s">
        <v>0</v>
      </c>
      <c r="B2" s="2" t="s">
        <v>1</v>
      </c>
      <c r="C2" s="2" t="s">
        <v>25</v>
      </c>
      <c r="D2" s="2" t="s">
        <v>2</v>
      </c>
      <c r="E2" s="2" t="s">
        <v>3</v>
      </c>
      <c r="F2" s="2" t="s">
        <v>4</v>
      </c>
      <c r="G2" s="2" t="str">
        <f>electricity!B1</f>
        <v>Iran electricity net consumption (billion kWh)</v>
      </c>
      <c r="H2" s="2" t="str">
        <f>electricity!C1</f>
        <v>World electricity net consumption (billion kWh)</v>
      </c>
      <c r="I2" s="2" t="s">
        <v>24</v>
      </c>
    </row>
    <row r="3" spans="1:13" x14ac:dyDescent="0.3">
      <c r="A3" s="1">
        <v>1</v>
      </c>
      <c r="B3" s="1">
        <v>2013</v>
      </c>
      <c r="C3" s="1">
        <f>D3*1000000</f>
        <v>0</v>
      </c>
      <c r="D3" s="1">
        <v>0</v>
      </c>
      <c r="E3" s="1">
        <v>6800</v>
      </c>
      <c r="G3" s="1">
        <f>electricity!B35</f>
        <v>215.70767000000001</v>
      </c>
      <c r="H3" s="1">
        <f>electricity!C35</f>
        <v>20578.436294211799</v>
      </c>
    </row>
    <row r="4" spans="1:13" x14ac:dyDescent="0.3">
      <c r="A4" s="1">
        <v>2</v>
      </c>
      <c r="B4" s="1">
        <v>2014</v>
      </c>
      <c r="C4" s="1">
        <f t="shared" ref="C4:C20" si="0">D4*1000000</f>
        <v>0</v>
      </c>
      <c r="D4" s="1">
        <v>0</v>
      </c>
      <c r="E4" s="1">
        <v>6690</v>
      </c>
      <c r="G4" s="1">
        <f>electricity!B36</f>
        <v>233.22399999999999</v>
      </c>
      <c r="H4" s="13">
        <f>electricity!C36</f>
        <v>20986.463501398899</v>
      </c>
      <c r="I4" s="13"/>
    </row>
    <row r="5" spans="1:13" x14ac:dyDescent="0.3">
      <c r="A5" s="1">
        <v>3</v>
      </c>
      <c r="B5" s="1">
        <v>2015</v>
      </c>
      <c r="C5" s="1">
        <f t="shared" si="0"/>
        <v>0</v>
      </c>
      <c r="D5" s="1">
        <v>0</v>
      </c>
      <c r="E5" s="1">
        <v>6500</v>
      </c>
      <c r="G5" s="1">
        <f>electricity!B37</f>
        <v>236.54400000000001</v>
      </c>
      <c r="H5" s="1">
        <f>electricity!C37</f>
        <v>21405.428469365201</v>
      </c>
    </row>
    <row r="6" spans="1:13" x14ac:dyDescent="0.3">
      <c r="A6" s="1">
        <v>4</v>
      </c>
      <c r="B6" s="1">
        <v>2016</v>
      </c>
      <c r="C6" s="1">
        <f t="shared" si="0"/>
        <v>0</v>
      </c>
      <c r="D6" s="1">
        <v>0</v>
      </c>
      <c r="E6" s="1">
        <v>8650</v>
      </c>
      <c r="G6" s="1">
        <f>electricity!B38</f>
        <v>252.25200000000001</v>
      </c>
      <c r="H6" s="1">
        <f>electricity!C38</f>
        <v>22027.454839963601</v>
      </c>
    </row>
    <row r="7" spans="1:13" x14ac:dyDescent="0.3">
      <c r="A7" s="1">
        <v>5</v>
      </c>
      <c r="B7" s="1">
        <v>2017</v>
      </c>
      <c r="C7" s="1">
        <f t="shared" si="0"/>
        <v>0</v>
      </c>
      <c r="D7" s="1">
        <v>0</v>
      </c>
      <c r="E7" s="1">
        <v>15000</v>
      </c>
      <c r="G7" s="1">
        <f>electricity!B39</f>
        <v>268.628759</v>
      </c>
      <c r="H7" s="1">
        <f>electricity!C39</f>
        <v>22721.65623728</v>
      </c>
    </row>
    <row r="8" spans="1:13" x14ac:dyDescent="0.3">
      <c r="A8" s="1">
        <v>6</v>
      </c>
      <c r="B8" s="1">
        <v>2018</v>
      </c>
      <c r="C8" s="1">
        <f t="shared" si="0"/>
        <v>0</v>
      </c>
      <c r="D8" s="1">
        <v>0</v>
      </c>
      <c r="E8" s="1">
        <v>16000</v>
      </c>
      <c r="G8" s="1">
        <f>electricity!B40</f>
        <v>271.48547200000002</v>
      </c>
      <c r="H8" s="1">
        <f>electricity!C40</f>
        <v>23536.389654535</v>
      </c>
    </row>
    <row r="9" spans="1:13" x14ac:dyDescent="0.3">
      <c r="A9" s="1">
        <v>7</v>
      </c>
      <c r="B9" s="1">
        <v>2019</v>
      </c>
      <c r="C9" s="1">
        <f t="shared" si="0"/>
        <v>0</v>
      </c>
      <c r="D9" s="1">
        <v>0</v>
      </c>
      <c r="E9" s="1">
        <v>11700</v>
      </c>
      <c r="G9" s="1">
        <f>electricity!B41</f>
        <v>283.76360699999998</v>
      </c>
      <c r="H9" s="1">
        <f>electricity!C41</f>
        <v>23921.422761762002</v>
      </c>
    </row>
    <row r="10" spans="1:13" x14ac:dyDescent="0.3">
      <c r="A10" s="1">
        <v>8</v>
      </c>
      <c r="B10" s="1">
        <v>2020</v>
      </c>
      <c r="C10" s="1">
        <f>D10*1000000</f>
        <v>20000000</v>
      </c>
      <c r="D10" s="1">
        <v>20</v>
      </c>
      <c r="E10" s="1">
        <v>8400</v>
      </c>
      <c r="F10" s="1">
        <f>E10*C10/10000000000/A10*6</f>
        <v>12.600000000000001</v>
      </c>
      <c r="G10" s="1">
        <f>electricity!B42</f>
        <v>286.69344899999999</v>
      </c>
      <c r="H10" s="1">
        <f>electricity!C42</f>
        <v>23965.641287211001</v>
      </c>
      <c r="I10" s="1">
        <f>G10/H10*C10</f>
        <v>239253.7262526672</v>
      </c>
    </row>
    <row r="11" spans="1:13" x14ac:dyDescent="0.3">
      <c r="A11" s="1">
        <v>9</v>
      </c>
      <c r="B11" s="1">
        <v>2021</v>
      </c>
      <c r="C11" s="1">
        <f t="shared" si="0"/>
        <v>30000000</v>
      </c>
      <c r="D11" s="1">
        <v>30</v>
      </c>
      <c r="E11" s="1">
        <v>12600</v>
      </c>
      <c r="F11" s="1">
        <f t="shared" ref="F11:F20" si="1">E11*C11/10000000000/A11*6</f>
        <v>25.199999999999996</v>
      </c>
      <c r="G11" s="1">
        <f>electricity!B43</f>
        <v>301.96873054000002</v>
      </c>
      <c r="H11" s="1">
        <f>electricity!C43</f>
        <v>25342.804898414</v>
      </c>
      <c r="I11" s="1">
        <f>G11/H11*C11</f>
        <v>357460.90271037573</v>
      </c>
    </row>
    <row r="12" spans="1:13" x14ac:dyDescent="0.3">
      <c r="A12" s="1">
        <v>10</v>
      </c>
      <c r="B12" s="1">
        <v>2022</v>
      </c>
      <c r="C12" s="1">
        <f t="shared" si="0"/>
        <v>40000000</v>
      </c>
      <c r="D12" s="1">
        <v>40</v>
      </c>
      <c r="E12" s="1">
        <v>37000</v>
      </c>
      <c r="F12" s="1">
        <f t="shared" si="1"/>
        <v>88.800000000000011</v>
      </c>
      <c r="G12" s="1">
        <f>electricity!B44</f>
        <v>364.36066373582042</v>
      </c>
      <c r="H12" s="13">
        <f>electricity!C44</f>
        <v>25590.792659871793</v>
      </c>
      <c r="I12" s="1">
        <f t="shared" ref="I12:I20" si="2">G12/H12*C12</f>
        <v>569518.37104626186</v>
      </c>
      <c r="J12" s="13"/>
      <c r="K12" s="13"/>
      <c r="L12" s="13"/>
      <c r="M12" s="13"/>
    </row>
    <row r="13" spans="1:13" x14ac:dyDescent="0.3">
      <c r="A13" s="1">
        <v>11</v>
      </c>
      <c r="B13" s="1">
        <v>2023</v>
      </c>
      <c r="C13" s="1">
        <f t="shared" si="0"/>
        <v>65000000</v>
      </c>
      <c r="D13" s="1">
        <v>65</v>
      </c>
      <c r="E13" s="1">
        <f>5338.7*EXP(0.1329*A13)</f>
        <v>23031.945283671139</v>
      </c>
      <c r="F13" s="1">
        <f t="shared" si="1"/>
        <v>81.658715096652216</v>
      </c>
      <c r="G13" s="1">
        <f>electricity!B45</f>
        <v>389.68713979214391</v>
      </c>
      <c r="H13" s="1">
        <f>electricity!C45</f>
        <v>26380.698493051976</v>
      </c>
      <c r="I13" s="1">
        <f t="shared" si="2"/>
        <v>960158.9621730661</v>
      </c>
    </row>
    <row r="14" spans="1:13" x14ac:dyDescent="0.3">
      <c r="A14" s="1">
        <v>12</v>
      </c>
      <c r="B14" s="1">
        <v>2024</v>
      </c>
      <c r="C14" s="1">
        <f t="shared" si="0"/>
        <v>70000000</v>
      </c>
      <c r="D14" s="1">
        <v>70</v>
      </c>
      <c r="E14" s="1">
        <f t="shared" ref="E14:E20" si="3">5338.7*EXP(0.1329*A14)</f>
        <v>26305.608769421229</v>
      </c>
      <c r="F14" s="1">
        <f t="shared" si="1"/>
        <v>92.0696306929743</v>
      </c>
      <c r="G14" s="1">
        <f>electricity!B46</f>
        <v>416.77404295619891</v>
      </c>
      <c r="H14" s="1">
        <f>electricity!C46</f>
        <v>27194.986190193347</v>
      </c>
      <c r="I14" s="1">
        <f t="shared" si="2"/>
        <v>1072778.0041107095</v>
      </c>
    </row>
    <row r="15" spans="1:13" x14ac:dyDescent="0.3">
      <c r="A15" s="1">
        <v>13</v>
      </c>
      <c r="B15" s="1">
        <v>2025</v>
      </c>
      <c r="C15" s="1">
        <f t="shared" si="0"/>
        <v>80000000</v>
      </c>
      <c r="D15" s="1">
        <v>80</v>
      </c>
      <c r="E15" s="1">
        <f t="shared" si="3"/>
        <v>30044.57696504016</v>
      </c>
      <c r="F15" s="1">
        <f t="shared" si="1"/>
        <v>110.93382264014829</v>
      </c>
      <c r="G15" s="1">
        <f>electricity!B47</f>
        <v>445.74373938720709</v>
      </c>
      <c r="H15" s="1">
        <f>electricity!C47</f>
        <v>28034.408341370905</v>
      </c>
      <c r="I15" s="1">
        <f t="shared" si="2"/>
        <v>1271990.4310715618</v>
      </c>
    </row>
    <row r="16" spans="1:13" x14ac:dyDescent="0.3">
      <c r="A16" s="1">
        <v>14</v>
      </c>
      <c r="B16" s="1">
        <v>2026</v>
      </c>
      <c r="C16" s="1">
        <f t="shared" si="0"/>
        <v>115000000</v>
      </c>
      <c r="D16" s="1">
        <v>115</v>
      </c>
      <c r="E16" s="1">
        <f t="shared" si="3"/>
        <v>34314.986317957097</v>
      </c>
      <c r="F16" s="1">
        <f t="shared" si="1"/>
        <v>169.12386113850283</v>
      </c>
      <c r="G16" s="1">
        <f>electricity!B48</f>
        <v>476.72710083763894</v>
      </c>
      <c r="H16" s="1">
        <f>electricity!C48</f>
        <v>28899.740766705596</v>
      </c>
      <c r="I16" s="1">
        <f t="shared" si="2"/>
        <v>1897027.9712504859</v>
      </c>
    </row>
    <row r="17" spans="1:16" x14ac:dyDescent="0.3">
      <c r="A17" s="1">
        <v>15</v>
      </c>
      <c r="B17" s="1">
        <v>2027</v>
      </c>
      <c r="C17" s="1">
        <f t="shared" si="0"/>
        <v>125000000</v>
      </c>
      <c r="D17" s="1">
        <v>125</v>
      </c>
      <c r="E17" s="1">
        <f t="shared" si="3"/>
        <v>39192.373631079652</v>
      </c>
      <c r="F17" s="1">
        <f t="shared" si="1"/>
        <v>195.96186815539824</v>
      </c>
      <c r="G17" s="1">
        <f>electricity!B49</f>
        <v>509.86409587154623</v>
      </c>
      <c r="H17" s="13">
        <f>electricity!C49</f>
        <v>29791.783233401515</v>
      </c>
      <c r="I17" s="1">
        <f t="shared" si="2"/>
        <v>2139281.5423176154</v>
      </c>
      <c r="J17" s="13"/>
      <c r="K17" s="13"/>
      <c r="L17" s="13"/>
      <c r="M17" s="13"/>
      <c r="N17" s="13"/>
      <c r="O17" s="13"/>
      <c r="P17" s="13"/>
    </row>
    <row r="18" spans="1:16" x14ac:dyDescent="0.3">
      <c r="A18" s="1">
        <v>16</v>
      </c>
      <c r="B18" s="1">
        <v>2028</v>
      </c>
      <c r="C18" s="1">
        <f t="shared" si="0"/>
        <v>140000000</v>
      </c>
      <c r="D18" s="1">
        <v>140</v>
      </c>
      <c r="E18" s="1">
        <f t="shared" si="3"/>
        <v>44763.012189643028</v>
      </c>
      <c r="F18" s="1">
        <f t="shared" si="1"/>
        <v>235.00581399562591</v>
      </c>
      <c r="G18" s="1">
        <f>electricity!B50</f>
        <v>545.30442217809946</v>
      </c>
      <c r="H18" s="1">
        <f>electricity!C50</f>
        <v>30711.360194915665</v>
      </c>
      <c r="I18" s="1">
        <f t="shared" si="2"/>
        <v>2485810.4173963815</v>
      </c>
    </row>
    <row r="19" spans="1:16" x14ac:dyDescent="0.3">
      <c r="A19" s="1">
        <v>17</v>
      </c>
      <c r="B19" s="1">
        <v>2029</v>
      </c>
      <c r="C19" s="1">
        <f t="shared" si="0"/>
        <v>155000000</v>
      </c>
      <c r="D19" s="1">
        <v>155</v>
      </c>
      <c r="E19" s="1">
        <f t="shared" si="3"/>
        <v>51125.437799489882</v>
      </c>
      <c r="F19" s="1">
        <f t="shared" si="1"/>
        <v>279.68621855015056</v>
      </c>
      <c r="G19" s="1">
        <f>electricity!B51</f>
        <v>583.20818283683616</v>
      </c>
      <c r="H19" s="1">
        <f>electricity!C51</f>
        <v>31659.321552943522</v>
      </c>
      <c r="I19" s="1">
        <f t="shared" si="2"/>
        <v>2855312.871709499</v>
      </c>
    </row>
    <row r="20" spans="1:16" x14ac:dyDescent="0.3">
      <c r="A20" s="1">
        <v>18</v>
      </c>
      <c r="B20" s="1">
        <v>2030</v>
      </c>
      <c r="C20" s="1">
        <f t="shared" si="0"/>
        <v>165000000</v>
      </c>
      <c r="D20" s="1">
        <v>165</v>
      </c>
      <c r="E20" s="1">
        <f t="shared" si="3"/>
        <v>58392.191729989871</v>
      </c>
      <c r="F20" s="1">
        <f t="shared" si="1"/>
        <v>321.15705451494432</v>
      </c>
      <c r="G20" s="1">
        <f>electricity!B52</f>
        <v>623.74660958967183</v>
      </c>
      <c r="H20" s="1">
        <f>electricity!C52</f>
        <v>32636.543442924729</v>
      </c>
      <c r="I20" s="1">
        <f t="shared" si="2"/>
        <v>3153464.7890111497</v>
      </c>
    </row>
    <row r="25" spans="1:16" x14ac:dyDescent="0.3">
      <c r="H25" s="13"/>
      <c r="I25" s="13"/>
      <c r="J25" s="1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DB44-76C0-416B-9B59-CB32EF137C90}">
  <dimension ref="B2:E23"/>
  <sheetViews>
    <sheetView workbookViewId="0">
      <selection activeCell="K26" sqref="K26"/>
    </sheetView>
  </sheetViews>
  <sheetFormatPr defaultRowHeight="14.4" x14ac:dyDescent="0.3"/>
  <cols>
    <col min="3" max="3" width="27.77734375" bestFit="1" customWidth="1"/>
    <col min="4" max="4" width="16.33203125" bestFit="1" customWidth="1"/>
  </cols>
  <sheetData>
    <row r="2" spans="2:5" x14ac:dyDescent="0.3">
      <c r="B2" t="s">
        <v>1</v>
      </c>
      <c r="C2" t="str">
        <f>'1'!N2</f>
        <v>Iran Lithium Battery Usage(kWh)</v>
      </c>
      <c r="D2" t="str">
        <f>'2'!I2</f>
        <v>Iran Demand(kWh)</v>
      </c>
      <c r="E2" t="s">
        <v>26</v>
      </c>
    </row>
    <row r="3" spans="2:5" x14ac:dyDescent="0.3">
      <c r="B3">
        <v>2010</v>
      </c>
    </row>
    <row r="4" spans="2:5" x14ac:dyDescent="0.3">
      <c r="B4">
        <v>2011</v>
      </c>
    </row>
    <row r="5" spans="2:5" x14ac:dyDescent="0.3">
      <c r="B5">
        <v>2012</v>
      </c>
    </row>
    <row r="6" spans="2:5" x14ac:dyDescent="0.3">
      <c r="B6">
        <v>2013</v>
      </c>
    </row>
    <row r="7" spans="2:5" x14ac:dyDescent="0.3">
      <c r="B7">
        <v>2014</v>
      </c>
    </row>
    <row r="8" spans="2:5" x14ac:dyDescent="0.3">
      <c r="B8">
        <v>2015</v>
      </c>
    </row>
    <row r="9" spans="2:5" x14ac:dyDescent="0.3">
      <c r="B9">
        <v>2016</v>
      </c>
    </row>
    <row r="10" spans="2:5" x14ac:dyDescent="0.3">
      <c r="B10">
        <v>2017</v>
      </c>
    </row>
    <row r="11" spans="2:5" x14ac:dyDescent="0.3">
      <c r="B11">
        <v>2018</v>
      </c>
    </row>
    <row r="12" spans="2:5" x14ac:dyDescent="0.3">
      <c r="B12">
        <v>2019</v>
      </c>
    </row>
    <row r="13" spans="2:5" x14ac:dyDescent="0.3">
      <c r="B13">
        <v>2020</v>
      </c>
      <c r="C13">
        <f>'1'!N13</f>
        <v>772047.26850499713</v>
      </c>
      <c r="D13">
        <f>'2'!I10</f>
        <v>239253.7262526672</v>
      </c>
      <c r="E13">
        <f>(D13+C13)/2</f>
        <v>505650.49737883219</v>
      </c>
    </row>
    <row r="14" spans="2:5" x14ac:dyDescent="0.3">
      <c r="B14">
        <v>2021</v>
      </c>
      <c r="C14">
        <f>'1'!N14</f>
        <v>1023347.4949004683</v>
      </c>
      <c r="D14">
        <f>'2'!I11</f>
        <v>357460.90271037573</v>
      </c>
      <c r="E14">
        <f t="shared" ref="E14:E23" si="0">(D14+C14)/2</f>
        <v>690404.19880542206</v>
      </c>
    </row>
    <row r="15" spans="2:5" x14ac:dyDescent="0.3">
      <c r="B15">
        <v>2022</v>
      </c>
      <c r="C15">
        <f>'1'!N15</f>
        <v>1302140.8892273915</v>
      </c>
      <c r="D15">
        <f>'2'!I12</f>
        <v>569518.37104626186</v>
      </c>
      <c r="E15">
        <f t="shared" si="0"/>
        <v>935829.63013682666</v>
      </c>
    </row>
    <row r="16" spans="2:5" x14ac:dyDescent="0.3">
      <c r="B16">
        <v>2023</v>
      </c>
      <c r="C16">
        <f>'1'!N16</f>
        <v>1779744.2471287374</v>
      </c>
      <c r="D16">
        <f>'2'!I13</f>
        <v>960158.9621730661</v>
      </c>
      <c r="E16">
        <f t="shared" si="0"/>
        <v>1369951.6046509016</v>
      </c>
    </row>
    <row r="17" spans="2:5" x14ac:dyDescent="0.3">
      <c r="B17">
        <v>2024</v>
      </c>
      <c r="C17">
        <f>'1'!N17</f>
        <v>1843512.9233244909</v>
      </c>
      <c r="D17">
        <f>'2'!I14</f>
        <v>1072778.0041107095</v>
      </c>
      <c r="E17">
        <f t="shared" si="0"/>
        <v>1458145.4637176003</v>
      </c>
    </row>
    <row r="18" spans="2:5" x14ac:dyDescent="0.3">
      <c r="B18">
        <v>2025</v>
      </c>
      <c r="C18">
        <f>'1'!N18</f>
        <v>2109938.3521256051</v>
      </c>
      <c r="D18">
        <f>'2'!I15</f>
        <v>1271990.4310715618</v>
      </c>
      <c r="E18">
        <f t="shared" si="0"/>
        <v>1690964.3915985834</v>
      </c>
    </row>
    <row r="19" spans="2:5" x14ac:dyDescent="0.3">
      <c r="B19">
        <v>2026</v>
      </c>
      <c r="C19">
        <f>'1'!N19</f>
        <v>2446000.1277566678</v>
      </c>
      <c r="D19">
        <f>'2'!I16</f>
        <v>1897027.9712504859</v>
      </c>
      <c r="E19">
        <f t="shared" si="0"/>
        <v>2171514.0495035769</v>
      </c>
    </row>
    <row r="20" spans="2:5" x14ac:dyDescent="0.3">
      <c r="B20">
        <v>2027</v>
      </c>
      <c r="C20">
        <f>'1'!N20</f>
        <v>2681351.1513931248</v>
      </c>
      <c r="D20">
        <f>'2'!I17</f>
        <v>2139281.5423176154</v>
      </c>
      <c r="E20">
        <f t="shared" si="0"/>
        <v>2410316.3468553703</v>
      </c>
    </row>
    <row r="21" spans="2:5" x14ac:dyDescent="0.3">
      <c r="B21">
        <v>2028</v>
      </c>
      <c r="C21">
        <f>'1'!N21</f>
        <v>3046956.1130957208</v>
      </c>
      <c r="D21">
        <f>'2'!I18</f>
        <v>2485810.4173963815</v>
      </c>
      <c r="E21">
        <f t="shared" si="0"/>
        <v>2766383.2652460514</v>
      </c>
    </row>
    <row r="22" spans="2:5" x14ac:dyDescent="0.3">
      <c r="B22">
        <v>2029</v>
      </c>
      <c r="C22">
        <f>'1'!N22</f>
        <v>3467031.1902116188</v>
      </c>
      <c r="D22">
        <f>'2'!I19</f>
        <v>2855312.871709499</v>
      </c>
      <c r="E22">
        <f t="shared" si="0"/>
        <v>3161172.0309605589</v>
      </c>
    </row>
    <row r="23" spans="2:5" x14ac:dyDescent="0.3">
      <c r="B23">
        <v>2030</v>
      </c>
      <c r="C23">
        <f>'1'!N23</f>
        <v>3807532.1727637746</v>
      </c>
      <c r="D23">
        <f>'2'!I20</f>
        <v>3153464.7890111497</v>
      </c>
      <c r="E23">
        <f t="shared" si="0"/>
        <v>3480498.4808874624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9EA9-0989-4556-99BF-28ABEF4B6AF4}">
  <dimension ref="A1:C52"/>
  <sheetViews>
    <sheetView tabSelected="1" zoomScale="77" zoomScaleNormal="70" workbookViewId="0">
      <selection activeCell="A35" sqref="A35:C52"/>
    </sheetView>
  </sheetViews>
  <sheetFormatPr defaultRowHeight="14.4" x14ac:dyDescent="0.3"/>
  <cols>
    <col min="1" max="1" width="8.88671875" style="1"/>
    <col min="2" max="3" width="12" style="1" bestFit="1" customWidth="1"/>
    <col min="4" max="16384" width="8.88671875" style="1"/>
  </cols>
  <sheetData>
    <row r="1" spans="1:3" s="2" customFormat="1" ht="72" x14ac:dyDescent="0.3">
      <c r="B1" s="2" t="s">
        <v>22</v>
      </c>
      <c r="C1" s="2" t="s">
        <v>23</v>
      </c>
    </row>
    <row r="2" spans="1:3" x14ac:dyDescent="0.3">
      <c r="A2" s="1">
        <v>1980</v>
      </c>
      <c r="B2" s="1">
        <v>19.675999999999998</v>
      </c>
      <c r="C2" s="1">
        <v>7323.3723057179304</v>
      </c>
    </row>
    <row r="3" spans="1:3" x14ac:dyDescent="0.3">
      <c r="A3" s="1">
        <v>1981</v>
      </c>
      <c r="B3" s="1">
        <v>21.155999999999999</v>
      </c>
      <c r="C3" s="1">
        <v>7410.4291181483604</v>
      </c>
    </row>
    <row r="4" spans="1:3" x14ac:dyDescent="0.3">
      <c r="A4" s="1">
        <v>1982</v>
      </c>
      <c r="B4" s="1">
        <v>23.919</v>
      </c>
      <c r="C4" s="1">
        <v>7569.4136884172403</v>
      </c>
    </row>
    <row r="5" spans="1:3" x14ac:dyDescent="0.3">
      <c r="A5" s="1">
        <v>1983</v>
      </c>
      <c r="B5" s="1">
        <v>28.085999999999999</v>
      </c>
      <c r="C5" s="1">
        <v>7872.4259774822704</v>
      </c>
    </row>
    <row r="6" spans="1:3" x14ac:dyDescent="0.3">
      <c r="A6" s="1">
        <v>1984</v>
      </c>
      <c r="B6" s="1">
        <v>31.260999999999999</v>
      </c>
      <c r="C6" s="1">
        <v>8361.7377198255908</v>
      </c>
    </row>
    <row r="7" spans="1:3" x14ac:dyDescent="0.3">
      <c r="A7" s="1">
        <v>1985</v>
      </c>
      <c r="B7" s="1">
        <v>31.582000000000001</v>
      </c>
      <c r="C7" s="1">
        <v>8662.0993481733203</v>
      </c>
    </row>
    <row r="8" spans="1:3" x14ac:dyDescent="0.3">
      <c r="A8" s="1">
        <v>1986</v>
      </c>
      <c r="B8" s="1">
        <v>30.702000000000002</v>
      </c>
      <c r="C8" s="1">
        <v>8888.3617625042498</v>
      </c>
    </row>
    <row r="9" spans="1:3" x14ac:dyDescent="0.3">
      <c r="A9" s="1">
        <v>1987</v>
      </c>
      <c r="B9" s="1">
        <v>31.105</v>
      </c>
      <c r="C9" s="1">
        <v>9278.6596213436897</v>
      </c>
    </row>
    <row r="10" spans="1:3" x14ac:dyDescent="0.3">
      <c r="A10" s="1">
        <v>1988</v>
      </c>
      <c r="B10" s="1">
        <v>39.234000000000002</v>
      </c>
      <c r="C10" s="1">
        <v>9699.4637984670298</v>
      </c>
    </row>
    <row r="11" spans="1:3" x14ac:dyDescent="0.3">
      <c r="A11" s="1">
        <v>1989</v>
      </c>
      <c r="B11" s="1">
        <v>40.241</v>
      </c>
      <c r="C11" s="1">
        <v>10131.9368076139</v>
      </c>
    </row>
    <row r="12" spans="1:3" x14ac:dyDescent="0.3">
      <c r="A12" s="1">
        <v>1990</v>
      </c>
      <c r="B12" s="1">
        <v>49.792000000000002</v>
      </c>
      <c r="C12" s="1">
        <v>10401.8159728964</v>
      </c>
    </row>
    <row r="13" spans="1:3" x14ac:dyDescent="0.3">
      <c r="A13" s="1">
        <v>1991</v>
      </c>
      <c r="B13" s="1">
        <v>53.871000000000002</v>
      </c>
      <c r="C13" s="1">
        <v>10607.6766178668</v>
      </c>
    </row>
    <row r="14" spans="1:3" x14ac:dyDescent="0.3">
      <c r="A14" s="1">
        <v>1992</v>
      </c>
      <c r="B14" s="1">
        <v>59.170999999999999</v>
      </c>
      <c r="C14" s="1">
        <v>10673.913201314699</v>
      </c>
    </row>
    <row r="15" spans="1:3" x14ac:dyDescent="0.3">
      <c r="A15" s="1">
        <v>1993</v>
      </c>
      <c r="B15" s="1">
        <v>62.051000000000002</v>
      </c>
      <c r="C15" s="1">
        <v>10881.5339190426</v>
      </c>
    </row>
    <row r="16" spans="1:3" x14ac:dyDescent="0.3">
      <c r="A16" s="1">
        <v>1994</v>
      </c>
      <c r="B16" s="1">
        <v>65.533000000000001</v>
      </c>
      <c r="C16" s="1">
        <v>11132.1008338435</v>
      </c>
    </row>
    <row r="17" spans="1:3" x14ac:dyDescent="0.3">
      <c r="A17" s="1">
        <v>1995</v>
      </c>
      <c r="B17" s="1">
        <v>63.731999999999999</v>
      </c>
      <c r="C17" s="1">
        <v>11506.576040858999</v>
      </c>
    </row>
    <row r="18" spans="1:3" x14ac:dyDescent="0.3">
      <c r="A18" s="1">
        <v>1996</v>
      </c>
      <c r="B18" s="1">
        <v>69.671000000000006</v>
      </c>
      <c r="C18" s="1">
        <v>11838.241472351299</v>
      </c>
    </row>
    <row r="19" spans="1:3" x14ac:dyDescent="0.3">
      <c r="A19" s="1">
        <v>1997</v>
      </c>
      <c r="B19" s="1">
        <v>73.358000000000004</v>
      </c>
      <c r="C19" s="1">
        <v>12154.3591140031</v>
      </c>
    </row>
    <row r="20" spans="1:3" x14ac:dyDescent="0.3">
      <c r="A20" s="1">
        <v>1998</v>
      </c>
      <c r="B20" s="1">
        <v>77.62</v>
      </c>
      <c r="C20" s="1">
        <v>12449.2408733664</v>
      </c>
    </row>
    <row r="21" spans="1:3" x14ac:dyDescent="0.3">
      <c r="A21" s="1">
        <v>1999</v>
      </c>
      <c r="B21" s="1">
        <v>84.623000000000005</v>
      </c>
      <c r="C21" s="1">
        <v>12713.208130950999</v>
      </c>
    </row>
    <row r="22" spans="1:3" x14ac:dyDescent="0.3">
      <c r="A22" s="1">
        <v>2000</v>
      </c>
      <c r="B22" s="1">
        <v>94.356080000000006</v>
      </c>
      <c r="C22" s="1">
        <v>13260.454502021799</v>
      </c>
    </row>
    <row r="23" spans="1:3" x14ac:dyDescent="0.3">
      <c r="A23" s="1">
        <v>2001</v>
      </c>
      <c r="B23" s="1">
        <v>101.70471999999999</v>
      </c>
      <c r="C23" s="1">
        <v>13516.487704642201</v>
      </c>
    </row>
    <row r="24" spans="1:3" x14ac:dyDescent="0.3">
      <c r="A24" s="1">
        <v>2002</v>
      </c>
      <c r="B24" s="1">
        <v>109.41404</v>
      </c>
      <c r="C24" s="1">
        <v>13969.470793001001</v>
      </c>
    </row>
    <row r="25" spans="1:3" x14ac:dyDescent="0.3">
      <c r="A25" s="1">
        <v>2003</v>
      </c>
      <c r="B25" s="1">
        <v>119.98681999999999</v>
      </c>
      <c r="C25" s="1">
        <v>14485.8473286105</v>
      </c>
    </row>
    <row r="26" spans="1:3" x14ac:dyDescent="0.3">
      <c r="A26" s="1">
        <v>2004</v>
      </c>
      <c r="B26" s="1">
        <v>126.99336</v>
      </c>
      <c r="C26" s="1">
        <v>15157.8819788455</v>
      </c>
    </row>
    <row r="27" spans="1:3" x14ac:dyDescent="0.3">
      <c r="A27" s="1">
        <v>2005</v>
      </c>
      <c r="B27" s="1">
        <v>135.19698</v>
      </c>
      <c r="C27" s="1">
        <v>15753.2363760647</v>
      </c>
    </row>
    <row r="28" spans="1:3" x14ac:dyDescent="0.3">
      <c r="A28" s="1">
        <v>2006</v>
      </c>
      <c r="B28" s="1">
        <v>146.07354000000001</v>
      </c>
      <c r="C28" s="1">
        <v>16438.2137703968</v>
      </c>
    </row>
    <row r="29" spans="1:3" x14ac:dyDescent="0.3">
      <c r="A29" s="1">
        <v>2007</v>
      </c>
      <c r="B29" s="1">
        <v>153.26264</v>
      </c>
      <c r="C29" s="1">
        <v>17205.1198078251</v>
      </c>
    </row>
    <row r="30" spans="1:3" x14ac:dyDescent="0.3">
      <c r="A30" s="1">
        <v>2008</v>
      </c>
      <c r="B30" s="1">
        <v>162.10813999999999</v>
      </c>
      <c r="C30" s="1">
        <v>17481.7860068747</v>
      </c>
    </row>
    <row r="31" spans="1:3" x14ac:dyDescent="0.3">
      <c r="A31" s="1">
        <v>2009</v>
      </c>
      <c r="B31" s="1">
        <v>169.83240000000001</v>
      </c>
      <c r="C31" s="1">
        <v>17439.901358254399</v>
      </c>
    </row>
    <row r="32" spans="1:3" x14ac:dyDescent="0.3">
      <c r="A32" s="1">
        <v>2010</v>
      </c>
      <c r="B32" s="1">
        <v>182.71440000000001</v>
      </c>
      <c r="C32" s="1">
        <v>18752.553063674</v>
      </c>
    </row>
    <row r="33" spans="1:3" x14ac:dyDescent="0.3">
      <c r="A33" s="1">
        <v>2011</v>
      </c>
      <c r="B33" s="1">
        <v>186.13829999999999</v>
      </c>
      <c r="C33" s="1">
        <v>19443.761735879001</v>
      </c>
    </row>
    <row r="34" spans="1:3" x14ac:dyDescent="0.3">
      <c r="A34" s="1">
        <v>2012</v>
      </c>
      <c r="B34" s="1">
        <v>195.32187999999999</v>
      </c>
      <c r="C34" s="1">
        <v>19923.4665546822</v>
      </c>
    </row>
    <row r="35" spans="1:3" x14ac:dyDescent="0.3">
      <c r="A35" s="1">
        <v>2013</v>
      </c>
      <c r="B35" s="1">
        <v>215.70767000000001</v>
      </c>
      <c r="C35" s="1">
        <v>20578.436294211799</v>
      </c>
    </row>
    <row r="36" spans="1:3" x14ac:dyDescent="0.3">
      <c r="A36" s="1">
        <v>2014</v>
      </c>
      <c r="B36" s="1">
        <v>233.22399999999999</v>
      </c>
      <c r="C36" s="1">
        <v>20986.463501398899</v>
      </c>
    </row>
    <row r="37" spans="1:3" x14ac:dyDescent="0.3">
      <c r="A37" s="1">
        <v>2015</v>
      </c>
      <c r="B37" s="1">
        <v>236.54400000000001</v>
      </c>
      <c r="C37" s="1">
        <v>21405.428469365201</v>
      </c>
    </row>
    <row r="38" spans="1:3" x14ac:dyDescent="0.3">
      <c r="A38" s="1">
        <v>2016</v>
      </c>
      <c r="B38" s="1">
        <v>252.25200000000001</v>
      </c>
      <c r="C38" s="1">
        <v>22027.454839963601</v>
      </c>
    </row>
    <row r="39" spans="1:3" x14ac:dyDescent="0.3">
      <c r="A39" s="1">
        <v>2017</v>
      </c>
      <c r="B39" s="1">
        <v>268.628759</v>
      </c>
      <c r="C39" s="1">
        <v>22721.65623728</v>
      </c>
    </row>
    <row r="40" spans="1:3" x14ac:dyDescent="0.3">
      <c r="A40" s="1">
        <v>2018</v>
      </c>
      <c r="B40" s="1">
        <v>271.48547200000002</v>
      </c>
      <c r="C40" s="1">
        <v>23536.389654535</v>
      </c>
    </row>
    <row r="41" spans="1:3" x14ac:dyDescent="0.3">
      <c r="A41" s="1">
        <v>2019</v>
      </c>
      <c r="B41" s="1">
        <v>283.76360699999998</v>
      </c>
      <c r="C41" s="1">
        <v>23921.422761762002</v>
      </c>
    </row>
    <row r="42" spans="1:3" x14ac:dyDescent="0.3">
      <c r="A42" s="1">
        <v>2020</v>
      </c>
      <c r="B42" s="1">
        <v>286.69344899999999</v>
      </c>
      <c r="C42" s="1">
        <v>23965.641287211001</v>
      </c>
    </row>
    <row r="43" spans="1:3" x14ac:dyDescent="0.3">
      <c r="A43" s="1">
        <v>2021</v>
      </c>
      <c r="B43" s="1">
        <v>301.96873054000002</v>
      </c>
      <c r="C43" s="1">
        <v>25342.804898414</v>
      </c>
    </row>
    <row r="44" spans="1:3" x14ac:dyDescent="0.3">
      <c r="A44" s="1">
        <v>2022</v>
      </c>
      <c r="B44" s="1">
        <f>21.666*EXP(0.0672*(A44-1980))</f>
        <v>364.36066373582042</v>
      </c>
      <c r="C44" s="1">
        <f>7138*EXP(0.0304*(A44-1980))</f>
        <v>25590.792659871793</v>
      </c>
    </row>
    <row r="45" spans="1:3" x14ac:dyDescent="0.3">
      <c r="A45" s="1">
        <v>2023</v>
      </c>
      <c r="B45" s="1">
        <f t="shared" ref="B45:B52" si="0">21.666*EXP(0.0672*(A45-1980))</f>
        <v>389.68713979214391</v>
      </c>
      <c r="C45" s="1">
        <f t="shared" ref="C45:C52" si="1">7138*EXP(0.0304*(A45-1980))</f>
        <v>26380.698493051976</v>
      </c>
    </row>
    <row r="46" spans="1:3" x14ac:dyDescent="0.3">
      <c r="A46" s="1">
        <v>2024</v>
      </c>
      <c r="B46" s="1">
        <f t="shared" si="0"/>
        <v>416.77404295619891</v>
      </c>
      <c r="C46" s="1">
        <f t="shared" si="1"/>
        <v>27194.986190193347</v>
      </c>
    </row>
    <row r="47" spans="1:3" x14ac:dyDescent="0.3">
      <c r="A47" s="1">
        <v>2025</v>
      </c>
      <c r="B47" s="1">
        <f t="shared" si="0"/>
        <v>445.74373938720709</v>
      </c>
      <c r="C47" s="1">
        <f t="shared" si="1"/>
        <v>28034.408341370905</v>
      </c>
    </row>
    <row r="48" spans="1:3" x14ac:dyDescent="0.3">
      <c r="A48" s="1">
        <v>2026</v>
      </c>
      <c r="B48" s="1">
        <f t="shared" si="0"/>
        <v>476.72710083763894</v>
      </c>
      <c r="C48" s="1">
        <f t="shared" si="1"/>
        <v>28899.740766705596</v>
      </c>
    </row>
    <row r="49" spans="1:3" x14ac:dyDescent="0.3">
      <c r="A49" s="1">
        <v>2027</v>
      </c>
      <c r="B49" s="1">
        <f t="shared" si="0"/>
        <v>509.86409587154623</v>
      </c>
      <c r="C49" s="1">
        <f t="shared" si="1"/>
        <v>29791.783233401515</v>
      </c>
    </row>
    <row r="50" spans="1:3" x14ac:dyDescent="0.3">
      <c r="A50" s="1">
        <v>2028</v>
      </c>
      <c r="B50" s="1">
        <f t="shared" si="0"/>
        <v>545.30442217809946</v>
      </c>
      <c r="C50" s="1">
        <f t="shared" si="1"/>
        <v>30711.360194915665</v>
      </c>
    </row>
    <row r="51" spans="1:3" x14ac:dyDescent="0.3">
      <c r="A51" s="1">
        <v>2029</v>
      </c>
      <c r="B51" s="1">
        <f t="shared" si="0"/>
        <v>583.20818283683616</v>
      </c>
      <c r="C51" s="1">
        <f t="shared" si="1"/>
        <v>31659.321552943522</v>
      </c>
    </row>
    <row r="52" spans="1:3" x14ac:dyDescent="0.3">
      <c r="A52" s="1">
        <v>2030</v>
      </c>
      <c r="B52" s="1">
        <f t="shared" si="0"/>
        <v>623.74660958967183</v>
      </c>
      <c r="C52" s="1">
        <f t="shared" si="1"/>
        <v>32636.543442924729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1E36-3403-495B-A6ED-0981CF2C1692}">
  <dimension ref="B2:N53"/>
  <sheetViews>
    <sheetView workbookViewId="0">
      <selection activeCell="H13" sqref="H13:H23"/>
    </sheetView>
  </sheetViews>
  <sheetFormatPr defaultRowHeight="14.4" x14ac:dyDescent="0.3"/>
  <cols>
    <col min="1" max="3" width="8.88671875" style="3"/>
    <col min="4" max="5" width="16.109375" style="3" bestFit="1" customWidth="1"/>
    <col min="6" max="7" width="15.88671875" style="3" bestFit="1" customWidth="1"/>
    <col min="8" max="8" width="10" style="3" customWidth="1"/>
    <col min="9" max="16384" width="8.88671875" style="3"/>
  </cols>
  <sheetData>
    <row r="2" spans="2:14" s="9" customFormat="1" ht="28.8" x14ac:dyDescent="0.3">
      <c r="C2" s="4" t="s">
        <v>1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/>
      <c r="J2" s="4"/>
      <c r="K2" s="4"/>
      <c r="L2" s="4"/>
      <c r="M2" s="4"/>
      <c r="N2" s="4"/>
    </row>
    <row r="3" spans="2:14" x14ac:dyDescent="0.3">
      <c r="B3" s="3">
        <v>1</v>
      </c>
      <c r="C3" s="4">
        <v>2010</v>
      </c>
      <c r="D3" s="10">
        <v>4221171000</v>
      </c>
      <c r="E3" s="10">
        <v>1348191400</v>
      </c>
      <c r="F3" s="10">
        <v>75373864</v>
      </c>
      <c r="G3" s="11">
        <f>D3-E3</f>
        <v>2872979600</v>
      </c>
      <c r="H3" s="4">
        <f>F3/G3</f>
        <v>2.6235433067467655E-2</v>
      </c>
      <c r="I3" s="6"/>
      <c r="J3" s="4"/>
      <c r="K3" s="4"/>
      <c r="L3" s="4"/>
      <c r="M3" s="4"/>
      <c r="N3" s="7"/>
    </row>
    <row r="4" spans="2:14" x14ac:dyDescent="0.3">
      <c r="B4" s="3">
        <v>2</v>
      </c>
      <c r="C4" s="4">
        <v>2011</v>
      </c>
      <c r="D4" s="10">
        <v>4269624000</v>
      </c>
      <c r="E4" s="10">
        <v>1357095400</v>
      </c>
      <c r="F4" s="10">
        <v>76342970</v>
      </c>
      <c r="G4" s="11">
        <f t="shared" ref="G4:G23" si="0">D4-E4</f>
        <v>2912528600</v>
      </c>
      <c r="H4" s="4">
        <f t="shared" ref="H4:H23" si="1">F4/G4</f>
        <v>2.6211921146456724E-2</v>
      </c>
      <c r="I4" s="4"/>
      <c r="J4" s="6"/>
      <c r="K4" s="4"/>
      <c r="L4" s="4"/>
      <c r="M4" s="4"/>
      <c r="N4" s="7"/>
    </row>
    <row r="5" spans="2:14" x14ac:dyDescent="0.3">
      <c r="B5" s="3">
        <v>3</v>
      </c>
      <c r="C5" s="4">
        <v>2012</v>
      </c>
      <c r="D5" s="10">
        <v>4318321700</v>
      </c>
      <c r="E5" s="10">
        <v>1366560800</v>
      </c>
      <c r="F5" s="10">
        <v>77324450</v>
      </c>
      <c r="G5" s="11">
        <f t="shared" si="0"/>
        <v>2951760900</v>
      </c>
      <c r="H5" s="4">
        <f t="shared" si="1"/>
        <v>2.6196041149538909E-2</v>
      </c>
      <c r="I5" s="4"/>
      <c r="J5" s="6"/>
      <c r="K5" s="4"/>
      <c r="L5" s="4"/>
      <c r="M5" s="4"/>
      <c r="N5" s="7"/>
    </row>
    <row r="6" spans="2:14" x14ac:dyDescent="0.3">
      <c r="B6" s="3">
        <v>4</v>
      </c>
      <c r="C6" s="4">
        <v>2013</v>
      </c>
      <c r="D6" s="10">
        <v>4366454000</v>
      </c>
      <c r="E6" s="10">
        <v>1376100400</v>
      </c>
      <c r="F6" s="10">
        <v>78458930</v>
      </c>
      <c r="G6" s="11">
        <f t="shared" si="0"/>
        <v>2990353600</v>
      </c>
      <c r="H6" s="4">
        <f t="shared" si="1"/>
        <v>2.623734196517763E-2</v>
      </c>
      <c r="I6" s="6"/>
      <c r="J6" s="4"/>
      <c r="K6" s="4"/>
      <c r="L6" s="4"/>
      <c r="M6" s="4"/>
      <c r="N6" s="7"/>
    </row>
    <row r="7" spans="2:14" x14ac:dyDescent="0.3">
      <c r="B7" s="3">
        <v>5</v>
      </c>
      <c r="C7" s="4">
        <v>2014</v>
      </c>
      <c r="D7" s="10">
        <v>4413673500</v>
      </c>
      <c r="E7" s="10">
        <v>1385189600</v>
      </c>
      <c r="F7" s="10">
        <v>79961670</v>
      </c>
      <c r="G7" s="11">
        <f t="shared" si="0"/>
        <v>3028483900</v>
      </c>
      <c r="H7" s="4">
        <f t="shared" si="1"/>
        <v>2.6403201284972987E-2</v>
      </c>
      <c r="I7" s="6"/>
      <c r="J7" s="6"/>
      <c r="K7" s="4"/>
      <c r="L7" s="4"/>
      <c r="M7" s="4"/>
      <c r="N7" s="7"/>
    </row>
    <row r="8" spans="2:14" x14ac:dyDescent="0.3">
      <c r="B8" s="3">
        <v>6</v>
      </c>
      <c r="C8" s="4">
        <v>2015</v>
      </c>
      <c r="D8" s="10">
        <v>4459437600</v>
      </c>
      <c r="E8" s="10">
        <v>1393715500</v>
      </c>
      <c r="F8" s="10">
        <v>81790850</v>
      </c>
      <c r="G8" s="11">
        <f t="shared" si="0"/>
        <v>3065722100</v>
      </c>
      <c r="H8" s="4">
        <f t="shared" si="1"/>
        <v>2.6679146815035845E-2</v>
      </c>
      <c r="I8" s="6"/>
      <c r="J8" s="6"/>
      <c r="K8" s="4"/>
      <c r="L8" s="4"/>
      <c r="M8" s="4"/>
      <c r="N8" s="7"/>
    </row>
    <row r="9" spans="2:14" x14ac:dyDescent="0.3">
      <c r="B9" s="3">
        <v>7</v>
      </c>
      <c r="C9" s="4">
        <v>2016</v>
      </c>
      <c r="D9" s="10">
        <v>4504153600</v>
      </c>
      <c r="E9" s="10">
        <v>1401889700</v>
      </c>
      <c r="F9" s="10">
        <v>83306230</v>
      </c>
      <c r="G9" s="11">
        <f t="shared" si="0"/>
        <v>3102263900</v>
      </c>
      <c r="H9" s="4">
        <f t="shared" si="1"/>
        <v>2.6853366665550278E-2</v>
      </c>
      <c r="I9" s="4"/>
      <c r="J9" s="4"/>
      <c r="K9" s="4"/>
      <c r="L9" s="4"/>
      <c r="M9" s="4"/>
      <c r="N9" s="7"/>
    </row>
    <row r="10" spans="2:14" x14ac:dyDescent="0.3">
      <c r="B10" s="3">
        <v>8</v>
      </c>
      <c r="C10" s="4">
        <v>2017</v>
      </c>
      <c r="D10" s="10">
        <v>4548303400</v>
      </c>
      <c r="E10" s="10">
        <v>1410276000</v>
      </c>
      <c r="F10" s="10">
        <v>84505080</v>
      </c>
      <c r="G10" s="11">
        <f t="shared" si="0"/>
        <v>3138027400</v>
      </c>
      <c r="H10" s="4">
        <f t="shared" si="1"/>
        <v>2.692936333188168E-2</v>
      </c>
      <c r="I10" s="6"/>
      <c r="J10" s="4"/>
      <c r="K10" s="4"/>
      <c r="L10" s="4"/>
      <c r="M10" s="4"/>
      <c r="N10" s="7"/>
    </row>
    <row r="11" spans="2:14" x14ac:dyDescent="0.3">
      <c r="B11" s="3">
        <v>9</v>
      </c>
      <c r="C11" s="4">
        <v>2018</v>
      </c>
      <c r="D11" s="10">
        <v>4590021600</v>
      </c>
      <c r="E11" s="10">
        <v>1417069400</v>
      </c>
      <c r="F11" s="10">
        <v>85617560</v>
      </c>
      <c r="G11" s="11">
        <f t="shared" si="0"/>
        <v>3172952200</v>
      </c>
      <c r="H11" s="4">
        <f t="shared" si="1"/>
        <v>2.6983564391546776E-2</v>
      </c>
      <c r="I11" s="6"/>
      <c r="J11" s="6"/>
      <c r="K11" s="4"/>
      <c r="L11" s="4"/>
      <c r="M11" s="4"/>
      <c r="N11" s="7"/>
    </row>
    <row r="12" spans="2:14" x14ac:dyDescent="0.3">
      <c r="B12" s="3">
        <v>10</v>
      </c>
      <c r="C12" s="4">
        <v>2019</v>
      </c>
      <c r="D12" s="10">
        <v>4628967400</v>
      </c>
      <c r="E12" s="10">
        <v>1421864100</v>
      </c>
      <c r="F12" s="10">
        <v>86564210</v>
      </c>
      <c r="G12" s="11">
        <f t="shared" si="0"/>
        <v>3207103300</v>
      </c>
      <c r="H12" s="4">
        <f t="shared" si="1"/>
        <v>2.6991400619992504E-2</v>
      </c>
      <c r="I12" s="6"/>
      <c r="J12" s="4"/>
      <c r="K12" s="4"/>
      <c r="L12" s="4"/>
      <c r="M12" s="4"/>
      <c r="N12" s="7"/>
    </row>
    <row r="13" spans="2:14" x14ac:dyDescent="0.3">
      <c r="B13" s="3">
        <v>11</v>
      </c>
      <c r="C13" s="4">
        <v>2020</v>
      </c>
      <c r="D13" s="10">
        <v>4664324000</v>
      </c>
      <c r="E13" s="10">
        <v>1424929800</v>
      </c>
      <c r="F13" s="10">
        <v>87290190</v>
      </c>
      <c r="G13" s="11">
        <f t="shared" si="0"/>
        <v>3239394200</v>
      </c>
      <c r="H13" s="4">
        <f t="shared" si="1"/>
        <v>2.6946454988404932E-2</v>
      </c>
      <c r="I13" s="6"/>
      <c r="J13" s="6"/>
      <c r="K13" s="4"/>
      <c r="L13" s="4"/>
      <c r="M13" s="4"/>
      <c r="N13" s="7"/>
    </row>
    <row r="14" spans="2:14" x14ac:dyDescent="0.3">
      <c r="B14" s="3">
        <v>12</v>
      </c>
      <c r="C14" s="4">
        <v>2021</v>
      </c>
      <c r="D14" s="10">
        <v>4694576000</v>
      </c>
      <c r="E14" s="10">
        <v>1425893500</v>
      </c>
      <c r="F14" s="10">
        <v>87923430</v>
      </c>
      <c r="G14" s="11">
        <f t="shared" si="0"/>
        <v>3268682500</v>
      </c>
      <c r="H14" s="4">
        <f t="shared" si="1"/>
        <v>2.6898736723435207E-2</v>
      </c>
      <c r="I14" s="6"/>
      <c r="J14" s="6"/>
      <c r="K14" s="4"/>
      <c r="L14" s="4"/>
      <c r="M14" s="4"/>
      <c r="N14" s="7"/>
    </row>
    <row r="15" spans="2:14" x14ac:dyDescent="0.3">
      <c r="B15" s="3">
        <v>13</v>
      </c>
      <c r="C15" s="4">
        <v>2022</v>
      </c>
      <c r="D15" s="12">
        <f>(43.709*B15+4189.1)*1000000</f>
        <v>4757317000.000001</v>
      </c>
      <c r="E15" s="11">
        <f>(7.4847*B15+1345.4)*1000000</f>
        <v>1442701100</v>
      </c>
      <c r="F15" s="11">
        <f>(1.2314*B15+74.034)*1000000</f>
        <v>90042200.000000015</v>
      </c>
      <c r="G15" s="11">
        <f>D15-E15</f>
        <v>3314615900.000001</v>
      </c>
      <c r="H15" s="4">
        <f t="shared" si="1"/>
        <v>2.7165198839479408E-2</v>
      </c>
      <c r="I15" s="6"/>
      <c r="J15" s="4"/>
      <c r="K15" s="4"/>
      <c r="L15" s="4"/>
      <c r="M15" s="4"/>
      <c r="N15" s="7"/>
    </row>
    <row r="16" spans="2:14" x14ac:dyDescent="0.3">
      <c r="B16" s="3">
        <v>14</v>
      </c>
      <c r="C16" s="4">
        <v>2023</v>
      </c>
      <c r="D16" s="12">
        <f t="shared" ref="D16:D23" si="2">(43.709*B16+4189.1)*1000000</f>
        <v>4801026000.000001</v>
      </c>
      <c r="E16" s="11">
        <f t="shared" ref="E16:E23" si="3">(7.4847*B16+1345.4)*1000000</f>
        <v>1450185800.0000002</v>
      </c>
      <c r="F16" s="11">
        <f t="shared" ref="F16:F23" si="4">(1.2314*B16+74.034)*1000000</f>
        <v>91273600</v>
      </c>
      <c r="G16" s="11">
        <f>D16-E16</f>
        <v>3350840200.000001</v>
      </c>
      <c r="H16" s="4">
        <f t="shared" si="1"/>
        <v>2.7239019037672993E-2</v>
      </c>
      <c r="I16" s="6"/>
      <c r="J16" s="6"/>
      <c r="K16" s="4"/>
      <c r="L16" s="4"/>
      <c r="M16" s="4"/>
      <c r="N16" s="7"/>
    </row>
    <row r="17" spans="2:14" x14ac:dyDescent="0.3">
      <c r="B17" s="3">
        <v>15</v>
      </c>
      <c r="C17" s="4">
        <v>2024</v>
      </c>
      <c r="D17" s="12">
        <f t="shared" si="2"/>
        <v>4844735000.000001</v>
      </c>
      <c r="E17" s="11">
        <f t="shared" si="3"/>
        <v>1457670500.0000002</v>
      </c>
      <c r="F17" s="11">
        <f t="shared" si="4"/>
        <v>92505000.000000015</v>
      </c>
      <c r="G17" s="11">
        <f t="shared" si="0"/>
        <v>3387064500.000001</v>
      </c>
      <c r="H17" s="4">
        <f t="shared" si="1"/>
        <v>2.7311260237293973E-2</v>
      </c>
      <c r="I17" s="6"/>
      <c r="J17" s="6"/>
      <c r="K17" s="4"/>
      <c r="L17" s="4"/>
      <c r="M17" s="4"/>
      <c r="N17" s="7"/>
    </row>
    <row r="18" spans="2:14" x14ac:dyDescent="0.3">
      <c r="B18" s="3">
        <v>16</v>
      </c>
      <c r="C18" s="4">
        <v>2025</v>
      </c>
      <c r="D18" s="12">
        <f t="shared" si="2"/>
        <v>4888444000</v>
      </c>
      <c r="E18" s="11">
        <f t="shared" si="3"/>
        <v>1465155200.0000002</v>
      </c>
      <c r="F18" s="11">
        <f t="shared" si="4"/>
        <v>93736400</v>
      </c>
      <c r="G18" s="11">
        <f t="shared" si="0"/>
        <v>3423288800</v>
      </c>
      <c r="H18" s="4">
        <f t="shared" si="1"/>
        <v>2.7381972563927413E-2</v>
      </c>
      <c r="I18" s="4"/>
      <c r="J18" s="6"/>
      <c r="K18" s="4"/>
      <c r="L18" s="4"/>
      <c r="M18" s="4"/>
      <c r="N18" s="7"/>
    </row>
    <row r="19" spans="2:14" x14ac:dyDescent="0.3">
      <c r="B19" s="3">
        <v>17</v>
      </c>
      <c r="C19" s="4">
        <v>2026</v>
      </c>
      <c r="D19" s="12">
        <f t="shared" si="2"/>
        <v>4932153000</v>
      </c>
      <c r="E19" s="11">
        <f t="shared" si="3"/>
        <v>1472639900.0000002</v>
      </c>
      <c r="F19" s="11">
        <f t="shared" si="4"/>
        <v>94967800.000000015</v>
      </c>
      <c r="G19" s="11">
        <f t="shared" si="0"/>
        <v>3459513100</v>
      </c>
      <c r="H19" s="4">
        <f t="shared" si="1"/>
        <v>2.7451204043713553E-2</v>
      </c>
      <c r="I19" s="6"/>
      <c r="J19" s="6"/>
      <c r="K19" s="4"/>
      <c r="L19" s="4"/>
      <c r="M19" s="4"/>
      <c r="N19" s="7"/>
    </row>
    <row r="20" spans="2:14" x14ac:dyDescent="0.3">
      <c r="B20" s="3">
        <v>18</v>
      </c>
      <c r="C20" s="4">
        <v>2027</v>
      </c>
      <c r="D20" s="12">
        <f t="shared" si="2"/>
        <v>4975862000</v>
      </c>
      <c r="E20" s="11">
        <f t="shared" si="3"/>
        <v>1480124600</v>
      </c>
      <c r="F20" s="11">
        <f t="shared" si="4"/>
        <v>96199200</v>
      </c>
      <c r="G20" s="11">
        <f t="shared" si="0"/>
        <v>3495737400</v>
      </c>
      <c r="H20" s="4">
        <f t="shared" si="1"/>
        <v>2.7519000712124431E-2</v>
      </c>
      <c r="I20" s="6"/>
      <c r="J20" s="6"/>
      <c r="K20" s="4"/>
      <c r="L20" s="4"/>
      <c r="M20" s="4"/>
      <c r="N20" s="7"/>
    </row>
    <row r="21" spans="2:14" x14ac:dyDescent="0.3">
      <c r="B21" s="3">
        <v>19</v>
      </c>
      <c r="C21" s="4">
        <v>2028</v>
      </c>
      <c r="D21" s="12">
        <f t="shared" si="2"/>
        <v>5019571000</v>
      </c>
      <c r="E21" s="11">
        <f t="shared" si="3"/>
        <v>1487609300</v>
      </c>
      <c r="F21" s="11">
        <f t="shared" si="4"/>
        <v>97430600</v>
      </c>
      <c r="G21" s="11">
        <f t="shared" si="0"/>
        <v>3531961700</v>
      </c>
      <c r="H21" s="4">
        <f t="shared" si="1"/>
        <v>2.7585406716046781E-2</v>
      </c>
      <c r="I21" s="6"/>
      <c r="J21" s="6"/>
      <c r="K21" s="4"/>
      <c r="L21" s="4"/>
      <c r="M21" s="4"/>
      <c r="N21" s="7"/>
    </row>
    <row r="22" spans="2:14" x14ac:dyDescent="0.3">
      <c r="B22" s="3">
        <v>20</v>
      </c>
      <c r="C22" s="4">
        <v>2029</v>
      </c>
      <c r="D22" s="12">
        <f t="shared" si="2"/>
        <v>5063280000.000001</v>
      </c>
      <c r="E22" s="11">
        <f t="shared" si="3"/>
        <v>1495094000</v>
      </c>
      <c r="F22" s="11">
        <f t="shared" si="4"/>
        <v>98662000</v>
      </c>
      <c r="G22" s="11">
        <f t="shared" si="0"/>
        <v>3568186000.000001</v>
      </c>
      <c r="H22" s="4">
        <f t="shared" si="1"/>
        <v>2.7650464409646799E-2</v>
      </c>
      <c r="I22" s="6"/>
      <c r="J22" s="6"/>
      <c r="K22" s="4"/>
      <c r="L22" s="4"/>
      <c r="M22" s="4"/>
      <c r="N22" s="7"/>
    </row>
    <row r="23" spans="2:14" x14ac:dyDescent="0.3">
      <c r="B23" s="3">
        <v>21</v>
      </c>
      <c r="C23" s="4">
        <v>2030</v>
      </c>
      <c r="D23" s="12">
        <f t="shared" si="2"/>
        <v>5106989000.000001</v>
      </c>
      <c r="E23" s="11">
        <f t="shared" si="3"/>
        <v>1502578700</v>
      </c>
      <c r="F23" s="11">
        <f t="shared" si="4"/>
        <v>99893400.000000015</v>
      </c>
      <c r="G23" s="11">
        <f t="shared" si="0"/>
        <v>3604410300.000001</v>
      </c>
      <c r="H23" s="4">
        <f t="shared" si="1"/>
        <v>2.7714214444454335E-2</v>
      </c>
      <c r="I23" s="6"/>
      <c r="J23" s="6"/>
      <c r="K23" s="4"/>
      <c r="L23" s="4"/>
      <c r="M23" s="4"/>
      <c r="N23" s="7"/>
    </row>
    <row r="24" spans="2:14" x14ac:dyDescent="0.3">
      <c r="C24" s="4"/>
      <c r="D24" s="5"/>
      <c r="E24" s="6"/>
      <c r="F24" s="7"/>
      <c r="G24" s="6"/>
      <c r="H24" s="4"/>
      <c r="I24" s="6"/>
      <c r="J24" s="4"/>
      <c r="K24" s="4"/>
      <c r="L24" s="4"/>
      <c r="M24" s="8"/>
      <c r="N24" s="7"/>
    </row>
    <row r="25" spans="2:14" x14ac:dyDescent="0.3">
      <c r="C25" s="4"/>
      <c r="D25" s="5"/>
      <c r="E25" s="6"/>
      <c r="F25" s="7"/>
      <c r="G25" s="6"/>
      <c r="H25" s="4"/>
      <c r="I25" s="6"/>
      <c r="J25" s="6"/>
      <c r="K25" s="4"/>
      <c r="L25" s="4"/>
      <c r="M25" s="8"/>
      <c r="N25" s="7"/>
    </row>
    <row r="26" spans="2:14" x14ac:dyDescent="0.3">
      <c r="C26" s="4"/>
      <c r="D26" s="5"/>
      <c r="E26" s="6"/>
      <c r="F26" s="7"/>
      <c r="G26" s="6"/>
      <c r="H26" s="4"/>
      <c r="I26" s="6"/>
      <c r="J26" s="4"/>
      <c r="K26" s="4"/>
      <c r="L26" s="4"/>
      <c r="M26" s="8"/>
      <c r="N26" s="7"/>
    </row>
    <row r="27" spans="2:14" x14ac:dyDescent="0.3">
      <c r="C27" s="4"/>
      <c r="D27" s="5"/>
      <c r="E27" s="6"/>
      <c r="F27" s="7"/>
      <c r="G27" s="6"/>
      <c r="H27" s="4"/>
      <c r="I27" s="6"/>
      <c r="J27" s="6"/>
      <c r="K27" s="4"/>
      <c r="L27" s="4"/>
      <c r="M27" s="8"/>
      <c r="N27" s="7"/>
    </row>
    <row r="28" spans="2:14" x14ac:dyDescent="0.3">
      <c r="C28" s="4"/>
      <c r="D28" s="5"/>
      <c r="E28" s="6"/>
      <c r="F28" s="7"/>
      <c r="G28" s="6"/>
      <c r="H28" s="4"/>
      <c r="I28" s="6"/>
      <c r="J28" s="6"/>
      <c r="K28" s="4"/>
      <c r="L28" s="4"/>
      <c r="M28" s="8"/>
      <c r="N28" s="7"/>
    </row>
    <row r="29" spans="2:14" x14ac:dyDescent="0.3">
      <c r="C29" s="4"/>
      <c r="D29" s="5"/>
      <c r="E29" s="6"/>
      <c r="F29" s="7"/>
      <c r="G29" s="6"/>
      <c r="H29" s="4"/>
      <c r="I29" s="6"/>
      <c r="J29" s="4"/>
      <c r="K29" s="4"/>
      <c r="L29" s="4"/>
      <c r="M29" s="8"/>
      <c r="N29" s="7"/>
    </row>
    <row r="30" spans="2:14" x14ac:dyDescent="0.3">
      <c r="C30" s="4"/>
      <c r="D30" s="5"/>
      <c r="E30" s="6"/>
      <c r="F30" s="7"/>
      <c r="G30" s="6"/>
      <c r="H30" s="4"/>
      <c r="I30" s="6"/>
      <c r="J30" s="6"/>
      <c r="K30" s="4"/>
      <c r="L30" s="4"/>
      <c r="M30" s="8"/>
      <c r="N30" s="7"/>
    </row>
    <row r="31" spans="2:14" x14ac:dyDescent="0.3">
      <c r="C31" s="4"/>
      <c r="D31" s="5"/>
      <c r="E31" s="6"/>
      <c r="F31" s="7"/>
      <c r="G31" s="6"/>
      <c r="H31" s="4"/>
      <c r="I31" s="6"/>
      <c r="J31" s="6"/>
      <c r="K31" s="4"/>
      <c r="L31" s="4"/>
      <c r="M31" s="8"/>
      <c r="N31" s="7"/>
    </row>
    <row r="32" spans="2:14" x14ac:dyDescent="0.3">
      <c r="C32" s="4"/>
      <c r="D32" s="5"/>
      <c r="E32" s="6"/>
      <c r="F32" s="7"/>
      <c r="G32" s="6"/>
      <c r="H32" s="4"/>
      <c r="I32" s="6"/>
      <c r="J32" s="6"/>
      <c r="K32" s="4"/>
      <c r="L32" s="4"/>
      <c r="M32" s="8"/>
      <c r="N32" s="7"/>
    </row>
    <row r="33" spans="3:14" x14ac:dyDescent="0.3">
      <c r="C33" s="4"/>
      <c r="D33" s="5"/>
      <c r="E33" s="6"/>
      <c r="F33" s="7"/>
      <c r="G33" s="6"/>
      <c r="H33" s="4"/>
      <c r="I33" s="6"/>
      <c r="J33" s="6"/>
      <c r="K33" s="4"/>
      <c r="L33" s="4"/>
      <c r="M33" s="8"/>
      <c r="N33" s="7"/>
    </row>
    <row r="34" spans="3:14" x14ac:dyDescent="0.3">
      <c r="C34" s="4"/>
      <c r="D34" s="5"/>
      <c r="E34" s="6"/>
      <c r="F34" s="7"/>
      <c r="G34" s="6"/>
      <c r="H34" s="4"/>
      <c r="I34" s="6"/>
      <c r="J34" s="6"/>
      <c r="K34" s="4"/>
      <c r="L34" s="4"/>
      <c r="M34" s="8"/>
      <c r="N34" s="7"/>
    </row>
    <row r="35" spans="3:14" x14ac:dyDescent="0.3">
      <c r="C35" s="4"/>
      <c r="D35" s="5"/>
      <c r="E35" s="6"/>
      <c r="F35" s="7"/>
      <c r="G35" s="6"/>
      <c r="H35" s="4"/>
      <c r="I35" s="6"/>
      <c r="J35" s="6"/>
      <c r="K35" s="4"/>
      <c r="L35" s="4"/>
      <c r="M35" s="8"/>
      <c r="N35" s="7"/>
    </row>
    <row r="36" spans="3:14" x14ac:dyDescent="0.3">
      <c r="C36" s="4"/>
      <c r="D36" s="5"/>
      <c r="E36" s="6"/>
      <c r="F36" s="7"/>
      <c r="G36" s="6"/>
      <c r="H36" s="4"/>
      <c r="I36" s="6"/>
      <c r="J36" s="6"/>
      <c r="K36" s="4"/>
      <c r="L36" s="4"/>
      <c r="M36" s="8"/>
      <c r="N36" s="7"/>
    </row>
    <row r="37" spans="3:14" x14ac:dyDescent="0.3">
      <c r="C37" s="4"/>
      <c r="D37" s="5"/>
      <c r="E37" s="6"/>
      <c r="F37" s="7"/>
      <c r="G37" s="6"/>
      <c r="H37" s="4"/>
      <c r="I37" s="6"/>
      <c r="J37" s="6"/>
      <c r="K37" s="4"/>
      <c r="L37" s="4"/>
      <c r="M37" s="8"/>
      <c r="N37" s="7"/>
    </row>
    <row r="38" spans="3:14" x14ac:dyDescent="0.3">
      <c r="C38" s="4"/>
      <c r="D38" s="5"/>
      <c r="E38" s="6"/>
      <c r="F38" s="7"/>
      <c r="G38" s="6"/>
      <c r="H38" s="4"/>
      <c r="I38" s="6"/>
      <c r="J38" s="6"/>
      <c r="K38" s="4"/>
      <c r="L38" s="4"/>
      <c r="M38" s="8"/>
      <c r="N38" s="7"/>
    </row>
    <row r="39" spans="3:14" x14ac:dyDescent="0.3">
      <c r="C39" s="4"/>
      <c r="D39" s="5"/>
      <c r="E39" s="6"/>
      <c r="F39" s="7"/>
      <c r="G39" s="6"/>
      <c r="H39" s="4"/>
      <c r="I39" s="6"/>
      <c r="J39" s="6"/>
      <c r="K39" s="4"/>
      <c r="L39" s="4"/>
      <c r="M39" s="8"/>
      <c r="N39" s="7"/>
    </row>
    <row r="40" spans="3:14" x14ac:dyDescent="0.3">
      <c r="C40" s="4"/>
      <c r="D40" s="5"/>
      <c r="E40" s="6"/>
      <c r="F40" s="7"/>
      <c r="G40" s="6"/>
      <c r="H40" s="4"/>
      <c r="I40" s="6"/>
      <c r="J40" s="6"/>
      <c r="K40" s="4"/>
      <c r="L40" s="4"/>
      <c r="M40" s="8"/>
      <c r="N40" s="7"/>
    </row>
    <row r="41" spans="3:14" x14ac:dyDescent="0.3">
      <c r="C41" s="4"/>
      <c r="D41" s="5"/>
      <c r="E41" s="6"/>
      <c r="F41" s="7"/>
      <c r="G41" s="6"/>
      <c r="H41" s="4"/>
      <c r="I41" s="6"/>
      <c r="J41" s="6"/>
      <c r="K41" s="4"/>
      <c r="L41" s="4"/>
      <c r="M41" s="8"/>
      <c r="N41" s="7"/>
    </row>
    <row r="42" spans="3:14" x14ac:dyDescent="0.3">
      <c r="C42" s="4"/>
      <c r="D42" s="5"/>
      <c r="E42" s="6"/>
      <c r="F42" s="7"/>
      <c r="G42" s="6"/>
      <c r="H42" s="4"/>
      <c r="I42" s="6"/>
      <c r="J42" s="6"/>
      <c r="K42" s="4"/>
      <c r="L42" s="4"/>
      <c r="M42" s="8"/>
      <c r="N42" s="7"/>
    </row>
    <row r="43" spans="3:14" x14ac:dyDescent="0.3">
      <c r="C43" s="4"/>
      <c r="D43" s="5"/>
      <c r="E43" s="6"/>
      <c r="F43" s="7"/>
      <c r="G43" s="6"/>
      <c r="H43" s="4"/>
      <c r="I43" s="6"/>
      <c r="J43" s="6"/>
      <c r="K43" s="4"/>
      <c r="L43" s="4"/>
      <c r="M43" s="8"/>
      <c r="N43" s="7"/>
    </row>
    <row r="44" spans="3:14" x14ac:dyDescent="0.3">
      <c r="C44" s="4"/>
      <c r="D44" s="5"/>
      <c r="E44" s="6"/>
      <c r="F44" s="7"/>
      <c r="G44" s="6"/>
      <c r="H44" s="4"/>
      <c r="I44" s="6"/>
      <c r="J44" s="6"/>
      <c r="K44" s="4"/>
      <c r="L44" s="4"/>
      <c r="M44" s="8"/>
      <c r="N44" s="7"/>
    </row>
    <row r="45" spans="3:14" x14ac:dyDescent="0.3">
      <c r="C45" s="4"/>
      <c r="D45" s="5"/>
      <c r="E45" s="6"/>
      <c r="F45" s="7"/>
      <c r="G45" s="6"/>
      <c r="H45" s="4"/>
      <c r="I45" s="6"/>
      <c r="J45" s="6"/>
      <c r="K45" s="4"/>
      <c r="L45" s="4"/>
      <c r="M45" s="8"/>
      <c r="N45" s="7"/>
    </row>
    <row r="46" spans="3:14" x14ac:dyDescent="0.3">
      <c r="C46" s="4"/>
      <c r="D46" s="5"/>
      <c r="E46" s="6"/>
      <c r="F46" s="7"/>
      <c r="G46" s="6"/>
      <c r="H46" s="4"/>
      <c r="I46" s="6"/>
      <c r="J46" s="6"/>
      <c r="K46" s="4"/>
      <c r="L46" s="4"/>
      <c r="M46" s="8"/>
      <c r="N46" s="7"/>
    </row>
    <row r="47" spans="3:14" x14ac:dyDescent="0.3">
      <c r="C47" s="4"/>
      <c r="D47" s="5"/>
      <c r="E47" s="6"/>
      <c r="F47" s="7"/>
      <c r="G47" s="6"/>
      <c r="H47" s="4"/>
      <c r="I47" s="6"/>
      <c r="J47" s="6"/>
      <c r="K47" s="4"/>
      <c r="L47" s="4"/>
      <c r="M47" s="8"/>
      <c r="N47" s="7"/>
    </row>
    <row r="48" spans="3:14" x14ac:dyDescent="0.3">
      <c r="C48" s="4"/>
      <c r="D48" s="5"/>
      <c r="E48" s="6"/>
      <c r="F48" s="7"/>
      <c r="G48" s="6"/>
      <c r="H48" s="4"/>
      <c r="I48" s="6"/>
      <c r="J48" s="6"/>
      <c r="K48" s="4"/>
      <c r="L48" s="4"/>
      <c r="M48" s="8"/>
      <c r="N48" s="7"/>
    </row>
    <row r="49" spans="3:14" x14ac:dyDescent="0.3">
      <c r="C49" s="4"/>
      <c r="D49" s="5"/>
      <c r="E49" s="6"/>
      <c r="F49" s="7"/>
      <c r="G49" s="6"/>
      <c r="H49" s="6"/>
      <c r="I49" s="6"/>
      <c r="J49" s="6"/>
      <c r="K49" s="4"/>
      <c r="L49" s="4"/>
      <c r="M49" s="8"/>
      <c r="N49" s="7"/>
    </row>
    <row r="50" spans="3:14" x14ac:dyDescent="0.3">
      <c r="C50" s="4"/>
      <c r="D50" s="5"/>
      <c r="E50" s="6"/>
      <c r="F50" s="7"/>
      <c r="G50" s="6"/>
      <c r="H50" s="4"/>
      <c r="I50" s="6"/>
      <c r="J50" s="6"/>
      <c r="K50" s="4"/>
      <c r="L50" s="4"/>
      <c r="M50" s="8"/>
      <c r="N50" s="7"/>
    </row>
    <row r="51" spans="3:14" x14ac:dyDescent="0.3">
      <c r="C51" s="4"/>
      <c r="D51" s="5"/>
      <c r="E51" s="6"/>
      <c r="F51" s="7"/>
      <c r="G51" s="6"/>
      <c r="H51" s="4"/>
      <c r="I51" s="6"/>
      <c r="J51" s="6"/>
      <c r="K51" s="4"/>
      <c r="L51" s="4"/>
      <c r="M51" s="8"/>
      <c r="N51" s="7"/>
    </row>
    <row r="52" spans="3:14" x14ac:dyDescent="0.3">
      <c r="C52" s="4"/>
      <c r="D52" s="5"/>
      <c r="E52" s="6"/>
      <c r="F52" s="7"/>
      <c r="G52" s="6"/>
      <c r="H52" s="4"/>
      <c r="I52" s="6"/>
      <c r="J52" s="6"/>
      <c r="K52" s="4"/>
      <c r="L52" s="4"/>
      <c r="M52" s="8"/>
      <c r="N52" s="7"/>
    </row>
    <row r="53" spans="3:14" x14ac:dyDescent="0.3">
      <c r="C53" s="4"/>
      <c r="D53" s="5"/>
      <c r="E53" s="6"/>
      <c r="F53" s="7"/>
      <c r="G53" s="6"/>
      <c r="H53" s="4"/>
      <c r="I53" s="6"/>
      <c r="J53" s="6"/>
      <c r="K53" s="4"/>
      <c r="L53" s="4"/>
      <c r="M53" s="8"/>
      <c r="N5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Conclusion</vt:lpstr>
      <vt:lpstr>electricity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sherkat bazazan</dc:creator>
  <cp:lastModifiedBy>iman sherkat bazazan</cp:lastModifiedBy>
  <dcterms:created xsi:type="dcterms:W3CDTF">2015-06-05T18:17:20Z</dcterms:created>
  <dcterms:modified xsi:type="dcterms:W3CDTF">2023-07-19T07:12:49Z</dcterms:modified>
</cp:coreProperties>
</file>