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37D42D1-570C-4BC4-97D6-913B53918A56}" xr6:coauthVersionLast="47" xr6:coauthVersionMax="47" xr10:uidLastSave="{00000000-0000-0000-0000-000000000000}"/>
  <bookViews>
    <workbookView xWindow="-110" yWindow="-110" windowWidth="19420" windowHeight="10420" activeTab="2" xr2:uid="{BA7FE2D3-CB3A-49C6-B506-63C06DC2D0B7}"/>
  </bookViews>
  <sheets>
    <sheet name="Historical" sheetId="1" r:id="rId1"/>
    <sheet name="Projections" sheetId="2" r:id="rId2"/>
    <sheet name="Sensitivity 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3" l="1"/>
  <c r="D8" i="3"/>
  <c r="D7" i="3"/>
  <c r="C9" i="3"/>
  <c r="C8" i="3"/>
  <c r="C7" i="3"/>
  <c r="B9" i="3"/>
  <c r="B8" i="3"/>
  <c r="B7" i="3"/>
  <c r="D7" i="2"/>
  <c r="E8" i="2"/>
  <c r="E9" i="2"/>
  <c r="E7" i="2"/>
  <c r="G3" i="1"/>
  <c r="G2" i="1"/>
  <c r="D9" i="2"/>
  <c r="D8" i="2"/>
  <c r="C9" i="2"/>
  <c r="C8" i="2"/>
  <c r="C7" i="2"/>
  <c r="B9" i="2"/>
  <c r="B8" i="2"/>
  <c r="B7" i="2"/>
  <c r="G4" i="1"/>
  <c r="F3" i="1"/>
  <c r="F4" i="1"/>
  <c r="F2" i="1"/>
  <c r="E3" i="1"/>
  <c r="E4" i="1"/>
  <c r="E2" i="1"/>
</calcChain>
</file>

<file path=xl/sharedStrings.xml><?xml version="1.0" encoding="utf-8"?>
<sst xmlns="http://schemas.openxmlformats.org/spreadsheetml/2006/main" count="37" uniqueCount="31">
  <si>
    <t>YEAR</t>
  </si>
  <si>
    <t>FY23</t>
  </si>
  <si>
    <t>FY24</t>
  </si>
  <si>
    <t>FY25</t>
  </si>
  <si>
    <t>REVENUE (INR CR)</t>
  </si>
  <si>
    <t>Operating Profit (INR CR)</t>
  </si>
  <si>
    <t>PAT (INR CR)</t>
  </si>
  <si>
    <t>Operating Margin</t>
  </si>
  <si>
    <t xml:space="preserve">Net Margin </t>
  </si>
  <si>
    <t>CAGR</t>
  </si>
  <si>
    <t>OPERATING MARGIN</t>
  </si>
  <si>
    <t>OPERATING PROFIT/REVENUE</t>
  </si>
  <si>
    <t xml:space="preserve">NET MARGIN </t>
  </si>
  <si>
    <t>PAT/REVENUE</t>
  </si>
  <si>
    <t>LAST YEAR/ENDINGYEAR-1</t>
  </si>
  <si>
    <t>Operating Profit</t>
  </si>
  <si>
    <t>PAT</t>
  </si>
  <si>
    <t xml:space="preserve">Operating Margin </t>
  </si>
  <si>
    <t>Net Margin</t>
  </si>
  <si>
    <t>Assumption</t>
  </si>
  <si>
    <t>Revenue Growth Rate</t>
  </si>
  <si>
    <t>Year</t>
  </si>
  <si>
    <t>FY26</t>
  </si>
  <si>
    <t>FY27</t>
  </si>
  <si>
    <t>FY28</t>
  </si>
  <si>
    <t>Revenue (in CR)</t>
  </si>
  <si>
    <t>Assumptions</t>
  </si>
  <si>
    <t>Revenue Growth</t>
  </si>
  <si>
    <t>Base Value</t>
  </si>
  <si>
    <t>(in CR)</t>
  </si>
  <si>
    <r>
      <rPr>
        <b/>
        <sz val="11"/>
        <color theme="1"/>
        <rFont val="Calibri"/>
        <family val="2"/>
        <scheme val="minor"/>
      </rPr>
      <t>Operating Margin 
Revenue Growth</t>
    </r>
    <r>
      <rPr>
        <sz val="11"/>
        <color theme="1"/>
        <rFont val="Calibri"/>
        <family val="2"/>
        <scheme val="minor"/>
      </rPr>
      <t xml:space="preserve">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</si>
</sst>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%"/>
    <numFmt numFmtId="165" formatCode="&quot;₹&quot;\ #,##0.00"/>
    <numFmt numFmtId="166" formatCode="&quot;₹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10" fontId="0" fillId="0" borderId="0" xfId="0" applyNumberFormat="1"/>
    <xf numFmtId="10" fontId="0" fillId="3" borderId="0" xfId="0" applyNumberFormat="1" applyFill="1"/>
    <xf numFmtId="0" fontId="0" fillId="4" borderId="0" xfId="0" applyFill="1"/>
    <xf numFmtId="0" fontId="2" fillId="5" borderId="0" xfId="0" applyFont="1" applyFill="1"/>
    <xf numFmtId="164" fontId="0" fillId="0" borderId="0" xfId="0" applyNumberFormat="1"/>
    <xf numFmtId="9" fontId="0" fillId="0" borderId="0" xfId="0" applyNumberFormat="1"/>
    <xf numFmtId="0" fontId="1" fillId="2" borderId="0" xfId="0" applyFont="1" applyFill="1"/>
    <xf numFmtId="166" fontId="0" fillId="3" borderId="0" xfId="0" applyNumberFormat="1" applyFill="1"/>
    <xf numFmtId="0" fontId="0" fillId="2" borderId="0" xfId="0" applyFill="1" applyAlignment="1">
      <alignment wrapText="1"/>
    </xf>
    <xf numFmtId="0" fontId="0" fillId="8" borderId="0" xfId="0" applyFill="1"/>
    <xf numFmtId="9" fontId="1" fillId="2" borderId="0" xfId="0" applyNumberFormat="1" applyFont="1" applyFill="1"/>
    <xf numFmtId="9" fontId="1" fillId="7" borderId="0" xfId="0" applyNumberFormat="1" applyFont="1" applyFill="1"/>
    <xf numFmtId="165" fontId="1" fillId="7" borderId="0" xfId="0" applyNumberFormat="1" applyFont="1" applyFill="1"/>
    <xf numFmtId="0" fontId="1" fillId="4" borderId="0" xfId="0" applyFont="1" applyFill="1"/>
    <xf numFmtId="9" fontId="1" fillId="4" borderId="0" xfId="0" applyNumberFormat="1" applyFont="1" applyFill="1"/>
    <xf numFmtId="10" fontId="1" fillId="4" borderId="0" xfId="0" applyNumberFormat="1" applyFont="1" applyFill="1"/>
    <xf numFmtId="0" fontId="3" fillId="5" borderId="0" xfId="0" applyFont="1" applyFill="1"/>
    <xf numFmtId="166" fontId="1" fillId="4" borderId="0" xfId="0" applyNumberFormat="1" applyFont="1" applyFill="1"/>
    <xf numFmtId="165" fontId="1" fillId="4" borderId="0" xfId="0" applyNumberFormat="1" applyFont="1" applyFill="1"/>
    <xf numFmtId="0" fontId="1" fillId="6" borderId="0" xfId="0" applyFont="1" applyFill="1"/>
    <xf numFmtId="9" fontId="1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80C74-60F4-4B4D-84C6-D3AE3A44BC12}">
  <dimension ref="A1:G10"/>
  <sheetViews>
    <sheetView zoomScale="110" zoomScaleNormal="110" workbookViewId="0">
      <selection activeCell="C19" sqref="C19"/>
    </sheetView>
  </sheetViews>
  <sheetFormatPr defaultRowHeight="14.5" x14ac:dyDescent="0.35"/>
  <cols>
    <col min="2" max="2" width="18.7265625" customWidth="1"/>
    <col min="3" max="3" width="24.6328125" customWidth="1"/>
    <col min="4" max="4" width="19.1796875" customWidth="1"/>
    <col min="5" max="5" width="17.54296875" customWidth="1"/>
    <col min="6" max="6" width="16.81640625" customWidth="1"/>
    <col min="7" max="7" width="14.6328125" customWidth="1"/>
  </cols>
  <sheetData>
    <row r="1" spans="1:7" x14ac:dyDescent="0.35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</row>
    <row r="2" spans="1:7" x14ac:dyDescent="0.35">
      <c r="A2" s="21" t="s">
        <v>1</v>
      </c>
      <c r="B2" s="9">
        <v>146767</v>
      </c>
      <c r="C2" s="9">
        <v>31643</v>
      </c>
      <c r="D2" s="9">
        <v>24108</v>
      </c>
      <c r="E2" s="3">
        <f>C2/B2</f>
        <v>0.21560023711052212</v>
      </c>
      <c r="F2" s="3">
        <f>D2/B2</f>
        <v>0.16426035825492105</v>
      </c>
      <c r="G2" s="3">
        <f>B3/B2-1</f>
        <v>4.7033733741236095E-2</v>
      </c>
    </row>
    <row r="3" spans="1:7" x14ac:dyDescent="0.35">
      <c r="A3" s="21" t="s">
        <v>2</v>
      </c>
      <c r="B3" s="9">
        <v>153670</v>
      </c>
      <c r="C3" s="9">
        <v>31747</v>
      </c>
      <c r="D3" s="9">
        <v>26233</v>
      </c>
      <c r="E3" s="3">
        <f t="shared" ref="E3:E4" si="0">C3/B3</f>
        <v>0.20659204789483959</v>
      </c>
      <c r="F3" s="3">
        <f t="shared" ref="F3:F4" si="1">D3/B3</f>
        <v>0.17070996290752913</v>
      </c>
      <c r="G3" s="3">
        <f>B4/B3-1</f>
        <v>6.0649443612936782E-2</v>
      </c>
    </row>
    <row r="4" spans="1:7" x14ac:dyDescent="0.35">
      <c r="A4" s="21" t="s">
        <v>3</v>
      </c>
      <c r="B4" s="9">
        <v>162990</v>
      </c>
      <c r="C4" s="9">
        <v>34424</v>
      </c>
      <c r="D4" s="9">
        <v>26713</v>
      </c>
      <c r="E4" s="3">
        <f t="shared" si="0"/>
        <v>0.21120314129701209</v>
      </c>
      <c r="F4" s="3">
        <f t="shared" si="1"/>
        <v>0.16389349039818393</v>
      </c>
      <c r="G4" s="3">
        <f>B4/B2-1</f>
        <v>0.11053574713661796</v>
      </c>
    </row>
    <row r="5" spans="1:7" x14ac:dyDescent="0.35">
      <c r="D5" s="5"/>
      <c r="E5" s="6"/>
    </row>
    <row r="8" spans="1:7" x14ac:dyDescent="0.35">
      <c r="B8" s="15" t="s">
        <v>10</v>
      </c>
      <c r="C8" s="15" t="s">
        <v>11</v>
      </c>
    </row>
    <row r="9" spans="1:7" x14ac:dyDescent="0.35">
      <c r="B9" s="15" t="s">
        <v>12</v>
      </c>
      <c r="C9" s="15" t="s">
        <v>13</v>
      </c>
    </row>
    <row r="10" spans="1:7" x14ac:dyDescent="0.35">
      <c r="B10" s="15" t="s">
        <v>9</v>
      </c>
      <c r="C10" s="15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70D4-E668-42FD-BDD1-F2998BD2EE22}">
  <dimension ref="A1:G11"/>
  <sheetViews>
    <sheetView workbookViewId="0">
      <selection activeCell="B13" sqref="B13"/>
    </sheetView>
  </sheetViews>
  <sheetFormatPr defaultRowHeight="14.5" x14ac:dyDescent="0.35"/>
  <cols>
    <col min="1" max="1" width="19.1796875" customWidth="1"/>
    <col min="2" max="2" width="23.08984375" bestFit="1" customWidth="1"/>
    <col min="3" max="3" width="21.1796875" customWidth="1"/>
    <col min="4" max="4" width="17.6328125" customWidth="1"/>
    <col min="5" max="5" width="16" bestFit="1" customWidth="1"/>
    <col min="6" max="6" width="18.90625" customWidth="1"/>
  </cols>
  <sheetData>
    <row r="1" spans="1:7" x14ac:dyDescent="0.35">
      <c r="A1" s="15" t="s">
        <v>19</v>
      </c>
      <c r="B1" s="15"/>
    </row>
    <row r="2" spans="1:7" x14ac:dyDescent="0.35">
      <c r="A2" s="15" t="s">
        <v>20</v>
      </c>
      <c r="B2" s="16">
        <v>0.06</v>
      </c>
    </row>
    <row r="3" spans="1:7" x14ac:dyDescent="0.35">
      <c r="A3" s="15" t="s">
        <v>17</v>
      </c>
      <c r="B3" s="17">
        <v>0.216</v>
      </c>
    </row>
    <row r="4" spans="1:7" x14ac:dyDescent="0.35">
      <c r="A4" s="15" t="s">
        <v>18</v>
      </c>
      <c r="B4" s="17">
        <v>0.16400000000000001</v>
      </c>
    </row>
    <row r="6" spans="1:7" x14ac:dyDescent="0.35">
      <c r="A6" s="8" t="s">
        <v>21</v>
      </c>
      <c r="B6" s="8" t="s">
        <v>25</v>
      </c>
      <c r="C6" s="8" t="s">
        <v>15</v>
      </c>
      <c r="D6" s="8" t="s">
        <v>16</v>
      </c>
      <c r="E6" s="8" t="s">
        <v>9</v>
      </c>
      <c r="F6" s="1"/>
      <c r="G6" s="1"/>
    </row>
    <row r="7" spans="1:7" x14ac:dyDescent="0.35">
      <c r="A7" s="18" t="s">
        <v>22</v>
      </c>
      <c r="B7" s="19">
        <f>Historical!B4*(1+B2)</f>
        <v>172769.4</v>
      </c>
      <c r="C7" s="20">
        <f>B7*B3</f>
        <v>37318.190399999999</v>
      </c>
      <c r="D7" s="20">
        <f>B7*$B$4</f>
        <v>28334.1816</v>
      </c>
      <c r="E7" s="17">
        <f>Projections!B7/Historical!B4-1</f>
        <v>6.0000000000000053E-2</v>
      </c>
      <c r="F7" s="4"/>
    </row>
    <row r="8" spans="1:7" x14ac:dyDescent="0.35">
      <c r="A8" s="18" t="s">
        <v>23</v>
      </c>
      <c r="B8" s="20">
        <f>B7*(1+B2)</f>
        <v>183135.56400000001</v>
      </c>
      <c r="C8" s="20">
        <f>B8*B3</f>
        <v>39557.281824000005</v>
      </c>
      <c r="D8" s="20">
        <f>B8*$B$4</f>
        <v>30034.232496000004</v>
      </c>
      <c r="E8" s="17">
        <f>(B8/Historical!B4)^(0.5)-1</f>
        <v>6.0000000000000053E-2</v>
      </c>
      <c r="F8" s="4"/>
    </row>
    <row r="9" spans="1:7" x14ac:dyDescent="0.35">
      <c r="A9" s="18" t="s">
        <v>24</v>
      </c>
      <c r="B9" s="20">
        <f>B8*(1+B2)</f>
        <v>194123.69784000004</v>
      </c>
      <c r="C9" s="20">
        <f>B9*B3</f>
        <v>41930.718733440008</v>
      </c>
      <c r="D9" s="20">
        <f>B9*$B$4</f>
        <v>31836.286445760008</v>
      </c>
      <c r="E9" s="17">
        <f>(B9/Historical!B4)^(1/3)-1</f>
        <v>6.0000000000000053E-2</v>
      </c>
      <c r="F9" s="4"/>
    </row>
    <row r="11" spans="1:7" x14ac:dyDescent="0.35">
      <c r="D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79BBA-6464-4A9B-A397-D7F4A2331FF8}">
  <dimension ref="A1:E10"/>
  <sheetViews>
    <sheetView tabSelected="1" workbookViewId="0">
      <selection activeCell="A11" sqref="A11"/>
    </sheetView>
  </sheetViews>
  <sheetFormatPr defaultRowHeight="14.5" x14ac:dyDescent="0.35"/>
  <cols>
    <col min="1" max="1" width="15.36328125" customWidth="1"/>
    <col min="2" max="2" width="16" customWidth="1"/>
    <col min="3" max="4" width="9.36328125" bestFit="1" customWidth="1"/>
  </cols>
  <sheetData>
    <row r="1" spans="1:5" x14ac:dyDescent="0.35">
      <c r="A1" s="21" t="s">
        <v>26</v>
      </c>
      <c r="B1" s="21" t="s">
        <v>28</v>
      </c>
    </row>
    <row r="2" spans="1:5" x14ac:dyDescent="0.35">
      <c r="A2" s="21" t="s">
        <v>27</v>
      </c>
      <c r="B2" s="22">
        <v>0.06</v>
      </c>
    </row>
    <row r="3" spans="1:5" x14ac:dyDescent="0.35">
      <c r="A3" s="21" t="s">
        <v>7</v>
      </c>
      <c r="B3" s="22">
        <v>0.2</v>
      </c>
    </row>
    <row r="4" spans="1:5" x14ac:dyDescent="0.35">
      <c r="A4" s="21" t="s">
        <v>18</v>
      </c>
      <c r="B4" s="22">
        <v>0.1</v>
      </c>
    </row>
    <row r="6" spans="1:5" ht="43.5" x14ac:dyDescent="0.35">
      <c r="A6" s="10" t="s">
        <v>30</v>
      </c>
      <c r="B6" s="12">
        <v>0.19</v>
      </c>
      <c r="C6" s="12">
        <v>0.2</v>
      </c>
      <c r="D6" s="12">
        <v>0.21</v>
      </c>
      <c r="E6" s="7"/>
    </row>
    <row r="7" spans="1:5" x14ac:dyDescent="0.35">
      <c r="A7" s="13">
        <v>0.05</v>
      </c>
      <c r="B7" s="14">
        <f>Projections!B7*(1+0.05)*B6*B4</f>
        <v>3446.7495300000005</v>
      </c>
      <c r="C7" s="14">
        <f>Projections!B7*(1+0.05)*B3*B4</f>
        <v>3628.1574000000001</v>
      </c>
      <c r="D7" s="14">
        <f>Projections!B7*(1+0.05)*D6*B4</f>
        <v>3809.5652700000001</v>
      </c>
    </row>
    <row r="8" spans="1:5" x14ac:dyDescent="0.35">
      <c r="A8" s="13">
        <v>0.06</v>
      </c>
      <c r="B8" s="14">
        <f>Projections!B7*(1+0.06)*B6*B4</f>
        <v>3479.5757160000003</v>
      </c>
      <c r="C8" s="14">
        <f>Projections!B7*(1+0.06)*B3*B4</f>
        <v>3662.7112800000004</v>
      </c>
      <c r="D8" s="14">
        <f>Projections!B7*(1+0.06)*D6*B4</f>
        <v>3845.8468440000006</v>
      </c>
    </row>
    <row r="9" spans="1:5" x14ac:dyDescent="0.35">
      <c r="A9" s="13">
        <v>7.0000000000000007E-2</v>
      </c>
      <c r="B9" s="14">
        <f>Projections!B7*(1+0.07)*B6*B4</f>
        <v>3512.4019020000001</v>
      </c>
      <c r="C9" s="14">
        <f>Projections!B7*(1+0.07)*B3*B4</f>
        <v>3697.2651600000008</v>
      </c>
      <c r="D9" s="14">
        <f>Projections!B7*(1+0.07)*D6*B4</f>
        <v>3882.1284180000002</v>
      </c>
    </row>
    <row r="10" spans="1:5" x14ac:dyDescent="0.35">
      <c r="A10" s="11"/>
      <c r="B10" s="11" t="s">
        <v>29</v>
      </c>
      <c r="C10" s="11" t="s">
        <v>29</v>
      </c>
      <c r="D10" s="1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</vt:lpstr>
      <vt:lpstr>Projections</vt:lpstr>
      <vt:lpstr>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Sanchay</dc:creator>
  <cp:lastModifiedBy>Sanchay</cp:lastModifiedBy>
  <dcterms:created xsi:type="dcterms:W3CDTF">2025-09-14T09:17:32Z</dcterms:created>
  <dcterms:modified xsi:type="dcterms:W3CDTF">2025-09-15T01:01:16Z</dcterms:modified>
</cp:coreProperties>
</file>