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z004jtdj\Desktop\University\Master\SS24\KENFO Paper\TRANSENS Confrence\"/>
    </mc:Choice>
  </mc:AlternateContent>
  <xr:revisionPtr revIDLastSave="0" documentId="13_ncr:1_{6561890A-DD58-44CA-85EB-31B5582D8E97}" xr6:coauthVersionLast="47" xr6:coauthVersionMax="47" xr10:uidLastSave="{00000000-0000-0000-0000-000000000000}"/>
  <bookViews>
    <workbookView xWindow="-108" yWindow="-108" windowWidth="23256" windowHeight="12576" xr2:uid="{094F13B8-231C-47A6-9B97-81402D0C870F}"/>
  </bookViews>
  <sheets>
    <sheet name="Scenario Assumptions" sheetId="1" r:id="rId1"/>
    <sheet name="Probabilities of the BG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H78" i="3" l="1"/>
  <c r="K78" i="3" s="1"/>
  <c r="L78" i="3" s="1"/>
  <c r="H77" i="3"/>
  <c r="K77" i="3" s="1"/>
  <c r="L77" i="3" s="1"/>
  <c r="H76" i="3"/>
  <c r="K76" i="3" s="1"/>
  <c r="L76" i="3" s="1"/>
  <c r="H75" i="3"/>
  <c r="J75" i="3" s="1"/>
  <c r="H74" i="3"/>
  <c r="K74" i="3" s="1"/>
  <c r="L74" i="3" s="1"/>
  <c r="H73" i="3"/>
  <c r="K73" i="3" s="1"/>
  <c r="L73" i="3" s="1"/>
  <c r="H72" i="3"/>
  <c r="K72" i="3" s="1"/>
  <c r="L72" i="3" s="1"/>
  <c r="H71" i="3"/>
  <c r="J71" i="3" s="1"/>
  <c r="E26" i="3"/>
  <c r="E27" i="3" s="1"/>
  <c r="D26" i="3"/>
  <c r="D27" i="3" s="1"/>
  <c r="J24" i="3"/>
  <c r="I24" i="3"/>
  <c r="H24" i="3"/>
  <c r="G24" i="3"/>
  <c r="J23" i="3"/>
  <c r="I23" i="3"/>
  <c r="K23" i="3" s="1"/>
  <c r="H23" i="3"/>
  <c r="G23" i="3"/>
  <c r="J22" i="3"/>
  <c r="K22" i="3" s="1"/>
  <c r="I22" i="3"/>
  <c r="H22" i="3"/>
  <c r="G22" i="3"/>
  <c r="J21" i="3"/>
  <c r="I21" i="3"/>
  <c r="K21" i="3" s="1"/>
  <c r="H21" i="3"/>
  <c r="G21" i="3"/>
  <c r="J20" i="3"/>
  <c r="I20" i="3"/>
  <c r="H20" i="3"/>
  <c r="G20" i="3"/>
  <c r="J19" i="3"/>
  <c r="I19" i="3"/>
  <c r="H19" i="3"/>
  <c r="G19" i="3"/>
  <c r="J18" i="3"/>
  <c r="I18" i="3"/>
  <c r="H18" i="3"/>
  <c r="G18" i="3"/>
  <c r="J17" i="3"/>
  <c r="I17" i="3"/>
  <c r="K17" i="3" s="1"/>
  <c r="H17" i="3"/>
  <c r="G17" i="3"/>
  <c r="J16" i="3"/>
  <c r="I16" i="3"/>
  <c r="K16" i="3" s="1"/>
  <c r="H16" i="3"/>
  <c r="G16" i="3"/>
  <c r="J15" i="3"/>
  <c r="I15" i="3"/>
  <c r="H15" i="3"/>
  <c r="G15" i="3"/>
  <c r="J14" i="3"/>
  <c r="I14" i="3"/>
  <c r="H14" i="3"/>
  <c r="G14" i="3"/>
  <c r="J13" i="3"/>
  <c r="I13" i="3"/>
  <c r="H13" i="3"/>
  <c r="G13" i="3"/>
  <c r="J12" i="3"/>
  <c r="I12" i="3"/>
  <c r="K12" i="3" s="1"/>
  <c r="H12" i="3"/>
  <c r="G12" i="3"/>
  <c r="J11" i="3"/>
  <c r="I11" i="3"/>
  <c r="H11" i="3"/>
  <c r="G11" i="3"/>
  <c r="J10" i="3"/>
  <c r="I10" i="3"/>
  <c r="K10" i="3" s="1"/>
  <c r="H10" i="3"/>
  <c r="G10" i="3"/>
  <c r="J9" i="3"/>
  <c r="I9" i="3"/>
  <c r="K9" i="3" s="1"/>
  <c r="H9" i="3"/>
  <c r="G9" i="3"/>
  <c r="J8" i="3"/>
  <c r="I8" i="3"/>
  <c r="H8" i="3"/>
  <c r="G8" i="3"/>
  <c r="J7" i="3"/>
  <c r="I7" i="3"/>
  <c r="H7" i="3"/>
  <c r="G7" i="3"/>
  <c r="J6" i="3"/>
  <c r="I6" i="3"/>
  <c r="K6" i="3" s="1"/>
  <c r="H6" i="3"/>
  <c r="G6" i="3"/>
  <c r="J5" i="3"/>
  <c r="I5" i="3"/>
  <c r="H5" i="3"/>
  <c r="G5" i="3"/>
  <c r="J4" i="3"/>
  <c r="I4" i="3"/>
  <c r="K4" i="3" s="1"/>
  <c r="H4" i="3"/>
  <c r="G4" i="3"/>
  <c r="J3" i="3"/>
  <c r="I3" i="3"/>
  <c r="H3" i="3"/>
  <c r="G3" i="3"/>
  <c r="J2" i="3"/>
  <c r="H2" i="3"/>
  <c r="G2" i="3"/>
  <c r="K71" i="3" l="1"/>
  <c r="L71" i="3" s="1"/>
  <c r="K14" i="3"/>
  <c r="J73" i="3"/>
  <c r="K7" i="3"/>
  <c r="K11" i="3"/>
  <c r="K15" i="3"/>
  <c r="K75" i="3"/>
  <c r="L75" i="3" s="1"/>
  <c r="K8" i="3"/>
  <c r="J77" i="3"/>
  <c r="H26" i="3"/>
  <c r="H27" i="3" s="1"/>
  <c r="K3" i="3"/>
  <c r="K18" i="3"/>
  <c r="I26" i="3"/>
  <c r="I27" i="3" s="1"/>
  <c r="K19" i="3"/>
  <c r="G26" i="3"/>
  <c r="G27" i="3" s="1"/>
  <c r="K13" i="3"/>
  <c r="K24" i="3"/>
  <c r="K5" i="3"/>
  <c r="K20" i="3"/>
  <c r="J72" i="3"/>
  <c r="J76" i="3"/>
  <c r="K2" i="3"/>
  <c r="J74" i="3"/>
  <c r="J78" i="3"/>
  <c r="K26" i="3" l="1"/>
  <c r="K2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Awawda, Mahdi (SI EP FIN P PE)</author>
  </authors>
  <commentList>
    <comment ref="K1" authorId="0" shapeId="0" xr:uid="{D05E13A8-13F4-4C6A-8D86-C415C163888E}">
      <text>
        <r>
          <rPr>
            <b/>
            <sz val="9"/>
            <color indexed="81"/>
            <rFont val="Tahoma"/>
            <family val="2"/>
          </rPr>
          <t>Awawda, Mahdi (SI EP FIN P PE):</t>
        </r>
        <r>
          <rPr>
            <sz val="9"/>
            <color indexed="81"/>
            <rFont val="Tahoma"/>
            <family val="2"/>
          </rPr>
          <t xml:space="preserve">
EV=P(Ereignis)×Durchschnittliche Auswirkung</t>
        </r>
      </text>
    </comment>
    <comment ref="L1" authorId="0" shapeId="0" xr:uid="{BAE2CBB3-949C-4195-979B-7CE57A8865EF}">
      <text>
        <r>
          <rPr>
            <b/>
            <sz val="9"/>
            <color indexed="81"/>
            <rFont val="Tahoma"/>
            <family val="2"/>
          </rPr>
          <t>Awawda, Mahdi (SI EP FIN P PE):</t>
        </r>
        <r>
          <rPr>
            <sz val="9"/>
            <color indexed="81"/>
            <rFont val="Tahoma"/>
            <family val="2"/>
          </rPr>
          <t xml:space="preserve">
EV=P(Ereignis)×Durchschnittliche Auswirkung</t>
        </r>
      </text>
    </comment>
    <comment ref="F5" authorId="0" shapeId="0" xr:uid="{4419269D-FCA9-4E09-91B8-4D18DD8ED3D8}">
      <text>
        <r>
          <rPr>
            <b/>
            <sz val="9"/>
            <color indexed="81"/>
            <rFont val="Tahoma"/>
            <family val="2"/>
          </rPr>
          <t>Awawda, Mahdi (SI EP FIN P PE):</t>
        </r>
        <r>
          <rPr>
            <sz val="9"/>
            <color indexed="81"/>
            <rFont val="Tahoma"/>
            <family val="2"/>
          </rPr>
          <t xml:space="preserve">
Keine Obergrenze gegeben!!!</t>
        </r>
      </text>
    </comment>
  </commentList>
</comments>
</file>

<file path=xl/sharedStrings.xml><?xml version="1.0" encoding="utf-8"?>
<sst xmlns="http://schemas.openxmlformats.org/spreadsheetml/2006/main" count="128" uniqueCount="93">
  <si>
    <t>Scenario</t>
  </si>
  <si>
    <t>Duration Phase II</t>
  </si>
  <si>
    <t>Duration Phase III</t>
  </si>
  <si>
    <t>Remarks</t>
  </si>
  <si>
    <t>1st
(de jure)</t>
  </si>
  <si>
    <t>4th
(de facto C)</t>
  </si>
  <si>
    <t>5
(boreholes)</t>
  </si>
  <si>
    <t>3rd
(de facto B)</t>
  </si>
  <si>
    <t>2nd
(de facto A)</t>
  </si>
  <si>
    <t>13 
(mine sites)</t>
  </si>
  <si>
    <t>23
(mine site)</t>
  </si>
  <si>
    <t>3 locations:
- Ahaus
- Gorleben
- Greifswald-Lubmin</t>
  </si>
  <si>
    <t xml:space="preserve">Determination Date of Final Disposal Site </t>
  </si>
  <si>
    <t>Date of the Completion of the Final Disposal Activities</t>
  </si>
  <si>
    <t>End of Phase I</t>
  </si>
  <si>
    <t>Delay according to Risk management*</t>
  </si>
  <si>
    <t>Delay according to Consolidated Interim Storage*</t>
  </si>
  <si>
    <t>20xx**</t>
  </si>
  <si>
    <t>2xxx**</t>
  </si>
  <si>
    <t>* Activities (and delays) in finding a repository and delays in "establishing" and transporting SNF could occur simultaneously.</t>
  </si>
  <si>
    <t>** According to ESK (which is based on BGE), once the repository site has been determined, actual disposal activities will take 49 years, as shown in the figure below. Therefore, the date of final site determination is "flexible" as long as it is 49 years before the assumed "end of disposal" date (2154 for 6th scenario).</t>
  </si>
  <si>
    <t>Risiken und Maßnahmen</t>
  </si>
  <si>
    <t>Eintrittswahrscheinlichkeit (Min.)</t>
  </si>
  <si>
    <t>Eintrittswahrscheinlichkeit (Max.)</t>
  </si>
  <si>
    <t>Geschätzte zeitliche Auswirkung (Min. Monate)</t>
  </si>
  <si>
    <t>Geschätzte zeitliche Auswirkung (Max. Monate)</t>
  </si>
  <si>
    <t>B*D (Min)</t>
  </si>
  <si>
    <t>C*E (Max)</t>
  </si>
  <si>
    <t>Mittelwert (aus Monaten)</t>
  </si>
  <si>
    <t>Mittelwert (aus Eintrittswahrscheinlichkeiten)</t>
  </si>
  <si>
    <t xml:space="preserve">Erwartungswert
</t>
  </si>
  <si>
    <t>Vorgehensweise (Methode) für die rvSU ist nicht konform zur Geset- zesvorgabe</t>
  </si>
  <si>
    <t>Maßnahmen zur Verringerung des Risikos</t>
  </si>
  <si>
    <t>Datenlieferungen kommen später und/oder nicht in gewünschter Qualität</t>
  </si>
  <si>
    <t>Günstige Bereiche innerhalb der UR (z. B. Kategorie A Gebiete) wer- den übersehen</t>
  </si>
  <si>
    <t>&gt;12</t>
  </si>
  <si>
    <t>Weiterentwickelte Vorgehensweise zur erneuten Anwendung der geoWK (§ 24 StandAG) ist nicht durchführbar (methodisch/termin- lich)</t>
  </si>
  <si>
    <t>Methode der geowissenschaftlichen Abwägung (§ 24 StandAG) wer- den fachlich oder juristisch nicht anerkannt</t>
  </si>
  <si>
    <t>Gravierender Dissens mit Öffentlichkeit zur vorgestellten Methode für die evtl. Anwendung der Anlage 12 (zu § 25) StandAG in Phase I Schritt 2 des Standortauswahlverfahrens</t>
  </si>
  <si>
    <t>Zugrunde gelegte Planungsprämisse von Anzahlen zu TUR als In- und Output rvSU, Anwendung geoWK und ggf. planWK werden mas- siv überschritten</t>
  </si>
  <si>
    <t>Regelmäßige Überprüfung der angenommenen Planungsprämissen</t>
  </si>
  <si>
    <t>Berücksichtigung der Beratungsergebnisse der Fachkonferenz Teil- gebiete (FKTG) ist nicht mit dem Vorschlag zu Standortregionen nachvollziehbar erfolg</t>
  </si>
  <si>
    <t>Mögliche Verzögerungen bei der Erteilung von Genehmigun- gen nach BBergG</t>
  </si>
  <si>
    <t>Zeitliche Verzögerungen aufgrund von Konfliktschlichtungen mit Bürger/-innen, die von den Erkundungsmaßnahmen der BGE betroffen sind</t>
  </si>
  <si>
    <t>Engpässe in Explorations- und Drilling-Kapazitäten: Die Stan- dorterkundung nach StandAG stellt eine Bedarfsspitze über einen aus unternehmerischer Sicht relativ geringen Zeitraum dar. Daher kann es zu Engpässen in der Verfügbarkeit von Ka- pazitäten kommen.</t>
  </si>
  <si>
    <t>Bei einzelnen Arbeiten (wie z. B. hydraulische Testarbeiten im Bohrloch) bestehen bereits heute starke Limitierungen</t>
  </si>
  <si>
    <t>Die Größe der Standortregionen wird sich auf den benötigten Zeitbedarf der Seismik auswirken.</t>
  </si>
  <si>
    <t>Erfahrungsgemäß kann es beim Prozessieren 3D-seismischer Daten zu erheblichen Verzögerungen (0,5 bis 1 Jahr pro Standortregion) kommen</t>
  </si>
  <si>
    <t xml:space="preserve">Fehlende oder auslaufende Genehmigungen (§ 16 StandAG) </t>
  </si>
  <si>
    <t>Einholen von Nutzungs- und Betretungsrechten von Grundei- gentümern (Permitting) für übertägige Erkundung dauert zu lange</t>
  </si>
  <si>
    <t>Mögliche Verzögerungen bei der Erteilung von Genehmi- gungen nach BBergG</t>
  </si>
  <si>
    <t>Zeitliche Verzögerungen aufgrund von Konfliktschlich- tungen mit Bürger/-innen, die von den Erkundungsmaß- nahmen der BGE betroffen sind</t>
  </si>
  <si>
    <t>Engpässe in bergbautechnischen und bohrtechnischen Kapazitäten: Die Standorterkundung nach StandAG stellt eine Bedarfsspitze über einen aus unternehme</t>
  </si>
  <si>
    <t>Fehlende oder auslaufende Genehmigungen (§ 18 StandAG</t>
  </si>
  <si>
    <t>Einholen von Nutzungs- und Betretungsrechten von Grundeigentümern (Permitting) für übertägige Erkun- dung dauert zu lange</t>
  </si>
  <si>
    <t>Verzögerung in Monaten</t>
  </si>
  <si>
    <t>Verzögerung in Jahren</t>
  </si>
  <si>
    <t>Source: https://www.base.bund.de/SharedDocs/IP6/BASE/DE/20221216_BGE_Zeitliche_Betrachtung_StandAV.pdf;jsessionid=7B8C72C165D2A6DF3F44490DB0AD64BB.internet011?__blob=publicationFile&amp;v=5</t>
  </si>
  <si>
    <t>Szenario</t>
  </si>
  <si>
    <t>A</t>
  </si>
  <si>
    <t>B</t>
  </si>
  <si>
    <t>C</t>
  </si>
  <si>
    <t>D</t>
  </si>
  <si>
    <t>E</t>
  </si>
  <si>
    <t>F</t>
  </si>
  <si>
    <t>G</t>
  </si>
  <si>
    <t>H</t>
  </si>
  <si>
    <t>Gesamtdauer mit Verzögerungen (Best Case der Eintrittwahrscheinlichkeiten)</t>
  </si>
  <si>
    <t>Gesamtdauer mit Verzögerungen (Erwartungswert der Eintrittwahrscheinlichkeiten)</t>
  </si>
  <si>
    <t>Gesamtdauer mit Verzögerungen (Worst logical Case Erwartungswert der Eintrittwahrscheinlichkeiten)</t>
  </si>
  <si>
    <t>Phase I</t>
  </si>
  <si>
    <t>Bemerkungen</t>
  </si>
  <si>
    <t>Phase II</t>
  </si>
  <si>
    <t>Phase III</t>
  </si>
  <si>
    <t>Gesamtdauer ohne Verzögerungen</t>
  </si>
  <si>
    <t>Gesamtdauer mit Verzögerungen (Min. der Eintrittwahrscheinlichkeiten)</t>
  </si>
  <si>
    <t>Gesamtdauer mit Verzögerungen (Max. der Eintrittwahrscheinlichkeiten)</t>
  </si>
  <si>
    <t>Übermittlung Standortregionenvorschlag 2. Halbjahr 2027</t>
  </si>
  <si>
    <t>gegeben von BASE</t>
  </si>
  <si>
    <t>Erkundung für 6 Standortregionen + (BASE-Prüung)</t>
  </si>
  <si>
    <t>mittels Bohrungen</t>
  </si>
  <si>
    <t>Erkundung für 10 Standortregionen + (BASE-Prüung)</t>
  </si>
  <si>
    <t>mittels Bergweken</t>
  </si>
  <si>
    <t>13 bis 23 Jahre, 
je nach Wirtsgestein (Sollen wir hier eine normal distribution annehmen?)</t>
  </si>
  <si>
    <t xml:space="preserve"> +3 kommt aus G27</t>
  </si>
  <si>
    <t xml:space="preserve"> +5 kommt aus K26</t>
  </si>
  <si>
    <t xml:space="preserve"> +7 kommt aus H26</t>
  </si>
  <si>
    <t>Ergebnis</t>
  </si>
  <si>
    <t>5th
(Consolidated Interim Storage A)</t>
  </si>
  <si>
    <t>6th
(Consolidated Interim Storage B)</t>
  </si>
  <si>
    <t>7th
(Consolidated Interim Storage C)</t>
  </si>
  <si>
    <t>Kostenstruktur und zentrale Annahmen</t>
  </si>
  <si>
    <t>The concrete cost structures are given in each Excel sheet, with the data for all scenarios coming from the initial cost projections by Grant Thornton. In the second step, these costs were adjusted based on reports from the BMUV and the Bundeshaushalt. Third, the timeline for each scenario was adapted by logically adjusting project structures, as derived from reports by BGE and ESK. For example, transport time and storage operations are expected to require at least 30 years, regardless of decisions about the final repository.
For the last three scenarios, the costs related to transport and the modification of three large interim storage sites to consolidated ones were also based on Grant Thornton’s cost projections. I’m currently in the process of refining these costs using data from Rothwell and other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</si>
</sst>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1"/>
      <name val="Aptos"/>
      <family val="2"/>
    </font>
    <font>
      <b/>
      <sz val="11"/>
      <color theme="1"/>
      <name val="Aptos"/>
      <family val="2"/>
    </font>
    <font>
      <b/>
      <sz val="12"/>
      <color theme="1"/>
      <name val="Aptos Narrow"/>
      <family val="2"/>
      <scheme val="minor"/>
    </font>
    <font>
      <b/>
      <sz val="11"/>
      <color rgb="FFFF0000"/>
      <name val="Aptos Narrow"/>
      <family val="2"/>
      <scheme val="minor"/>
    </font>
    <font>
      <sz val="11"/>
      <name val="Aptos Narrow"/>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9" tint="0.39997558519241921"/>
        <bgColor indexed="64"/>
      </patternFill>
    </fill>
    <fill>
      <patternFill patternType="solid">
        <fgColor rgb="FF00B050"/>
        <bgColor indexed="64"/>
      </patternFill>
    </fill>
  </fills>
  <borders count="2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8">
    <xf numFmtId="0" fontId="0" fillId="0" borderId="0" xfId="0"/>
    <xf numFmtId="0" fontId="0" fillId="0" borderId="0" xfId="0"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5" xfId="0" applyFont="1" applyBorder="1" applyAlignment="1">
      <alignment horizontal="center" vertical="center" wrapText="1"/>
    </xf>
    <xf numFmtId="0" fontId="0" fillId="0" borderId="0" xfId="0" applyAlignment="1">
      <alignment horizontal="center" vertic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7" xfId="0" applyFont="1" applyBorder="1" applyAlignment="1">
      <alignment horizontal="center" vertical="center" wrapText="1"/>
    </xf>
    <xf numFmtId="0" fontId="0" fillId="0" borderId="6" xfId="0" applyBorder="1" applyAlignment="1">
      <alignment horizontal="left" wrapText="1"/>
    </xf>
    <xf numFmtId="0" fontId="0" fillId="0" borderId="0" xfId="0" applyAlignment="1">
      <alignment horizontal="left" wrapText="1"/>
    </xf>
    <xf numFmtId="0" fontId="0" fillId="0" borderId="6" xfId="0" applyBorder="1" applyAlignment="1">
      <alignment horizontal="left"/>
    </xf>
    <xf numFmtId="0" fontId="0" fillId="0" borderId="0" xfId="0" applyAlignment="1">
      <alignment horizontal="left"/>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6" fillId="0" borderId="0" xfId="0" applyFont="1" applyAlignment="1">
      <alignment horizontal="left" vertical="center" wrapText="1"/>
    </xf>
    <xf numFmtId="0" fontId="0" fillId="0" borderId="0" xfId="0" applyAlignment="1">
      <alignment horizontal="left" vertical="center" wrapText="1"/>
    </xf>
    <xf numFmtId="9" fontId="0" fillId="0" borderId="0" xfId="1" applyFont="1" applyAlignment="1">
      <alignment horizontal="center" vertical="center" wrapText="1"/>
    </xf>
    <xf numFmtId="0" fontId="0" fillId="0" borderId="10" xfId="0" applyBorder="1" applyAlignment="1">
      <alignment horizontal="center" vertical="center" wrapText="1"/>
    </xf>
    <xf numFmtId="0" fontId="0" fillId="0" borderId="13" xfId="0" applyBorder="1"/>
    <xf numFmtId="0" fontId="0" fillId="0" borderId="10" xfId="0" applyBorder="1"/>
    <xf numFmtId="9" fontId="0" fillId="0" borderId="0" xfId="0" applyNumberFormat="1"/>
    <xf numFmtId="0" fontId="7" fillId="0" borderId="0" xfId="0" applyFont="1" applyAlignment="1">
      <alignment horizontal="center" vertical="center"/>
    </xf>
    <xf numFmtId="9" fontId="0" fillId="0" borderId="0" xfId="1" applyFont="1" applyFill="1" applyAlignment="1">
      <alignment horizontal="center" vertical="center" wrapText="1"/>
    </xf>
    <xf numFmtId="0" fontId="0" fillId="0" borderId="14" xfId="0" applyBorder="1" applyAlignment="1">
      <alignment horizontal="left" vertical="center" wrapText="1"/>
    </xf>
    <xf numFmtId="9" fontId="0" fillId="0" borderId="14" xfId="1" applyFont="1" applyFill="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xf numFmtId="0" fontId="0" fillId="0" borderId="15" xfId="0" applyBorder="1"/>
    <xf numFmtId="9" fontId="0" fillId="0" borderId="14" xfId="0" applyNumberFormat="1" applyBorder="1"/>
    <xf numFmtId="9" fontId="0" fillId="0" borderId="0" xfId="1" applyFont="1" applyFill="1" applyBorder="1" applyAlignment="1">
      <alignment horizontal="center" vertical="center" wrapText="1"/>
    </xf>
    <xf numFmtId="0" fontId="3" fillId="0" borderId="17" xfId="0" applyFont="1" applyBorder="1" applyAlignment="1">
      <alignment horizontal="left" wrapText="1"/>
    </xf>
    <xf numFmtId="0" fontId="0" fillId="0" borderId="17" xfId="0" applyBorder="1" applyAlignment="1">
      <alignment horizontal="center" wrapText="1"/>
    </xf>
    <xf numFmtId="0" fontId="0" fillId="0" borderId="17" xfId="0" applyBorder="1" applyAlignment="1">
      <alignment horizontal="center"/>
    </xf>
    <xf numFmtId="0" fontId="0" fillId="0" borderId="17" xfId="0" applyBorder="1" applyAlignment="1">
      <alignment horizontal="left"/>
    </xf>
    <xf numFmtId="0" fontId="0" fillId="0" borderId="17" xfId="0" applyBorder="1" applyAlignment="1">
      <alignment horizontal="center" vertical="center" wrapText="1"/>
    </xf>
    <xf numFmtId="0" fontId="0" fillId="0" borderId="18" xfId="0" applyBorder="1" applyAlignment="1">
      <alignment horizontal="left"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1" xfId="0" applyBorder="1" applyAlignment="1">
      <alignment horizontal="center" vertical="center" wrapText="1"/>
    </xf>
    <xf numFmtId="0" fontId="0" fillId="0" borderId="2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wrapText="1"/>
    </xf>
    <xf numFmtId="0" fontId="2" fillId="0" borderId="0" xfId="0" applyFont="1" applyAlignment="1">
      <alignment horizontal="center" vertical="center"/>
    </xf>
    <xf numFmtId="0" fontId="2" fillId="0" borderId="0" xfId="0" applyFont="1"/>
    <xf numFmtId="0" fontId="6" fillId="0" borderId="25" xfId="0" applyFont="1" applyBorder="1" applyAlignment="1">
      <alignment horizontal="left" vertical="center" wrapText="1"/>
    </xf>
    <xf numFmtId="0" fontId="6" fillId="0" borderId="24" xfId="0" applyFont="1" applyBorder="1" applyAlignment="1">
      <alignment horizontal="left" vertical="center" wrapText="1"/>
    </xf>
    <xf numFmtId="0" fontId="0" fillId="0" borderId="25" xfId="0" applyBorder="1"/>
    <xf numFmtId="0" fontId="6" fillId="0" borderId="26" xfId="0" applyFont="1" applyBorder="1" applyAlignment="1">
      <alignment horizontal="left" vertical="center" wrapText="1"/>
    </xf>
    <xf numFmtId="0" fontId="0" fillId="2" borderId="17" xfId="0" applyFill="1" applyBorder="1" applyAlignment="1">
      <alignment horizontal="center"/>
    </xf>
    <xf numFmtId="0" fontId="6" fillId="3" borderId="0" xfId="0" applyFont="1" applyFill="1" applyAlignment="1">
      <alignment horizontal="left" vertical="center" wrapText="1"/>
    </xf>
    <xf numFmtId="0" fontId="0" fillId="2" borderId="13" xfId="0" applyFill="1" applyBorder="1" applyAlignment="1">
      <alignment horizontal="center" vertical="center" wrapText="1"/>
    </xf>
    <xf numFmtId="0" fontId="8" fillId="2" borderId="11" xfId="0" applyFont="1" applyFill="1" applyBorder="1" applyAlignment="1">
      <alignment horizontal="center" vertical="center" wrapText="1"/>
    </xf>
    <xf numFmtId="0" fontId="0" fillId="2" borderId="16" xfId="0" applyFill="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horizontal="left" vertical="top" wrapText="1"/>
    </xf>
    <xf numFmtId="0" fontId="3" fillId="0" borderId="0" xfId="0" applyFont="1" applyAlignment="1">
      <alignment horizontal="left"/>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0" fillId="0" borderId="15" xfId="0"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21</xdr:row>
      <xdr:rowOff>38100</xdr:rowOff>
    </xdr:from>
    <xdr:to>
      <xdr:col>7</xdr:col>
      <xdr:colOff>106680</xdr:colOff>
      <xdr:row>53</xdr:row>
      <xdr:rowOff>7766</xdr:rowOff>
    </xdr:to>
    <xdr:pic>
      <xdr:nvPicPr>
        <xdr:cNvPr id="2" name="Picture 1">
          <a:extLst>
            <a:ext uri="{FF2B5EF4-FFF2-40B4-BE49-F238E27FC236}">
              <a16:creationId xmlns:a16="http://schemas.microsoft.com/office/drawing/2014/main" id="{FC0C7EDD-035B-3501-AE35-755C4260B3F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975" r="1455"/>
        <a:stretch/>
      </xdr:blipFill>
      <xdr:spPr bwMode="auto">
        <a:xfrm>
          <a:off x="30480" y="6210300"/>
          <a:ext cx="8450580" cy="5821826"/>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30</xdr:row>
      <xdr:rowOff>116541</xdr:rowOff>
    </xdr:from>
    <xdr:to>
      <xdr:col>8</xdr:col>
      <xdr:colOff>613966</xdr:colOff>
      <xdr:row>59</xdr:row>
      <xdr:rowOff>31792</xdr:rowOff>
    </xdr:to>
    <xdr:pic>
      <xdr:nvPicPr>
        <xdr:cNvPr id="2" name="Picture 1">
          <a:extLst>
            <a:ext uri="{FF2B5EF4-FFF2-40B4-BE49-F238E27FC236}">
              <a16:creationId xmlns:a16="http://schemas.microsoft.com/office/drawing/2014/main" id="{5F085B22-D4A1-467B-A902-654FE24979EC}"/>
            </a:ext>
          </a:extLst>
        </xdr:cNvPr>
        <xdr:cNvPicPr>
          <a:picLocks noChangeAspect="1"/>
        </xdr:cNvPicPr>
      </xdr:nvPicPr>
      <xdr:blipFill rotWithShape="1">
        <a:blip xmlns:r="http://schemas.openxmlformats.org/officeDocument/2006/relationships" r:embed="rId1"/>
        <a:srcRect l="671" t="3612"/>
        <a:stretch/>
      </xdr:blipFill>
      <xdr:spPr>
        <a:xfrm>
          <a:off x="0" y="16560501"/>
          <a:ext cx="11007646" cy="52187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A4A5-72F3-4512-9F09-7306680ADE69}">
  <dimension ref="A1:M21"/>
  <sheetViews>
    <sheetView tabSelected="1" workbookViewId="0">
      <selection activeCell="D5" sqref="D5"/>
    </sheetView>
  </sheetViews>
  <sheetFormatPr defaultRowHeight="14.4" x14ac:dyDescent="0.3"/>
  <cols>
    <col min="1" max="8" width="17.44140625" customWidth="1"/>
    <col min="9" max="9" width="15.77734375" customWidth="1"/>
  </cols>
  <sheetData>
    <row r="1" spans="1:13" ht="67.8" customHeight="1" thickBot="1" x14ac:dyDescent="0.35">
      <c r="A1" s="10" t="s">
        <v>0</v>
      </c>
      <c r="B1" s="8" t="s">
        <v>12</v>
      </c>
      <c r="C1" s="8" t="s">
        <v>13</v>
      </c>
      <c r="D1" s="8" t="s">
        <v>14</v>
      </c>
      <c r="E1" s="8" t="s">
        <v>1</v>
      </c>
      <c r="F1" s="8" t="s">
        <v>2</v>
      </c>
      <c r="G1" s="9" t="s">
        <v>15</v>
      </c>
      <c r="H1" s="9" t="s">
        <v>16</v>
      </c>
      <c r="I1" s="8" t="s">
        <v>3</v>
      </c>
    </row>
    <row r="2" spans="1:13" ht="28.2" customHeight="1" thickBot="1" x14ac:dyDescent="0.35">
      <c r="A2" s="15" t="s">
        <v>4</v>
      </c>
      <c r="B2" s="7">
        <v>2031</v>
      </c>
      <c r="C2" s="7">
        <v>2080</v>
      </c>
      <c r="D2" s="7">
        <v>2028</v>
      </c>
      <c r="E2" s="7">
        <v>10</v>
      </c>
      <c r="F2" s="6" t="s">
        <v>6</v>
      </c>
      <c r="G2" s="7">
        <v>3</v>
      </c>
      <c r="H2" s="7">
        <v>0</v>
      </c>
      <c r="I2" s="7"/>
    </row>
    <row r="3" spans="1:13" ht="28.2" customHeight="1" thickBot="1" x14ac:dyDescent="0.35">
      <c r="A3" s="15" t="s">
        <v>8</v>
      </c>
      <c r="B3" s="2">
        <v>2046</v>
      </c>
      <c r="C3" s="2">
        <v>2095</v>
      </c>
      <c r="D3" s="7">
        <v>2028</v>
      </c>
      <c r="E3" s="2">
        <v>10</v>
      </c>
      <c r="F3" s="3" t="s">
        <v>6</v>
      </c>
      <c r="G3" s="2">
        <v>3</v>
      </c>
      <c r="H3" s="2">
        <v>0</v>
      </c>
      <c r="I3" s="2"/>
    </row>
    <row r="4" spans="1:13" ht="29.4" thickBot="1" x14ac:dyDescent="0.35">
      <c r="A4" s="15" t="s">
        <v>7</v>
      </c>
      <c r="B4" s="2">
        <v>2057</v>
      </c>
      <c r="C4" s="2">
        <v>2106</v>
      </c>
      <c r="D4" s="7">
        <v>2028</v>
      </c>
      <c r="E4" s="2">
        <v>10</v>
      </c>
      <c r="F4" s="4" t="s">
        <v>9</v>
      </c>
      <c r="G4" s="2">
        <v>4</v>
      </c>
      <c r="H4" s="2">
        <v>0</v>
      </c>
      <c r="I4" s="2"/>
    </row>
    <row r="5" spans="1:13" ht="28.2" customHeight="1" thickBot="1" x14ac:dyDescent="0.35">
      <c r="A5" s="16" t="s">
        <v>5</v>
      </c>
      <c r="B5" s="2">
        <v>2068</v>
      </c>
      <c r="C5" s="2">
        <v>2118</v>
      </c>
      <c r="D5" s="7">
        <v>2028</v>
      </c>
      <c r="E5" s="2">
        <v>12</v>
      </c>
      <c r="F5" s="6" t="s">
        <v>10</v>
      </c>
      <c r="G5" s="2">
        <v>5</v>
      </c>
      <c r="H5" s="2">
        <v>0</v>
      </c>
      <c r="I5" s="2"/>
    </row>
    <row r="6" spans="1:13" ht="43.8" thickBot="1" x14ac:dyDescent="0.35">
      <c r="A6" s="15" t="s">
        <v>88</v>
      </c>
      <c r="B6" s="2">
        <v>2070</v>
      </c>
      <c r="C6" s="2">
        <v>2120</v>
      </c>
      <c r="D6" s="7">
        <v>2028</v>
      </c>
      <c r="E6" s="2">
        <v>10</v>
      </c>
      <c r="F6" s="3" t="s">
        <v>6</v>
      </c>
      <c r="G6" s="2">
        <v>3</v>
      </c>
      <c r="H6" s="2">
        <v>15</v>
      </c>
      <c r="I6" s="60" t="s">
        <v>11</v>
      </c>
    </row>
    <row r="7" spans="1:13" ht="43.8" thickBot="1" x14ac:dyDescent="0.35">
      <c r="A7" s="15" t="s">
        <v>89</v>
      </c>
      <c r="B7" s="6" t="s">
        <v>17</v>
      </c>
      <c r="C7" s="6">
        <v>2154</v>
      </c>
      <c r="D7" s="7">
        <v>2028</v>
      </c>
      <c r="E7" s="2">
        <v>10</v>
      </c>
      <c r="F7" s="4" t="s">
        <v>9</v>
      </c>
      <c r="G7" s="2">
        <v>4</v>
      </c>
      <c r="H7" s="6">
        <v>20</v>
      </c>
      <c r="I7" s="61"/>
    </row>
    <row r="8" spans="1:13" ht="45.6" customHeight="1" thickBot="1" x14ac:dyDescent="0.35">
      <c r="A8" s="15" t="s">
        <v>90</v>
      </c>
      <c r="B8" s="3" t="s">
        <v>18</v>
      </c>
      <c r="C8" s="3">
        <v>2180</v>
      </c>
      <c r="D8" s="6">
        <v>2028</v>
      </c>
      <c r="E8" s="6">
        <v>12</v>
      </c>
      <c r="F8" s="6" t="s">
        <v>10</v>
      </c>
      <c r="G8" s="6">
        <v>5</v>
      </c>
      <c r="H8" s="3">
        <v>25</v>
      </c>
      <c r="I8" s="62"/>
    </row>
    <row r="9" spans="1:13" ht="14.4" customHeight="1" x14ac:dyDescent="0.3">
      <c r="A9" s="13" t="s">
        <v>19</v>
      </c>
      <c r="B9" s="11"/>
      <c r="C9" s="11"/>
      <c r="D9" s="11"/>
      <c r="E9" s="11"/>
    </row>
    <row r="10" spans="1:13" x14ac:dyDescent="0.3">
      <c r="A10" s="14" t="s">
        <v>20</v>
      </c>
      <c r="B10" s="12"/>
      <c r="C10" s="12"/>
      <c r="D10" s="12"/>
      <c r="E10" s="12"/>
    </row>
    <row r="11" spans="1:13" ht="13.8" customHeight="1" x14ac:dyDescent="0.3"/>
    <row r="12" spans="1:13" ht="13.8" customHeight="1" x14ac:dyDescent="0.3"/>
    <row r="13" spans="1:13" ht="13.8" customHeight="1" x14ac:dyDescent="0.3">
      <c r="A13" s="64" t="s">
        <v>91</v>
      </c>
      <c r="B13" s="64"/>
    </row>
    <row r="14" spans="1:13" x14ac:dyDescent="0.3">
      <c r="A14" s="12"/>
      <c r="B14" s="12"/>
      <c r="C14" s="12"/>
      <c r="D14" s="12"/>
      <c r="E14" s="12"/>
    </row>
    <row r="15" spans="1:13" ht="13.8" customHeight="1" x14ac:dyDescent="0.3">
      <c r="A15" s="63" t="s">
        <v>92</v>
      </c>
      <c r="B15" s="63"/>
      <c r="C15" s="63"/>
      <c r="D15" s="63"/>
      <c r="E15" s="63"/>
      <c r="F15" s="63"/>
      <c r="G15" s="63"/>
      <c r="H15" s="63"/>
      <c r="I15" s="63"/>
      <c r="J15" s="63"/>
      <c r="K15" s="63"/>
      <c r="L15" s="63"/>
      <c r="M15" s="63"/>
    </row>
    <row r="16" spans="1:13" x14ac:dyDescent="0.3">
      <c r="A16" s="63"/>
      <c r="B16" s="63"/>
      <c r="C16" s="63"/>
      <c r="D16" s="63"/>
      <c r="E16" s="63"/>
      <c r="F16" s="63"/>
      <c r="G16" s="63"/>
      <c r="H16" s="63"/>
      <c r="I16" s="63"/>
      <c r="J16" s="63"/>
      <c r="K16" s="63"/>
      <c r="L16" s="63"/>
      <c r="M16" s="63"/>
    </row>
    <row r="17" spans="1:13" ht="14.4" customHeight="1" x14ac:dyDescent="0.3">
      <c r="A17" s="63"/>
      <c r="B17" s="63"/>
      <c r="C17" s="63"/>
      <c r="D17" s="63"/>
      <c r="E17" s="63"/>
      <c r="F17" s="63"/>
      <c r="G17" s="63"/>
      <c r="H17" s="63"/>
      <c r="I17" s="63"/>
      <c r="J17" s="63"/>
      <c r="K17" s="63"/>
      <c r="L17" s="63"/>
      <c r="M17" s="63"/>
    </row>
    <row r="18" spans="1:13" x14ac:dyDescent="0.3">
      <c r="A18" s="63"/>
      <c r="B18" s="63"/>
      <c r="C18" s="63"/>
      <c r="D18" s="63"/>
      <c r="E18" s="63"/>
      <c r="F18" s="63"/>
      <c r="G18" s="63"/>
      <c r="H18" s="63"/>
      <c r="I18" s="63"/>
      <c r="J18" s="63"/>
      <c r="K18" s="63"/>
      <c r="L18" s="63"/>
      <c r="M18" s="63"/>
    </row>
    <row r="19" spans="1:13" x14ac:dyDescent="0.3">
      <c r="A19" s="63"/>
      <c r="B19" s="63"/>
      <c r="C19" s="63"/>
      <c r="D19" s="63"/>
      <c r="E19" s="63"/>
      <c r="F19" s="63"/>
      <c r="G19" s="63"/>
      <c r="H19" s="63"/>
      <c r="I19" s="63"/>
      <c r="J19" s="63"/>
      <c r="K19" s="63"/>
      <c r="L19" s="63"/>
      <c r="M19" s="63"/>
    </row>
    <row r="20" spans="1:13" x14ac:dyDescent="0.3">
      <c r="A20" s="63"/>
      <c r="B20" s="63"/>
      <c r="C20" s="63"/>
      <c r="D20" s="63"/>
      <c r="E20" s="63"/>
      <c r="F20" s="63"/>
      <c r="G20" s="63"/>
      <c r="H20" s="63"/>
      <c r="I20" s="63"/>
      <c r="J20" s="63"/>
      <c r="K20" s="63"/>
      <c r="L20" s="63"/>
      <c r="M20" s="63"/>
    </row>
    <row r="21" spans="1:13" x14ac:dyDescent="0.3">
      <c r="A21" s="63"/>
      <c r="B21" s="63"/>
      <c r="C21" s="63"/>
      <c r="D21" s="63"/>
      <c r="E21" s="63"/>
      <c r="F21" s="63"/>
      <c r="G21" s="63"/>
      <c r="H21" s="63"/>
      <c r="I21" s="63"/>
      <c r="J21" s="63"/>
      <c r="K21" s="63"/>
      <c r="L21" s="63"/>
      <c r="M21" s="63"/>
    </row>
  </sheetData>
  <mergeCells count="3">
    <mergeCell ref="I6:I8"/>
    <mergeCell ref="A15:M21"/>
    <mergeCell ref="A13:B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18919-7B05-4F48-AA65-5BB89EF216EC}">
  <dimension ref="A1:M86"/>
  <sheetViews>
    <sheetView topLeftCell="A27" zoomScale="80" zoomScaleNormal="80" workbookViewId="0">
      <selection activeCell="K70" sqref="K70"/>
    </sheetView>
  </sheetViews>
  <sheetFormatPr defaultRowHeight="14.4" x14ac:dyDescent="0.3"/>
  <cols>
    <col min="1" max="1" width="40.33203125" customWidth="1"/>
    <col min="2" max="13" width="15.88671875" customWidth="1"/>
  </cols>
  <sheetData>
    <row r="1" spans="1:12" ht="69.599999999999994" customHeight="1" thickBot="1" x14ac:dyDescent="0.35">
      <c r="A1" s="51" t="s">
        <v>21</v>
      </c>
      <c r="B1" s="51" t="s">
        <v>22</v>
      </c>
      <c r="C1" s="51" t="s">
        <v>23</v>
      </c>
      <c r="D1" s="51" t="s">
        <v>24</v>
      </c>
      <c r="E1" s="52" t="s">
        <v>25</v>
      </c>
      <c r="F1" s="53"/>
      <c r="G1" s="54" t="s">
        <v>26</v>
      </c>
      <c r="H1" s="52" t="s">
        <v>27</v>
      </c>
      <c r="I1" s="54" t="s">
        <v>28</v>
      </c>
      <c r="J1" s="54" t="s">
        <v>29</v>
      </c>
      <c r="K1" s="52" t="s">
        <v>30</v>
      </c>
      <c r="L1" s="17"/>
    </row>
    <row r="2" spans="1:12" ht="45.6" customHeight="1" x14ac:dyDescent="0.3">
      <c r="A2" s="18" t="s">
        <v>31</v>
      </c>
      <c r="B2" s="19">
        <v>0.05</v>
      </c>
      <c r="C2" s="19">
        <v>0.05</v>
      </c>
      <c r="D2" s="1">
        <v>6</v>
      </c>
      <c r="E2" s="20">
        <v>12</v>
      </c>
      <c r="G2" s="21">
        <f>B2*D2</f>
        <v>0.30000000000000004</v>
      </c>
      <c r="H2" s="22">
        <f>C2*E2</f>
        <v>0.60000000000000009</v>
      </c>
      <c r="I2" s="21">
        <f>AVERAGE(D2:E2)</f>
        <v>9</v>
      </c>
      <c r="J2" s="23">
        <f>AVERAGE(B2:C2)</f>
        <v>0.05</v>
      </c>
      <c r="K2" s="22">
        <f>I2*J2</f>
        <v>0.45</v>
      </c>
    </row>
    <row r="3" spans="1:12" ht="45.6" customHeight="1" x14ac:dyDescent="0.3">
      <c r="A3" s="18" t="s">
        <v>32</v>
      </c>
      <c r="B3" s="19">
        <v>0.05</v>
      </c>
      <c r="C3" s="19">
        <v>0.05</v>
      </c>
      <c r="D3" s="1">
        <v>2</v>
      </c>
      <c r="E3" s="20">
        <v>6</v>
      </c>
      <c r="G3" s="21">
        <f t="shared" ref="G3:H24" si="0">B3*D3</f>
        <v>0.1</v>
      </c>
      <c r="H3" s="22">
        <f t="shared" si="0"/>
        <v>0.30000000000000004</v>
      </c>
      <c r="I3" s="21">
        <f t="shared" ref="I3:I24" si="1">AVERAGE(D3:E3)</f>
        <v>4</v>
      </c>
      <c r="J3" s="23">
        <f t="shared" ref="J3:J24" si="2">AVERAGE(B3:C3)</f>
        <v>0.05</v>
      </c>
      <c r="K3" s="22">
        <f t="shared" ref="K3:K24" si="3">I3*J3</f>
        <v>0.2</v>
      </c>
    </row>
    <row r="4" spans="1:12" ht="45.6" customHeight="1" x14ac:dyDescent="0.3">
      <c r="A4" s="18" t="s">
        <v>33</v>
      </c>
      <c r="B4" s="19">
        <v>0.5</v>
      </c>
      <c r="C4" s="19">
        <v>0.5</v>
      </c>
      <c r="D4" s="1">
        <v>2</v>
      </c>
      <c r="E4" s="20">
        <v>6</v>
      </c>
      <c r="G4" s="21">
        <f t="shared" si="0"/>
        <v>1</v>
      </c>
      <c r="H4" s="22">
        <f t="shared" si="0"/>
        <v>3</v>
      </c>
      <c r="I4" s="21">
        <f t="shared" si="1"/>
        <v>4</v>
      </c>
      <c r="J4" s="23">
        <f t="shared" si="2"/>
        <v>0.5</v>
      </c>
      <c r="K4" s="22">
        <f t="shared" si="3"/>
        <v>2</v>
      </c>
    </row>
    <row r="5" spans="1:12" ht="45.6" customHeight="1" x14ac:dyDescent="0.3">
      <c r="A5" s="18" t="s">
        <v>34</v>
      </c>
      <c r="B5" s="19">
        <v>0.05</v>
      </c>
      <c r="C5" s="19">
        <v>0.05</v>
      </c>
      <c r="D5" s="1">
        <v>12</v>
      </c>
      <c r="E5" s="20">
        <v>12</v>
      </c>
      <c r="F5" s="24" t="s">
        <v>35</v>
      </c>
      <c r="G5" s="21">
        <f t="shared" si="0"/>
        <v>0.60000000000000009</v>
      </c>
      <c r="H5" s="22">
        <f t="shared" si="0"/>
        <v>0.60000000000000009</v>
      </c>
      <c r="I5" s="21">
        <f t="shared" si="1"/>
        <v>12</v>
      </c>
      <c r="J5" s="23">
        <f t="shared" si="2"/>
        <v>0.05</v>
      </c>
      <c r="K5" s="22">
        <f t="shared" si="3"/>
        <v>0.60000000000000009</v>
      </c>
    </row>
    <row r="6" spans="1:12" ht="45.6" customHeight="1" x14ac:dyDescent="0.3">
      <c r="A6" s="18" t="s">
        <v>36</v>
      </c>
      <c r="B6" s="19">
        <v>0.05</v>
      </c>
      <c r="C6" s="19">
        <v>0.05</v>
      </c>
      <c r="D6" s="1">
        <v>6</v>
      </c>
      <c r="E6" s="20">
        <v>12</v>
      </c>
      <c r="G6" s="21">
        <f t="shared" si="0"/>
        <v>0.30000000000000004</v>
      </c>
      <c r="H6" s="22">
        <f t="shared" si="0"/>
        <v>0.60000000000000009</v>
      </c>
      <c r="I6" s="21">
        <f t="shared" si="1"/>
        <v>9</v>
      </c>
      <c r="J6" s="23">
        <f t="shared" si="2"/>
        <v>0.05</v>
      </c>
      <c r="K6" s="22">
        <f t="shared" si="3"/>
        <v>0.45</v>
      </c>
    </row>
    <row r="7" spans="1:12" ht="45.6" customHeight="1" x14ac:dyDescent="0.3">
      <c r="A7" s="18" t="s">
        <v>37</v>
      </c>
      <c r="B7" s="19">
        <v>0.05</v>
      </c>
      <c r="C7" s="19">
        <v>0.05</v>
      </c>
      <c r="D7" s="1">
        <v>6</v>
      </c>
      <c r="E7" s="20">
        <v>12</v>
      </c>
      <c r="G7" s="21">
        <f t="shared" si="0"/>
        <v>0.30000000000000004</v>
      </c>
      <c r="H7" s="22">
        <f t="shared" si="0"/>
        <v>0.60000000000000009</v>
      </c>
      <c r="I7" s="21">
        <f t="shared" si="1"/>
        <v>9</v>
      </c>
      <c r="J7" s="23">
        <f t="shared" si="2"/>
        <v>0.05</v>
      </c>
      <c r="K7" s="22">
        <f t="shared" si="3"/>
        <v>0.45</v>
      </c>
    </row>
    <row r="8" spans="1:12" ht="45.6" customHeight="1" x14ac:dyDescent="0.3">
      <c r="A8" s="18" t="s">
        <v>38</v>
      </c>
      <c r="B8" s="19">
        <v>0.05</v>
      </c>
      <c r="C8" s="19">
        <v>0.05</v>
      </c>
      <c r="D8" s="1">
        <v>2</v>
      </c>
      <c r="E8" s="20">
        <v>6</v>
      </c>
      <c r="G8" s="21">
        <f t="shared" si="0"/>
        <v>0.1</v>
      </c>
      <c r="H8" s="22">
        <f t="shared" si="0"/>
        <v>0.30000000000000004</v>
      </c>
      <c r="I8" s="21">
        <f t="shared" si="1"/>
        <v>4</v>
      </c>
      <c r="J8" s="23">
        <f t="shared" si="2"/>
        <v>0.05</v>
      </c>
      <c r="K8" s="22">
        <f t="shared" si="3"/>
        <v>0.2</v>
      </c>
    </row>
    <row r="9" spans="1:12" ht="45.6" customHeight="1" x14ac:dyDescent="0.3">
      <c r="A9" s="18" t="s">
        <v>39</v>
      </c>
      <c r="B9" s="19">
        <v>0.3</v>
      </c>
      <c r="C9" s="19">
        <v>0.3</v>
      </c>
      <c r="D9" s="1">
        <v>6</v>
      </c>
      <c r="E9" s="20">
        <v>12</v>
      </c>
      <c r="G9" s="21">
        <f t="shared" si="0"/>
        <v>1.7999999999999998</v>
      </c>
      <c r="H9" s="22">
        <f t="shared" si="0"/>
        <v>3.5999999999999996</v>
      </c>
      <c r="I9" s="21">
        <f t="shared" si="1"/>
        <v>9</v>
      </c>
      <c r="J9" s="23">
        <f t="shared" si="2"/>
        <v>0.3</v>
      </c>
      <c r="K9" s="22">
        <f t="shared" si="3"/>
        <v>2.6999999999999997</v>
      </c>
    </row>
    <row r="10" spans="1:12" ht="45.6" customHeight="1" x14ac:dyDescent="0.3">
      <c r="A10" s="18" t="s">
        <v>40</v>
      </c>
      <c r="B10" s="19">
        <v>0.3</v>
      </c>
      <c r="C10" s="19">
        <v>0.3</v>
      </c>
      <c r="D10" s="1">
        <v>2</v>
      </c>
      <c r="E10" s="20">
        <v>6</v>
      </c>
      <c r="G10" s="21">
        <f t="shared" si="0"/>
        <v>0.6</v>
      </c>
      <c r="H10" s="22">
        <f t="shared" si="0"/>
        <v>1.7999999999999998</v>
      </c>
      <c r="I10" s="21">
        <f t="shared" si="1"/>
        <v>4</v>
      </c>
      <c r="J10" s="23">
        <f t="shared" si="2"/>
        <v>0.3</v>
      </c>
      <c r="K10" s="22">
        <f t="shared" si="3"/>
        <v>1.2</v>
      </c>
    </row>
    <row r="11" spans="1:12" ht="45.6" customHeight="1" x14ac:dyDescent="0.3">
      <c r="A11" s="18" t="s">
        <v>41</v>
      </c>
      <c r="B11" s="19">
        <v>0.05</v>
      </c>
      <c r="C11" s="19">
        <v>0.05</v>
      </c>
      <c r="D11" s="1">
        <v>6</v>
      </c>
      <c r="E11" s="20">
        <v>12</v>
      </c>
      <c r="G11" s="21">
        <f t="shared" si="0"/>
        <v>0.30000000000000004</v>
      </c>
      <c r="H11" s="22">
        <f t="shared" si="0"/>
        <v>0.60000000000000009</v>
      </c>
      <c r="I11" s="21">
        <f t="shared" si="1"/>
        <v>9</v>
      </c>
      <c r="J11" s="23">
        <f t="shared" si="2"/>
        <v>0.05</v>
      </c>
      <c r="K11" s="22">
        <f t="shared" si="3"/>
        <v>0.45</v>
      </c>
    </row>
    <row r="12" spans="1:12" ht="45.6" customHeight="1" x14ac:dyDescent="0.3">
      <c r="A12" s="18" t="s">
        <v>42</v>
      </c>
      <c r="B12" s="25">
        <v>0.7</v>
      </c>
      <c r="C12" s="25">
        <v>0.8</v>
      </c>
      <c r="D12" s="1">
        <v>6</v>
      </c>
      <c r="E12" s="20">
        <v>12</v>
      </c>
      <c r="G12" s="21">
        <f t="shared" si="0"/>
        <v>4.1999999999999993</v>
      </c>
      <c r="H12" s="22">
        <f t="shared" si="0"/>
        <v>9.6000000000000014</v>
      </c>
      <c r="I12" s="21">
        <f t="shared" si="1"/>
        <v>9</v>
      </c>
      <c r="J12" s="23">
        <f t="shared" si="2"/>
        <v>0.75</v>
      </c>
      <c r="K12" s="22">
        <f t="shared" si="3"/>
        <v>6.75</v>
      </c>
    </row>
    <row r="13" spans="1:12" ht="45.6" customHeight="1" x14ac:dyDescent="0.3">
      <c r="A13" s="18" t="s">
        <v>43</v>
      </c>
      <c r="B13" s="25">
        <v>0.5</v>
      </c>
      <c r="C13" s="25">
        <v>0.6</v>
      </c>
      <c r="D13" s="1">
        <v>6</v>
      </c>
      <c r="E13" s="20">
        <v>12</v>
      </c>
      <c r="G13" s="21">
        <f t="shared" si="0"/>
        <v>3</v>
      </c>
      <c r="H13" s="22">
        <f t="shared" si="0"/>
        <v>7.1999999999999993</v>
      </c>
      <c r="I13" s="21">
        <f t="shared" si="1"/>
        <v>9</v>
      </c>
      <c r="J13" s="23">
        <f t="shared" si="2"/>
        <v>0.55000000000000004</v>
      </c>
      <c r="K13" s="22">
        <f t="shared" si="3"/>
        <v>4.95</v>
      </c>
    </row>
    <row r="14" spans="1:12" ht="45.6" customHeight="1" x14ac:dyDescent="0.3">
      <c r="A14" s="18" t="s">
        <v>44</v>
      </c>
      <c r="B14" s="25">
        <v>0.3</v>
      </c>
      <c r="C14" s="25">
        <v>0.4</v>
      </c>
      <c r="D14" s="1">
        <v>6</v>
      </c>
      <c r="E14" s="20">
        <v>12</v>
      </c>
      <c r="G14" s="21">
        <f t="shared" si="0"/>
        <v>1.7999999999999998</v>
      </c>
      <c r="H14" s="22">
        <f t="shared" si="0"/>
        <v>4.8000000000000007</v>
      </c>
      <c r="I14" s="21">
        <f t="shared" si="1"/>
        <v>9</v>
      </c>
      <c r="J14" s="23">
        <f t="shared" si="2"/>
        <v>0.35</v>
      </c>
      <c r="K14" s="22">
        <f t="shared" si="3"/>
        <v>3.15</v>
      </c>
    </row>
    <row r="15" spans="1:12" ht="45.6" customHeight="1" x14ac:dyDescent="0.3">
      <c r="A15" s="18" t="s">
        <v>45</v>
      </c>
      <c r="B15" s="25">
        <v>0.2</v>
      </c>
      <c r="C15" s="25">
        <v>0.3</v>
      </c>
      <c r="D15" s="1">
        <v>6</v>
      </c>
      <c r="E15" s="20">
        <v>12</v>
      </c>
      <c r="G15" s="21">
        <f t="shared" si="0"/>
        <v>1.2000000000000002</v>
      </c>
      <c r="H15" s="22">
        <f t="shared" si="0"/>
        <v>3.5999999999999996</v>
      </c>
      <c r="I15" s="21">
        <f t="shared" si="1"/>
        <v>9</v>
      </c>
      <c r="J15" s="23">
        <f t="shared" si="2"/>
        <v>0.25</v>
      </c>
      <c r="K15" s="22">
        <f t="shared" si="3"/>
        <v>2.25</v>
      </c>
    </row>
    <row r="16" spans="1:12" ht="45.6" customHeight="1" x14ac:dyDescent="0.3">
      <c r="A16" s="18" t="s">
        <v>46</v>
      </c>
      <c r="B16" s="25">
        <v>0.2</v>
      </c>
      <c r="C16" s="25">
        <v>0.3</v>
      </c>
      <c r="D16" s="1">
        <v>3</v>
      </c>
      <c r="E16" s="20">
        <v>6</v>
      </c>
      <c r="G16" s="21">
        <f t="shared" si="0"/>
        <v>0.60000000000000009</v>
      </c>
      <c r="H16" s="22">
        <f t="shared" si="0"/>
        <v>1.7999999999999998</v>
      </c>
      <c r="I16" s="21">
        <f t="shared" si="1"/>
        <v>4.5</v>
      </c>
      <c r="J16" s="23">
        <f t="shared" si="2"/>
        <v>0.25</v>
      </c>
      <c r="K16" s="22">
        <f t="shared" si="3"/>
        <v>1.125</v>
      </c>
    </row>
    <row r="17" spans="1:13" ht="45.6" customHeight="1" x14ac:dyDescent="0.3">
      <c r="A17" s="18" t="s">
        <v>47</v>
      </c>
      <c r="B17" s="25">
        <v>0.6</v>
      </c>
      <c r="C17" s="25">
        <v>0.8</v>
      </c>
      <c r="D17" s="1">
        <v>12</v>
      </c>
      <c r="E17" s="20">
        <v>18</v>
      </c>
      <c r="G17" s="21">
        <f t="shared" si="0"/>
        <v>7.1999999999999993</v>
      </c>
      <c r="H17" s="22">
        <f t="shared" si="0"/>
        <v>14.4</v>
      </c>
      <c r="I17" s="21">
        <f t="shared" si="1"/>
        <v>15</v>
      </c>
      <c r="J17" s="23">
        <f t="shared" si="2"/>
        <v>0.7</v>
      </c>
      <c r="K17" s="22">
        <f t="shared" si="3"/>
        <v>10.5</v>
      </c>
    </row>
    <row r="18" spans="1:13" ht="45.6" customHeight="1" x14ac:dyDescent="0.3">
      <c r="A18" s="18" t="s">
        <v>48</v>
      </c>
      <c r="B18" s="25">
        <v>0.1</v>
      </c>
      <c r="C18" s="25">
        <v>0.2</v>
      </c>
      <c r="D18" s="1">
        <v>3</v>
      </c>
      <c r="E18" s="20">
        <v>6</v>
      </c>
      <c r="G18" s="21">
        <f t="shared" si="0"/>
        <v>0.30000000000000004</v>
      </c>
      <c r="H18" s="22">
        <f t="shared" si="0"/>
        <v>1.2000000000000002</v>
      </c>
      <c r="I18" s="21">
        <f t="shared" si="1"/>
        <v>4.5</v>
      </c>
      <c r="J18" s="23">
        <f t="shared" si="2"/>
        <v>0.15000000000000002</v>
      </c>
      <c r="K18" s="22">
        <f t="shared" si="3"/>
        <v>0.67500000000000004</v>
      </c>
    </row>
    <row r="19" spans="1:13" ht="45.6" customHeight="1" x14ac:dyDescent="0.3">
      <c r="A19" s="18" t="s">
        <v>49</v>
      </c>
      <c r="B19" s="25">
        <v>0.3</v>
      </c>
      <c r="C19" s="25">
        <v>0.5</v>
      </c>
      <c r="D19" s="1">
        <v>6</v>
      </c>
      <c r="E19" s="20">
        <v>12</v>
      </c>
      <c r="G19" s="21">
        <f t="shared" si="0"/>
        <v>1.7999999999999998</v>
      </c>
      <c r="H19" s="22">
        <f t="shared" si="0"/>
        <v>6</v>
      </c>
      <c r="I19" s="21">
        <f t="shared" si="1"/>
        <v>9</v>
      </c>
      <c r="J19" s="23">
        <f t="shared" si="2"/>
        <v>0.4</v>
      </c>
      <c r="K19" s="22">
        <f t="shared" si="3"/>
        <v>3.6</v>
      </c>
    </row>
    <row r="20" spans="1:13" ht="45.6" customHeight="1" x14ac:dyDescent="0.3">
      <c r="A20" s="18" t="s">
        <v>50</v>
      </c>
      <c r="B20" s="25">
        <v>0.3</v>
      </c>
      <c r="C20" s="25">
        <v>0.5</v>
      </c>
      <c r="D20" s="1">
        <v>6</v>
      </c>
      <c r="E20" s="20">
        <v>12</v>
      </c>
      <c r="G20" s="21">
        <f t="shared" si="0"/>
        <v>1.7999999999999998</v>
      </c>
      <c r="H20" s="22">
        <f t="shared" si="0"/>
        <v>6</v>
      </c>
      <c r="I20" s="21">
        <f t="shared" si="1"/>
        <v>9</v>
      </c>
      <c r="J20" s="23">
        <f t="shared" si="2"/>
        <v>0.4</v>
      </c>
      <c r="K20" s="22">
        <f t="shared" si="3"/>
        <v>3.6</v>
      </c>
    </row>
    <row r="21" spans="1:13" ht="45.6" customHeight="1" x14ac:dyDescent="0.3">
      <c r="A21" s="18" t="s">
        <v>51</v>
      </c>
      <c r="B21" s="25">
        <v>0.5</v>
      </c>
      <c r="C21" s="25">
        <v>0.6</v>
      </c>
      <c r="D21" s="1">
        <v>1</v>
      </c>
      <c r="E21" s="20">
        <v>1</v>
      </c>
      <c r="G21" s="21">
        <f t="shared" si="0"/>
        <v>0.5</v>
      </c>
      <c r="H21" s="22">
        <f t="shared" si="0"/>
        <v>0.6</v>
      </c>
      <c r="I21" s="21">
        <f t="shared" si="1"/>
        <v>1</v>
      </c>
      <c r="J21" s="23">
        <f t="shared" si="2"/>
        <v>0.55000000000000004</v>
      </c>
      <c r="K21" s="22">
        <f t="shared" si="3"/>
        <v>0.55000000000000004</v>
      </c>
    </row>
    <row r="22" spans="1:13" ht="45.6" customHeight="1" x14ac:dyDescent="0.3">
      <c r="A22" s="18" t="s">
        <v>52</v>
      </c>
      <c r="B22" s="25">
        <v>0.2</v>
      </c>
      <c r="C22" s="25">
        <v>0.3</v>
      </c>
      <c r="D22" s="1">
        <v>6</v>
      </c>
      <c r="E22" s="20">
        <v>6</v>
      </c>
      <c r="G22" s="21">
        <f t="shared" si="0"/>
        <v>1.2000000000000002</v>
      </c>
      <c r="H22" s="22">
        <f t="shared" si="0"/>
        <v>1.7999999999999998</v>
      </c>
      <c r="I22" s="21">
        <f t="shared" si="1"/>
        <v>6</v>
      </c>
      <c r="J22" s="23">
        <f t="shared" si="2"/>
        <v>0.25</v>
      </c>
      <c r="K22" s="22">
        <f t="shared" si="3"/>
        <v>1.5</v>
      </c>
    </row>
    <row r="23" spans="1:13" ht="45.6" customHeight="1" x14ac:dyDescent="0.3">
      <c r="A23" s="18" t="s">
        <v>53</v>
      </c>
      <c r="B23" s="25">
        <v>0.3</v>
      </c>
      <c r="C23" s="25">
        <v>0.5</v>
      </c>
      <c r="D23" s="1">
        <v>6</v>
      </c>
      <c r="E23" s="20">
        <v>12</v>
      </c>
      <c r="G23" s="21">
        <f t="shared" si="0"/>
        <v>1.7999999999999998</v>
      </c>
      <c r="H23" s="22">
        <f t="shared" si="0"/>
        <v>6</v>
      </c>
      <c r="I23" s="21">
        <f t="shared" si="1"/>
        <v>9</v>
      </c>
      <c r="J23" s="23">
        <f t="shared" si="2"/>
        <v>0.4</v>
      </c>
      <c r="K23" s="22">
        <f t="shared" si="3"/>
        <v>3.6</v>
      </c>
    </row>
    <row r="24" spans="1:13" ht="45.6" customHeight="1" x14ac:dyDescent="0.3">
      <c r="A24" s="26" t="s">
        <v>54</v>
      </c>
      <c r="B24" s="27">
        <v>0.3</v>
      </c>
      <c r="C24" s="27">
        <v>0.5</v>
      </c>
      <c r="D24" s="28">
        <v>3</v>
      </c>
      <c r="E24" s="29">
        <v>6</v>
      </c>
      <c r="G24" s="30">
        <f t="shared" si="0"/>
        <v>0.89999999999999991</v>
      </c>
      <c r="H24" s="31">
        <f t="shared" si="0"/>
        <v>3</v>
      </c>
      <c r="I24" s="30">
        <f t="shared" si="1"/>
        <v>4.5</v>
      </c>
      <c r="J24" s="32">
        <f t="shared" si="2"/>
        <v>0.4</v>
      </c>
      <c r="K24" s="31">
        <f t="shared" si="3"/>
        <v>1.8</v>
      </c>
    </row>
    <row r="25" spans="1:13" x14ac:dyDescent="0.3">
      <c r="A25" s="18"/>
      <c r="B25" s="33"/>
      <c r="C25" s="33"/>
      <c r="D25" s="1"/>
      <c r="E25" s="1"/>
      <c r="J25" s="23"/>
    </row>
    <row r="26" spans="1:13" x14ac:dyDescent="0.3">
      <c r="A26" s="34" t="s">
        <v>55</v>
      </c>
      <c r="B26" s="35"/>
      <c r="C26" s="35"/>
      <c r="D26" s="36">
        <f>SUM(D2:D24)</f>
        <v>120</v>
      </c>
      <c r="E26" s="36">
        <f>SUM(E2:E24)</f>
        <v>223</v>
      </c>
      <c r="F26" s="36"/>
      <c r="G26" s="36">
        <f>SUM(G2:G24)</f>
        <v>31.7</v>
      </c>
      <c r="H26" s="36">
        <f t="shared" ref="H26:K26" si="4">SUM(H2:H24)</f>
        <v>77.999999999999986</v>
      </c>
      <c r="I26" s="36">
        <f t="shared" si="4"/>
        <v>171.5</v>
      </c>
      <c r="J26" s="36"/>
      <c r="K26" s="36">
        <f t="shared" si="4"/>
        <v>52.749999999999993</v>
      </c>
    </row>
    <row r="27" spans="1:13" ht="28.8" customHeight="1" x14ac:dyDescent="0.3">
      <c r="A27" s="34" t="s">
        <v>56</v>
      </c>
      <c r="B27" s="35"/>
      <c r="C27" s="35"/>
      <c r="D27" s="36">
        <f>_xlfn.CEILING.MATH(D26/12)</f>
        <v>10</v>
      </c>
      <c r="E27" s="36">
        <f>_xlfn.CEILING.MATH(E26/12)</f>
        <v>19</v>
      </c>
      <c r="F27" s="36"/>
      <c r="G27" s="55">
        <f>_xlfn.CEILING.MATH(G26/12)</f>
        <v>3</v>
      </c>
      <c r="H27" s="55">
        <f>_xlfn.CEILING.MATH(H26/12)</f>
        <v>7</v>
      </c>
      <c r="I27" s="55">
        <f>_xlfn.CEILING.MATH(I26/6)</f>
        <v>29</v>
      </c>
      <c r="J27" s="55"/>
      <c r="K27" s="55">
        <f>_xlfn.CEILING.MATH(K26/12)</f>
        <v>5</v>
      </c>
    </row>
    <row r="28" spans="1:13" x14ac:dyDescent="0.3">
      <c r="A28" s="37"/>
      <c r="B28" s="36">
        <v>13</v>
      </c>
      <c r="C28" s="36">
        <v>21</v>
      </c>
      <c r="D28" s="36">
        <v>15</v>
      </c>
      <c r="E28" s="36">
        <v>23</v>
      </c>
      <c r="F28" s="36"/>
      <c r="G28" s="36">
        <v>25</v>
      </c>
      <c r="H28" s="36">
        <v>26</v>
      </c>
      <c r="I28" s="36"/>
      <c r="J28" s="36"/>
      <c r="K28" s="36"/>
    </row>
    <row r="29" spans="1:13" x14ac:dyDescent="0.3">
      <c r="B29" s="5"/>
      <c r="C29" s="5"/>
      <c r="D29" s="5"/>
      <c r="E29" s="5"/>
    </row>
    <row r="30" spans="1:13" x14ac:dyDescent="0.3">
      <c r="A30" t="s">
        <v>57</v>
      </c>
      <c r="B30" s="1"/>
      <c r="C30" s="1"/>
      <c r="D30" s="1"/>
      <c r="M30" s="1"/>
    </row>
    <row r="31" spans="1:13" x14ac:dyDescent="0.3">
      <c r="A31" s="18"/>
      <c r="B31" s="1"/>
      <c r="C31" s="1"/>
      <c r="D31" s="1"/>
    </row>
    <row r="32" spans="1:13" x14ac:dyDescent="0.3">
      <c r="A32" s="18"/>
      <c r="B32" s="1"/>
      <c r="C32" s="1"/>
      <c r="D32" s="1"/>
    </row>
    <row r="33" spans="1:4" x14ac:dyDescent="0.3">
      <c r="A33" s="18"/>
      <c r="B33" s="1"/>
      <c r="C33" s="1"/>
      <c r="D33" s="1"/>
    </row>
    <row r="34" spans="1:4" x14ac:dyDescent="0.3">
      <c r="A34" s="18"/>
      <c r="B34" s="1"/>
      <c r="C34" s="1"/>
      <c r="D34" s="1"/>
    </row>
    <row r="35" spans="1:4" x14ac:dyDescent="0.3">
      <c r="A35" s="18"/>
      <c r="B35" s="1"/>
      <c r="C35" s="1"/>
      <c r="D35" s="1"/>
    </row>
    <row r="36" spans="1:4" x14ac:dyDescent="0.3">
      <c r="A36" s="18"/>
      <c r="B36" s="1"/>
      <c r="C36" s="1"/>
      <c r="D36" s="1"/>
    </row>
    <row r="37" spans="1:4" x14ac:dyDescent="0.3">
      <c r="A37" s="18"/>
      <c r="B37" s="1"/>
      <c r="C37" s="1"/>
      <c r="D37" s="1"/>
    </row>
    <row r="38" spans="1:4" x14ac:dyDescent="0.3">
      <c r="A38" s="18"/>
      <c r="B38" s="1"/>
      <c r="C38" s="1"/>
      <c r="D38" s="1"/>
    </row>
    <row r="39" spans="1:4" x14ac:dyDescent="0.3">
      <c r="A39" s="18"/>
      <c r="B39" s="1"/>
      <c r="C39" s="1"/>
      <c r="D39" s="1"/>
    </row>
    <row r="40" spans="1:4" x14ac:dyDescent="0.3">
      <c r="A40" s="18"/>
      <c r="B40" s="1"/>
      <c r="C40" s="1"/>
      <c r="D40" s="1"/>
    </row>
    <row r="41" spans="1:4" x14ac:dyDescent="0.3">
      <c r="A41" s="18"/>
      <c r="B41" s="1"/>
      <c r="C41" s="1"/>
      <c r="D41" s="1"/>
    </row>
    <row r="42" spans="1:4" x14ac:dyDescent="0.3">
      <c r="A42" s="18"/>
      <c r="B42" s="1"/>
      <c r="C42" s="1"/>
      <c r="D42" s="1"/>
    </row>
    <row r="43" spans="1:4" x14ac:dyDescent="0.3">
      <c r="A43" s="18"/>
      <c r="B43" s="1"/>
      <c r="C43" s="1"/>
      <c r="D43" s="1"/>
    </row>
    <row r="44" spans="1:4" x14ac:dyDescent="0.3">
      <c r="A44" s="18"/>
      <c r="B44" s="1"/>
      <c r="C44" s="1"/>
      <c r="D44" s="1"/>
    </row>
    <row r="45" spans="1:4" x14ac:dyDescent="0.3">
      <c r="A45" s="18"/>
      <c r="B45" s="1"/>
      <c r="C45" s="1"/>
      <c r="D45" s="1"/>
    </row>
    <row r="46" spans="1:4" x14ac:dyDescent="0.3">
      <c r="A46" s="18"/>
      <c r="B46" s="1"/>
      <c r="C46" s="1"/>
      <c r="D46" s="1"/>
    </row>
    <row r="47" spans="1:4" x14ac:dyDescent="0.3">
      <c r="A47" s="18"/>
      <c r="B47" s="1"/>
      <c r="C47" s="1"/>
      <c r="D47" s="1"/>
    </row>
    <row r="48" spans="1:4" x14ac:dyDescent="0.3">
      <c r="A48" s="18"/>
      <c r="B48" s="1"/>
      <c r="C48" s="1"/>
      <c r="D48" s="1"/>
    </row>
    <row r="49" spans="1:9" x14ac:dyDescent="0.3">
      <c r="A49" s="18"/>
      <c r="B49" s="1"/>
      <c r="C49" s="1"/>
      <c r="D49" s="1"/>
    </row>
    <row r="50" spans="1:9" x14ac:dyDescent="0.3">
      <c r="A50" s="18"/>
      <c r="B50" s="1"/>
      <c r="C50" s="1"/>
      <c r="D50" s="1"/>
    </row>
    <row r="51" spans="1:9" x14ac:dyDescent="0.3">
      <c r="A51" s="18"/>
      <c r="B51" s="1"/>
      <c r="C51" s="1"/>
      <c r="D51" s="1"/>
    </row>
    <row r="52" spans="1:9" x14ac:dyDescent="0.3">
      <c r="A52" s="18"/>
      <c r="B52" s="1"/>
      <c r="C52" s="1"/>
      <c r="D52" s="1"/>
    </row>
    <row r="53" spans="1:9" x14ac:dyDescent="0.3">
      <c r="A53" s="18"/>
      <c r="B53" s="1"/>
      <c r="C53" s="1"/>
      <c r="D53" s="1"/>
    </row>
    <row r="54" spans="1:9" x14ac:dyDescent="0.3">
      <c r="A54" s="18"/>
      <c r="B54" s="1"/>
      <c r="C54" s="1"/>
      <c r="D54" s="1"/>
    </row>
    <row r="55" spans="1:9" x14ac:dyDescent="0.3">
      <c r="A55" s="18"/>
      <c r="B55" s="1"/>
      <c r="C55" s="1"/>
      <c r="D55" s="1"/>
    </row>
    <row r="56" spans="1:9" x14ac:dyDescent="0.3">
      <c r="A56" s="18"/>
      <c r="B56" s="1"/>
      <c r="C56" s="1"/>
      <c r="D56" s="1"/>
    </row>
    <row r="57" spans="1:9" x14ac:dyDescent="0.3">
      <c r="A57" s="18"/>
      <c r="B57" s="1"/>
      <c r="C57" s="1"/>
      <c r="D57" s="1"/>
    </row>
    <row r="58" spans="1:9" x14ac:dyDescent="0.3">
      <c r="A58" s="18"/>
      <c r="B58" s="1"/>
      <c r="C58" s="1"/>
      <c r="D58" s="1"/>
    </row>
    <row r="59" spans="1:9" x14ac:dyDescent="0.3">
      <c r="A59" s="18"/>
      <c r="B59" s="1"/>
      <c r="C59" s="1"/>
      <c r="D59" s="1"/>
    </row>
    <row r="60" spans="1:9" x14ac:dyDescent="0.3">
      <c r="A60" s="18"/>
      <c r="B60" s="1"/>
      <c r="C60" s="1"/>
      <c r="D60" s="1"/>
    </row>
    <row r="61" spans="1:9" x14ac:dyDescent="0.3">
      <c r="A61" s="18"/>
      <c r="B61" s="1"/>
      <c r="C61" s="1"/>
      <c r="D61" s="1"/>
    </row>
    <row r="62" spans="1:9" x14ac:dyDescent="0.3">
      <c r="A62" s="18"/>
      <c r="B62" s="1"/>
      <c r="C62" s="1"/>
      <c r="D62" s="1"/>
    </row>
    <row r="63" spans="1:9" x14ac:dyDescent="0.3">
      <c r="A63" s="38" t="s">
        <v>58</v>
      </c>
      <c r="B63" s="38" t="s">
        <v>59</v>
      </c>
      <c r="C63" s="38" t="s">
        <v>60</v>
      </c>
      <c r="D63" s="38" t="s">
        <v>61</v>
      </c>
      <c r="E63" s="38" t="s">
        <v>62</v>
      </c>
      <c r="F63" s="38" t="s">
        <v>63</v>
      </c>
      <c r="G63" s="38" t="s">
        <v>64</v>
      </c>
      <c r="H63" s="38" t="s">
        <v>65</v>
      </c>
      <c r="I63" s="38" t="s">
        <v>66</v>
      </c>
    </row>
    <row r="64" spans="1:9" ht="73.2" customHeight="1" x14ac:dyDescent="0.3">
      <c r="A64" s="38" t="s">
        <v>67</v>
      </c>
      <c r="B64" s="38">
        <v>2046</v>
      </c>
      <c r="C64" s="38">
        <v>2047</v>
      </c>
      <c r="D64" s="38">
        <v>2048</v>
      </c>
      <c r="E64" s="38">
        <v>2049</v>
      </c>
      <c r="F64" s="38">
        <v>2054</v>
      </c>
      <c r="G64" s="38">
        <v>2056</v>
      </c>
      <c r="H64" s="38">
        <v>2064</v>
      </c>
      <c r="I64" s="38">
        <v>2066</v>
      </c>
    </row>
    <row r="65" spans="1:12" ht="73.2" customHeight="1" x14ac:dyDescent="0.3">
      <c r="A65" s="38" t="s">
        <v>68</v>
      </c>
      <c r="B65" s="38">
        <v>2047</v>
      </c>
      <c r="C65" s="38">
        <v>2048</v>
      </c>
      <c r="D65" s="38">
        <v>2049</v>
      </c>
      <c r="E65" s="38">
        <v>2050</v>
      </c>
      <c r="F65" s="38">
        <v>2055</v>
      </c>
      <c r="G65" s="38">
        <v>2057</v>
      </c>
      <c r="H65" s="38">
        <v>2065</v>
      </c>
      <c r="I65" s="38">
        <v>2067</v>
      </c>
    </row>
    <row r="66" spans="1:12" ht="73.2" customHeight="1" x14ac:dyDescent="0.3">
      <c r="A66" s="38" t="s">
        <v>69</v>
      </c>
      <c r="B66" s="38">
        <v>2054</v>
      </c>
      <c r="C66" s="38">
        <v>2055</v>
      </c>
      <c r="D66" s="38">
        <v>2056</v>
      </c>
      <c r="E66" s="38">
        <v>2057</v>
      </c>
      <c r="F66" s="38">
        <v>2062</v>
      </c>
      <c r="G66" s="38">
        <v>2064</v>
      </c>
      <c r="H66" s="38">
        <v>2072</v>
      </c>
      <c r="I66" s="38">
        <v>2074</v>
      </c>
    </row>
    <row r="67" spans="1:12" x14ac:dyDescent="0.3">
      <c r="A67" s="18"/>
      <c r="B67" s="1"/>
      <c r="C67" s="1"/>
      <c r="D67" s="1"/>
    </row>
    <row r="68" spans="1:12" x14ac:dyDescent="0.3">
      <c r="A68" s="18"/>
      <c r="B68" s="1"/>
      <c r="C68" s="1"/>
      <c r="D68" s="1"/>
    </row>
    <row r="69" spans="1:12" ht="15.6" x14ac:dyDescent="0.3">
      <c r="A69" s="56" t="s">
        <v>87</v>
      </c>
      <c r="B69" s="1"/>
      <c r="C69" s="1"/>
      <c r="D69" s="1"/>
    </row>
    <row r="70" spans="1:12" ht="90" customHeight="1" x14ac:dyDescent="0.3">
      <c r="A70" s="39"/>
      <c r="B70" s="38" t="s">
        <v>70</v>
      </c>
      <c r="C70" s="38" t="s">
        <v>71</v>
      </c>
      <c r="D70" s="40" t="s">
        <v>72</v>
      </c>
      <c r="E70" s="40" t="s">
        <v>71</v>
      </c>
      <c r="F70" s="40" t="s">
        <v>73</v>
      </c>
      <c r="G70" s="40" t="s">
        <v>71</v>
      </c>
      <c r="H70" s="40" t="s">
        <v>74</v>
      </c>
      <c r="I70" s="38" t="s">
        <v>58</v>
      </c>
      <c r="J70" s="41" t="s">
        <v>75</v>
      </c>
      <c r="K70" s="41" t="s">
        <v>68</v>
      </c>
      <c r="L70" s="38" t="s">
        <v>76</v>
      </c>
    </row>
    <row r="71" spans="1:12" ht="51" customHeight="1" x14ac:dyDescent="0.3">
      <c r="A71" s="65" t="s">
        <v>77</v>
      </c>
      <c r="B71" s="42">
        <v>2028</v>
      </c>
      <c r="C71" s="42" t="s">
        <v>78</v>
      </c>
      <c r="D71" s="20">
        <v>10</v>
      </c>
      <c r="E71" s="20" t="s">
        <v>79</v>
      </c>
      <c r="F71" s="20">
        <v>5</v>
      </c>
      <c r="G71" s="20" t="s">
        <v>80</v>
      </c>
      <c r="H71" s="5">
        <f>B71+D71+F71</f>
        <v>2043</v>
      </c>
      <c r="I71" s="42" t="s">
        <v>59</v>
      </c>
      <c r="J71" s="58">
        <f t="shared" ref="J71:J78" si="5">H71+3</f>
        <v>2046</v>
      </c>
      <c r="K71" s="43">
        <f t="shared" ref="K71:K78" si="6">H71+5</f>
        <v>2048</v>
      </c>
      <c r="L71" s="42">
        <f>K71+7</f>
        <v>2055</v>
      </c>
    </row>
    <row r="72" spans="1:12" ht="51" customHeight="1" x14ac:dyDescent="0.3">
      <c r="A72" s="66"/>
      <c r="B72" s="44">
        <v>2028</v>
      </c>
      <c r="C72" s="44" t="s">
        <v>78</v>
      </c>
      <c r="D72" s="20">
        <v>10</v>
      </c>
      <c r="E72" s="20" t="s">
        <v>79</v>
      </c>
      <c r="F72" s="20">
        <v>6</v>
      </c>
      <c r="G72" s="20" t="s">
        <v>80</v>
      </c>
      <c r="H72" s="5">
        <f t="shared" ref="H72:H78" si="7">B72+D72+F72</f>
        <v>2044</v>
      </c>
      <c r="I72" s="44" t="s">
        <v>60</v>
      </c>
      <c r="J72" s="45">
        <f t="shared" si="5"/>
        <v>2047</v>
      </c>
      <c r="K72" s="45">
        <f t="shared" si="6"/>
        <v>2049</v>
      </c>
      <c r="L72" s="44">
        <f t="shared" ref="L72:L78" si="8">K72+7</f>
        <v>2056</v>
      </c>
    </row>
    <row r="73" spans="1:12" ht="51" customHeight="1" x14ac:dyDescent="0.3">
      <c r="A73" s="66"/>
      <c r="B73" s="44">
        <v>2028</v>
      </c>
      <c r="C73" s="44" t="s">
        <v>78</v>
      </c>
      <c r="D73" s="20">
        <v>12</v>
      </c>
      <c r="E73" s="20" t="s">
        <v>81</v>
      </c>
      <c r="F73" s="20">
        <v>5</v>
      </c>
      <c r="G73" s="20" t="s">
        <v>80</v>
      </c>
      <c r="H73" s="5">
        <f>B73+D73+F73</f>
        <v>2045</v>
      </c>
      <c r="I73" s="44" t="s">
        <v>61</v>
      </c>
      <c r="J73" s="45">
        <f t="shared" si="5"/>
        <v>2048</v>
      </c>
      <c r="K73" s="45">
        <f t="shared" si="6"/>
        <v>2050</v>
      </c>
      <c r="L73" s="44">
        <f t="shared" si="8"/>
        <v>2057</v>
      </c>
    </row>
    <row r="74" spans="1:12" ht="51" customHeight="1" x14ac:dyDescent="0.3">
      <c r="A74" s="66"/>
      <c r="B74" s="44">
        <v>2028</v>
      </c>
      <c r="C74" s="44" t="s">
        <v>78</v>
      </c>
      <c r="D74" s="20">
        <v>12</v>
      </c>
      <c r="E74" s="20" t="s">
        <v>81</v>
      </c>
      <c r="F74" s="20">
        <v>6</v>
      </c>
      <c r="G74" s="20" t="s">
        <v>80</v>
      </c>
      <c r="H74" s="5">
        <f>B74+D74+F74</f>
        <v>2046</v>
      </c>
      <c r="I74" s="44" t="s">
        <v>62</v>
      </c>
      <c r="J74" s="45">
        <f t="shared" si="5"/>
        <v>2049</v>
      </c>
      <c r="K74" s="45">
        <f t="shared" si="6"/>
        <v>2051</v>
      </c>
      <c r="L74" s="44">
        <f t="shared" si="8"/>
        <v>2058</v>
      </c>
    </row>
    <row r="75" spans="1:12" ht="51" customHeight="1" x14ac:dyDescent="0.3">
      <c r="A75" s="66"/>
      <c r="B75" s="44">
        <v>2028</v>
      </c>
      <c r="C75" s="44" t="s">
        <v>78</v>
      </c>
      <c r="D75" s="20">
        <v>10</v>
      </c>
      <c r="E75" s="20" t="s">
        <v>79</v>
      </c>
      <c r="F75" s="20">
        <v>13</v>
      </c>
      <c r="G75" s="20" t="s">
        <v>82</v>
      </c>
      <c r="H75" s="5">
        <f>B75+D75+F75</f>
        <v>2051</v>
      </c>
      <c r="I75" s="44" t="s">
        <v>63</v>
      </c>
      <c r="J75" s="45">
        <f t="shared" si="5"/>
        <v>2054</v>
      </c>
      <c r="K75" s="57">
        <f t="shared" si="6"/>
        <v>2056</v>
      </c>
      <c r="L75" s="44">
        <f t="shared" si="8"/>
        <v>2063</v>
      </c>
    </row>
    <row r="76" spans="1:12" ht="51" customHeight="1" x14ac:dyDescent="0.3">
      <c r="A76" s="66"/>
      <c r="B76" s="44">
        <v>2028</v>
      </c>
      <c r="C76" s="44" t="s">
        <v>78</v>
      </c>
      <c r="D76" s="20">
        <v>12</v>
      </c>
      <c r="E76" s="20" t="s">
        <v>81</v>
      </c>
      <c r="F76" s="20">
        <v>13</v>
      </c>
      <c r="G76" s="20" t="s">
        <v>82</v>
      </c>
      <c r="H76" s="5">
        <f>B76+D76+F76</f>
        <v>2053</v>
      </c>
      <c r="I76" s="44" t="s">
        <v>64</v>
      </c>
      <c r="J76" s="45">
        <f t="shared" si="5"/>
        <v>2056</v>
      </c>
      <c r="K76" s="45">
        <f t="shared" si="6"/>
        <v>2058</v>
      </c>
      <c r="L76" s="44">
        <f t="shared" si="8"/>
        <v>2065</v>
      </c>
    </row>
    <row r="77" spans="1:12" ht="51" customHeight="1" x14ac:dyDescent="0.3">
      <c r="A77" s="66"/>
      <c r="B77" s="44">
        <v>2028</v>
      </c>
      <c r="C77" s="44" t="s">
        <v>78</v>
      </c>
      <c r="D77" s="20">
        <v>10</v>
      </c>
      <c r="E77" s="20" t="s">
        <v>79</v>
      </c>
      <c r="F77" s="20">
        <v>23</v>
      </c>
      <c r="G77" s="20" t="s">
        <v>82</v>
      </c>
      <c r="H77" s="5">
        <f>B77+D77+F77</f>
        <v>2061</v>
      </c>
      <c r="I77" s="44" t="s">
        <v>65</v>
      </c>
      <c r="J77" s="45">
        <f t="shared" si="5"/>
        <v>2064</v>
      </c>
      <c r="K77" s="45">
        <f t="shared" si="6"/>
        <v>2066</v>
      </c>
      <c r="L77" s="44">
        <f t="shared" si="8"/>
        <v>2073</v>
      </c>
    </row>
    <row r="78" spans="1:12" ht="51" customHeight="1" x14ac:dyDescent="0.3">
      <c r="A78" s="67"/>
      <c r="B78" s="46">
        <v>2028</v>
      </c>
      <c r="C78" s="46" t="s">
        <v>78</v>
      </c>
      <c r="D78" s="29">
        <v>12</v>
      </c>
      <c r="E78" s="29" t="s">
        <v>81</v>
      </c>
      <c r="F78" s="29">
        <v>23</v>
      </c>
      <c r="G78" s="29" t="s">
        <v>82</v>
      </c>
      <c r="H78" s="29">
        <f t="shared" si="7"/>
        <v>2063</v>
      </c>
      <c r="I78" s="46" t="s">
        <v>66</v>
      </c>
      <c r="J78" s="47">
        <f t="shared" si="5"/>
        <v>2066</v>
      </c>
      <c r="K78" s="59">
        <f t="shared" si="6"/>
        <v>2068</v>
      </c>
      <c r="L78" s="46">
        <f t="shared" si="8"/>
        <v>2075</v>
      </c>
    </row>
    <row r="79" spans="1:12" ht="100.8" x14ac:dyDescent="0.3">
      <c r="A79" s="18"/>
      <c r="B79" s="18"/>
      <c r="C79" s="1"/>
      <c r="D79" s="1"/>
      <c r="E79" s="1"/>
      <c r="G79" s="48" t="s">
        <v>83</v>
      </c>
      <c r="J79" s="49" t="s">
        <v>84</v>
      </c>
      <c r="K79" s="49" t="s">
        <v>85</v>
      </c>
      <c r="L79" s="49" t="s">
        <v>86</v>
      </c>
    </row>
    <row r="80" spans="1:12" x14ac:dyDescent="0.3">
      <c r="A80" s="18"/>
      <c r="B80" s="18"/>
      <c r="C80" s="1"/>
      <c r="D80" s="1"/>
      <c r="E80" s="1"/>
    </row>
    <row r="81" spans="1:12" x14ac:dyDescent="0.3">
      <c r="A81" s="18"/>
      <c r="B81" s="1"/>
      <c r="C81" s="1"/>
      <c r="D81" s="1"/>
    </row>
    <row r="82" spans="1:12" x14ac:dyDescent="0.3">
      <c r="A82" s="18"/>
      <c r="B82" s="1"/>
      <c r="C82" s="1"/>
      <c r="D82" s="1"/>
    </row>
    <row r="83" spans="1:12" x14ac:dyDescent="0.3">
      <c r="A83" s="18"/>
      <c r="B83" s="1"/>
      <c r="C83" s="1"/>
      <c r="D83" s="1"/>
    </row>
    <row r="84" spans="1:12" x14ac:dyDescent="0.3">
      <c r="A84" s="18"/>
      <c r="B84" s="1"/>
      <c r="C84" s="1"/>
      <c r="D84" s="1"/>
    </row>
    <row r="85" spans="1:12" x14ac:dyDescent="0.3">
      <c r="A85" s="18"/>
      <c r="B85" s="1"/>
      <c r="C85" s="1"/>
      <c r="D85" s="1"/>
    </row>
    <row r="86" spans="1:12" x14ac:dyDescent="0.3">
      <c r="A86" s="18"/>
      <c r="B86" s="18"/>
      <c r="C86" s="1"/>
      <c r="D86" s="1"/>
      <c r="E86" s="1"/>
      <c r="J86" s="50"/>
      <c r="K86" s="50"/>
      <c r="L86" s="50"/>
    </row>
  </sheetData>
  <mergeCells count="1">
    <mergeCell ref="A71:A78"/>
  </mergeCells>
  <pageMargins left="0.7" right="0.7" top="0.75" bottom="0.75" header="0.3" footer="0.3"/>
  <drawing r:id="rId1"/>
  <legacyDrawing r:id="rId2"/>
</worksheet>
</file>

<file path=docMetadata/LabelInfo.xml><?xml version="1.0" encoding="utf-8"?>
<clbl:labelList xmlns:clbl="http://schemas.microsoft.com/office/2020/mipLabelMetadata">
  <clbl:label id="{9d258917-277f-42cd-a3cd-14c4e9ee58bc}" enabled="1" method="Standard" siteId="{38ae3bcd-9579-4fd4-adda-b42e1495d55a}"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Scenario Assumptions</vt:lpstr>
      <vt:lpstr>Probabilities of the BGE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Awawda, Mahdi (SI EP EMS FIN P PE)</dc:creator>
  <cp:lastModifiedBy>Awawda, Mahdi (SI EP EMS FIN P PE)</cp:lastModifiedBy>
  <dcterms:created xsi:type="dcterms:W3CDTF">2024-09-07T12:26:03Z</dcterms:created>
  <dcterms:modified xsi:type="dcterms:W3CDTF">2024-09-18T13:09:51Z</dcterms:modified>
</cp:coreProperties>
</file>