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b\Desktop\"/>
    </mc:Choice>
  </mc:AlternateContent>
  <bookViews>
    <workbookView xWindow="0" yWindow="0" windowWidth="15530" windowHeight="7050"/>
  </bookViews>
  <sheets>
    <sheet name="دوبندی" sheetId="1" r:id="rId1"/>
    <sheet name="محاسبات تقسیم آب طبق سامانه" sheetId="4" r:id="rId2"/>
    <sheet name="استخری" sheetId="2" r:id="rId3"/>
    <sheet name="نصیری" sheetId="3" r:id="rId4"/>
  </sheets>
  <externalReferences>
    <externalReference r:id="rId5"/>
    <externalReference r:id="rId6"/>
  </externalReferences>
  <definedNames>
    <definedName name="solver_adj" localSheetId="0" hidden="1">دوبندی!$I$104:$I$126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دوبندی!$I$104:$I$126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دوبندی!$Q$131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دوبندی!$H$104:$H$126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2" i="3" l="1"/>
  <c r="V103" i="2"/>
  <c r="V103" i="1" l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11" i="1"/>
  <c r="O108" i="1"/>
  <c r="O105" i="1"/>
  <c r="L95" i="1"/>
  <c r="F92" i="1"/>
  <c r="D92" i="1"/>
  <c r="P132" i="1"/>
  <c r="O132" i="1"/>
  <c r="O131" i="1"/>
  <c r="O128" i="1"/>
  <c r="O130" i="2"/>
  <c r="O128" i="2"/>
  <c r="Q130" i="3"/>
  <c r="Q128" i="3"/>
  <c r="L38" i="3"/>
  <c r="J38" i="3"/>
  <c r="L37" i="3"/>
  <c r="J37" i="3"/>
  <c r="L38" i="2"/>
  <c r="J38" i="2"/>
  <c r="L37" i="2"/>
  <c r="J37" i="2"/>
  <c r="J37" i="1"/>
  <c r="I127" i="2"/>
  <c r="N126" i="2"/>
  <c r="K126" i="2"/>
  <c r="L126" i="2" s="1"/>
  <c r="M126" i="2" s="1"/>
  <c r="J126" i="2"/>
  <c r="K125" i="2"/>
  <c r="L125" i="2" s="1"/>
  <c r="M125" i="2" s="1"/>
  <c r="J125" i="2"/>
  <c r="K124" i="2"/>
  <c r="L124" i="2" s="1"/>
  <c r="M124" i="2" s="1"/>
  <c r="J124" i="2"/>
  <c r="N123" i="2"/>
  <c r="J123" i="2"/>
  <c r="K123" i="2" s="1"/>
  <c r="L123" i="2" s="1"/>
  <c r="M123" i="2" s="1"/>
  <c r="J122" i="2"/>
  <c r="K122" i="2" s="1"/>
  <c r="L122" i="2" s="1"/>
  <c r="M122" i="2" s="1"/>
  <c r="J121" i="2"/>
  <c r="K121" i="2" s="1"/>
  <c r="L121" i="2" s="1"/>
  <c r="M121" i="2" s="1"/>
  <c r="N120" i="2"/>
  <c r="J120" i="2"/>
  <c r="K120" i="2" s="1"/>
  <c r="L120" i="2" s="1"/>
  <c r="M120" i="2" s="1"/>
  <c r="J119" i="2"/>
  <c r="K119" i="2" s="1"/>
  <c r="L119" i="2" s="1"/>
  <c r="M119" i="2" s="1"/>
  <c r="J118" i="2"/>
  <c r="K118" i="2" s="1"/>
  <c r="L118" i="2" s="1"/>
  <c r="M118" i="2" s="1"/>
  <c r="N117" i="2"/>
  <c r="J117" i="2"/>
  <c r="K117" i="2" s="1"/>
  <c r="L117" i="2" s="1"/>
  <c r="M117" i="2" s="1"/>
  <c r="J116" i="2"/>
  <c r="K116" i="2" s="1"/>
  <c r="L116" i="2" s="1"/>
  <c r="M116" i="2" s="1"/>
  <c r="J115" i="2"/>
  <c r="K115" i="2" s="1"/>
  <c r="L115" i="2" s="1"/>
  <c r="M115" i="2" s="1"/>
  <c r="N114" i="2"/>
  <c r="K114" i="2"/>
  <c r="L114" i="2" s="1"/>
  <c r="M114" i="2" s="1"/>
  <c r="J114" i="2"/>
  <c r="K113" i="2"/>
  <c r="L113" i="2" s="1"/>
  <c r="M113" i="2" s="1"/>
  <c r="J113" i="2"/>
  <c r="K112" i="2"/>
  <c r="L112" i="2" s="1"/>
  <c r="M112" i="2" s="1"/>
  <c r="J112" i="2"/>
  <c r="N111" i="2"/>
  <c r="J111" i="2"/>
  <c r="K111" i="2" s="1"/>
  <c r="L111" i="2" s="1"/>
  <c r="M111" i="2" s="1"/>
  <c r="J110" i="2"/>
  <c r="K110" i="2" s="1"/>
  <c r="L110" i="2" s="1"/>
  <c r="M110" i="2" s="1"/>
  <c r="J109" i="2"/>
  <c r="K109" i="2" s="1"/>
  <c r="L109" i="2" s="1"/>
  <c r="M109" i="2" s="1"/>
  <c r="N108" i="2"/>
  <c r="J108" i="2"/>
  <c r="K108" i="2" s="1"/>
  <c r="L108" i="2" s="1"/>
  <c r="M108" i="2" s="1"/>
  <c r="J107" i="2"/>
  <c r="K107" i="2" s="1"/>
  <c r="L107" i="2" s="1"/>
  <c r="M107" i="2" s="1"/>
  <c r="J106" i="2"/>
  <c r="K106" i="2" s="1"/>
  <c r="L106" i="2" s="1"/>
  <c r="M106" i="2" s="1"/>
  <c r="N105" i="2"/>
  <c r="N127" i="2" s="1"/>
  <c r="J105" i="2"/>
  <c r="K105" i="2" s="1"/>
  <c r="L105" i="2" s="1"/>
  <c r="M105" i="2" s="1"/>
  <c r="J104" i="2"/>
  <c r="K104" i="2" s="1"/>
  <c r="L104" i="2" s="1"/>
  <c r="K127" i="3"/>
  <c r="P126" i="3"/>
  <c r="M126" i="3"/>
  <c r="N126" i="3" s="1"/>
  <c r="O126" i="3" s="1"/>
  <c r="L126" i="3"/>
  <c r="M125" i="3"/>
  <c r="N125" i="3" s="1"/>
  <c r="O125" i="3" s="1"/>
  <c r="L125" i="3"/>
  <c r="M124" i="3"/>
  <c r="N124" i="3" s="1"/>
  <c r="O124" i="3" s="1"/>
  <c r="L124" i="3"/>
  <c r="P123" i="3"/>
  <c r="L123" i="3"/>
  <c r="M123" i="3" s="1"/>
  <c r="N123" i="3" s="1"/>
  <c r="O123" i="3" s="1"/>
  <c r="L122" i="3"/>
  <c r="M122" i="3" s="1"/>
  <c r="N122" i="3" s="1"/>
  <c r="O122" i="3" s="1"/>
  <c r="L121" i="3"/>
  <c r="M121" i="3" s="1"/>
  <c r="N121" i="3" s="1"/>
  <c r="O121" i="3" s="1"/>
  <c r="P120" i="3"/>
  <c r="M120" i="3"/>
  <c r="N120" i="3" s="1"/>
  <c r="O120" i="3" s="1"/>
  <c r="L120" i="3"/>
  <c r="M119" i="3"/>
  <c r="N119" i="3" s="1"/>
  <c r="O119" i="3" s="1"/>
  <c r="L119" i="3"/>
  <c r="M118" i="3"/>
  <c r="N118" i="3" s="1"/>
  <c r="O118" i="3" s="1"/>
  <c r="L118" i="3"/>
  <c r="P117" i="3"/>
  <c r="L117" i="3"/>
  <c r="M117" i="3" s="1"/>
  <c r="N117" i="3" s="1"/>
  <c r="O117" i="3" s="1"/>
  <c r="L116" i="3"/>
  <c r="M116" i="3" s="1"/>
  <c r="N116" i="3" s="1"/>
  <c r="O116" i="3" s="1"/>
  <c r="L115" i="3"/>
  <c r="M115" i="3" s="1"/>
  <c r="N115" i="3" s="1"/>
  <c r="O115" i="3" s="1"/>
  <c r="P114" i="3"/>
  <c r="M114" i="3"/>
  <c r="N114" i="3" s="1"/>
  <c r="O114" i="3" s="1"/>
  <c r="L114" i="3"/>
  <c r="M113" i="3"/>
  <c r="N113" i="3" s="1"/>
  <c r="O113" i="3" s="1"/>
  <c r="L113" i="3"/>
  <c r="M112" i="3"/>
  <c r="N112" i="3" s="1"/>
  <c r="O112" i="3" s="1"/>
  <c r="L112" i="3"/>
  <c r="P111" i="3"/>
  <c r="L111" i="3"/>
  <c r="M111" i="3" s="1"/>
  <c r="N111" i="3" s="1"/>
  <c r="O111" i="3" s="1"/>
  <c r="L110" i="3"/>
  <c r="M110" i="3" s="1"/>
  <c r="N110" i="3" s="1"/>
  <c r="O110" i="3" s="1"/>
  <c r="L109" i="3"/>
  <c r="M109" i="3" s="1"/>
  <c r="N109" i="3" s="1"/>
  <c r="O109" i="3" s="1"/>
  <c r="P108" i="3"/>
  <c r="M108" i="3"/>
  <c r="N108" i="3" s="1"/>
  <c r="O108" i="3" s="1"/>
  <c r="L108" i="3"/>
  <c r="M107" i="3"/>
  <c r="N107" i="3" s="1"/>
  <c r="O107" i="3" s="1"/>
  <c r="L107" i="3"/>
  <c r="M106" i="3"/>
  <c r="N106" i="3" s="1"/>
  <c r="O106" i="3" s="1"/>
  <c r="L106" i="3"/>
  <c r="P105" i="3"/>
  <c r="P127" i="3" s="1"/>
  <c r="L105" i="3"/>
  <c r="M105" i="3" s="1"/>
  <c r="N105" i="3" s="1"/>
  <c r="O105" i="3" s="1"/>
  <c r="L104" i="3"/>
  <c r="M104" i="3" s="1"/>
  <c r="N104" i="3" s="1"/>
  <c r="O130" i="1"/>
  <c r="L37" i="1"/>
  <c r="L36" i="1"/>
  <c r="J36" i="1"/>
  <c r="I127" i="1"/>
  <c r="N126" i="1"/>
  <c r="J126" i="1"/>
  <c r="K126" i="1" s="1"/>
  <c r="L126" i="1" s="1"/>
  <c r="M126" i="1" s="1"/>
  <c r="J125" i="1"/>
  <c r="K125" i="1" s="1"/>
  <c r="L125" i="1" s="1"/>
  <c r="M125" i="1" s="1"/>
  <c r="J124" i="1"/>
  <c r="K124" i="1" s="1"/>
  <c r="L124" i="1" s="1"/>
  <c r="M124" i="1" s="1"/>
  <c r="N123" i="1"/>
  <c r="J123" i="1"/>
  <c r="K123" i="1" s="1"/>
  <c r="L123" i="1" s="1"/>
  <c r="M123" i="1" s="1"/>
  <c r="J122" i="1"/>
  <c r="K122" i="1" s="1"/>
  <c r="L122" i="1" s="1"/>
  <c r="M122" i="1" s="1"/>
  <c r="J121" i="1"/>
  <c r="K121" i="1" s="1"/>
  <c r="L121" i="1" s="1"/>
  <c r="M121" i="1" s="1"/>
  <c r="N120" i="1"/>
  <c r="J120" i="1"/>
  <c r="K120" i="1" s="1"/>
  <c r="L120" i="1" s="1"/>
  <c r="M120" i="1" s="1"/>
  <c r="J119" i="1"/>
  <c r="K119" i="1" s="1"/>
  <c r="L119" i="1" s="1"/>
  <c r="M119" i="1" s="1"/>
  <c r="J118" i="1"/>
  <c r="K118" i="1" s="1"/>
  <c r="L118" i="1" s="1"/>
  <c r="M118" i="1" s="1"/>
  <c r="N117" i="1"/>
  <c r="J117" i="1"/>
  <c r="K117" i="1" s="1"/>
  <c r="L117" i="1" s="1"/>
  <c r="M117" i="1" s="1"/>
  <c r="J116" i="1"/>
  <c r="K116" i="1" s="1"/>
  <c r="L116" i="1" s="1"/>
  <c r="M116" i="1" s="1"/>
  <c r="J115" i="1"/>
  <c r="K115" i="1" s="1"/>
  <c r="L115" i="1" s="1"/>
  <c r="M115" i="1" s="1"/>
  <c r="N114" i="1"/>
  <c r="J114" i="1"/>
  <c r="K114" i="1" s="1"/>
  <c r="L114" i="1" s="1"/>
  <c r="M114" i="1" s="1"/>
  <c r="J113" i="1"/>
  <c r="K113" i="1" s="1"/>
  <c r="L113" i="1" s="1"/>
  <c r="M113" i="1" s="1"/>
  <c r="J112" i="1"/>
  <c r="K112" i="1" s="1"/>
  <c r="L112" i="1" s="1"/>
  <c r="M112" i="1" s="1"/>
  <c r="N111" i="1"/>
  <c r="J111" i="1"/>
  <c r="K111" i="1" s="1"/>
  <c r="L111" i="1" s="1"/>
  <c r="M111" i="1" s="1"/>
  <c r="J110" i="1"/>
  <c r="K110" i="1" s="1"/>
  <c r="L110" i="1" s="1"/>
  <c r="M110" i="1" s="1"/>
  <c r="J109" i="1"/>
  <c r="K109" i="1" s="1"/>
  <c r="L109" i="1" s="1"/>
  <c r="M109" i="1" s="1"/>
  <c r="N108" i="1"/>
  <c r="J108" i="1"/>
  <c r="K108" i="1" s="1"/>
  <c r="L108" i="1" s="1"/>
  <c r="M108" i="1" s="1"/>
  <c r="J107" i="1"/>
  <c r="K107" i="1" s="1"/>
  <c r="L107" i="1" s="1"/>
  <c r="M107" i="1" s="1"/>
  <c r="J106" i="1"/>
  <c r="K106" i="1" s="1"/>
  <c r="L106" i="1" s="1"/>
  <c r="M106" i="1" s="1"/>
  <c r="N105" i="1"/>
  <c r="J105" i="1"/>
  <c r="K105" i="1" s="1"/>
  <c r="L105" i="1" s="1"/>
  <c r="M105" i="1" s="1"/>
  <c r="J104" i="1"/>
  <c r="K104" i="1" s="1"/>
  <c r="L104" i="1" s="1"/>
  <c r="I27" i="4"/>
  <c r="N26" i="4"/>
  <c r="L26" i="4"/>
  <c r="M26" i="4" s="1"/>
  <c r="K26" i="4"/>
  <c r="J26" i="4"/>
  <c r="L25" i="4"/>
  <c r="M25" i="4" s="1"/>
  <c r="K25" i="4"/>
  <c r="J25" i="4"/>
  <c r="L24" i="4"/>
  <c r="M24" i="4" s="1"/>
  <c r="K24" i="4"/>
  <c r="J24" i="4"/>
  <c r="N23" i="4"/>
  <c r="J23" i="4"/>
  <c r="K23" i="4" s="1"/>
  <c r="L23" i="4" s="1"/>
  <c r="M23" i="4" s="1"/>
  <c r="J22" i="4"/>
  <c r="K22" i="4" s="1"/>
  <c r="L22" i="4" s="1"/>
  <c r="M22" i="4" s="1"/>
  <c r="J21" i="4"/>
  <c r="K21" i="4" s="1"/>
  <c r="L21" i="4" s="1"/>
  <c r="M21" i="4" s="1"/>
  <c r="N20" i="4"/>
  <c r="J20" i="4"/>
  <c r="K20" i="4" s="1"/>
  <c r="L20" i="4" s="1"/>
  <c r="M20" i="4" s="1"/>
  <c r="J19" i="4"/>
  <c r="K19" i="4" s="1"/>
  <c r="L19" i="4" s="1"/>
  <c r="M19" i="4" s="1"/>
  <c r="J18" i="4"/>
  <c r="K18" i="4" s="1"/>
  <c r="L18" i="4" s="1"/>
  <c r="M18" i="4" s="1"/>
  <c r="N17" i="4"/>
  <c r="K17" i="4"/>
  <c r="L17" i="4" s="1"/>
  <c r="M17" i="4" s="1"/>
  <c r="J17" i="4"/>
  <c r="K16" i="4"/>
  <c r="L16" i="4" s="1"/>
  <c r="M16" i="4" s="1"/>
  <c r="J16" i="4"/>
  <c r="K15" i="4"/>
  <c r="L15" i="4" s="1"/>
  <c r="M15" i="4" s="1"/>
  <c r="J15" i="4"/>
  <c r="N14" i="4"/>
  <c r="L14" i="4"/>
  <c r="M14" i="4" s="1"/>
  <c r="K14" i="4"/>
  <c r="J14" i="4"/>
  <c r="L13" i="4"/>
  <c r="M13" i="4" s="1"/>
  <c r="K13" i="4"/>
  <c r="J13" i="4"/>
  <c r="L12" i="4"/>
  <c r="M12" i="4" s="1"/>
  <c r="K12" i="4"/>
  <c r="J12" i="4"/>
  <c r="N11" i="4"/>
  <c r="J11" i="4"/>
  <c r="K11" i="4" s="1"/>
  <c r="L11" i="4" s="1"/>
  <c r="M11" i="4" s="1"/>
  <c r="J10" i="4"/>
  <c r="K10" i="4" s="1"/>
  <c r="L10" i="4" s="1"/>
  <c r="M10" i="4" s="1"/>
  <c r="J9" i="4"/>
  <c r="K9" i="4" s="1"/>
  <c r="L9" i="4" s="1"/>
  <c r="M9" i="4" s="1"/>
  <c r="N8" i="4"/>
  <c r="J8" i="4"/>
  <c r="K8" i="4" s="1"/>
  <c r="L8" i="4" s="1"/>
  <c r="M8" i="4" s="1"/>
  <c r="J7" i="4"/>
  <c r="K7" i="4" s="1"/>
  <c r="L7" i="4" s="1"/>
  <c r="M7" i="4" s="1"/>
  <c r="J6" i="4"/>
  <c r="K6" i="4" s="1"/>
  <c r="L6" i="4" s="1"/>
  <c r="M6" i="4" s="1"/>
  <c r="N5" i="4"/>
  <c r="N27" i="4" s="1"/>
  <c r="K5" i="4"/>
  <c r="L5" i="4" s="1"/>
  <c r="M5" i="4" s="1"/>
  <c r="J5" i="4"/>
  <c r="K4" i="4"/>
  <c r="L4" i="4" s="1"/>
  <c r="J4" i="4"/>
  <c r="N127" i="1" l="1"/>
  <c r="M104" i="2"/>
  <c r="M127" i="2" s="1"/>
  <c r="L127" i="2"/>
  <c r="P131" i="2" s="1"/>
  <c r="Q131" i="2" s="1"/>
  <c r="O104" i="3"/>
  <c r="O127" i="3" s="1"/>
  <c r="N127" i="3"/>
  <c r="R131" i="3" s="1"/>
  <c r="S131" i="3" s="1"/>
  <c r="L127" i="1"/>
  <c r="P131" i="1" s="1"/>
  <c r="Q131" i="1" s="1"/>
  <c r="M104" i="1"/>
  <c r="M127" i="1" s="1"/>
  <c r="L27" i="4"/>
  <c r="P31" i="4" s="1"/>
  <c r="Q31" i="4" s="1"/>
  <c r="M4" i="4"/>
  <c r="M27" i="4" s="1"/>
</calcChain>
</file>

<file path=xl/sharedStrings.xml><?xml version="1.0" encoding="utf-8"?>
<sst xmlns="http://schemas.openxmlformats.org/spreadsheetml/2006/main" count="508" uniqueCount="120">
  <si>
    <t>نام باغ</t>
  </si>
  <si>
    <t>مساحت</t>
  </si>
  <si>
    <t>سن درخت</t>
  </si>
  <si>
    <t>نوع محصول</t>
  </si>
  <si>
    <t>جنس خاک</t>
  </si>
  <si>
    <t>شوری آب</t>
  </si>
  <si>
    <t>دوبندی</t>
  </si>
  <si>
    <t>بالغ10ساله</t>
  </si>
  <si>
    <t>احمدآقایی</t>
  </si>
  <si>
    <t>شنی</t>
  </si>
  <si>
    <t>5000میکروموس</t>
  </si>
  <si>
    <t xml:space="preserve">متر </t>
  </si>
  <si>
    <t xml:space="preserve">برسانتی  </t>
  </si>
  <si>
    <t>تاریخ</t>
  </si>
  <si>
    <t>میزان تولید(کیلو)</t>
  </si>
  <si>
    <t>پسته تر</t>
  </si>
  <si>
    <t>پسته خشک</t>
  </si>
  <si>
    <t>میزان تولید(تن)</t>
  </si>
  <si>
    <t>رفسنجان</t>
  </si>
  <si>
    <t>کرمان</t>
  </si>
  <si>
    <t xml:space="preserve">مشخصات  چاه </t>
  </si>
  <si>
    <t>نام چاه</t>
  </si>
  <si>
    <t xml:space="preserve">استان </t>
  </si>
  <si>
    <t xml:space="preserve">شهرستان </t>
  </si>
  <si>
    <t xml:space="preserve">عمق چاه </t>
  </si>
  <si>
    <t xml:space="preserve">غفاری </t>
  </si>
  <si>
    <t>واحد</t>
  </si>
  <si>
    <t>نتیجه</t>
  </si>
  <si>
    <t xml:space="preserve">آزمایش </t>
  </si>
  <si>
    <t>ردیف</t>
  </si>
  <si>
    <t>ds/m</t>
  </si>
  <si>
    <t>Ec</t>
  </si>
  <si>
    <t>g/l</t>
  </si>
  <si>
    <t>TDS</t>
  </si>
  <si>
    <t>…</t>
  </si>
  <si>
    <t>Ph</t>
  </si>
  <si>
    <t>c</t>
  </si>
  <si>
    <t>tem</t>
  </si>
  <si>
    <t>%</t>
  </si>
  <si>
    <t>salt</t>
  </si>
  <si>
    <r>
      <rPr>
        <b/>
        <sz val="14"/>
        <color theme="1"/>
        <rFont val="B Nazanin"/>
        <charset val="178"/>
      </rPr>
      <t>328</t>
    </r>
    <r>
      <rPr>
        <b/>
        <sz val="14"/>
        <color theme="1"/>
        <rFont val="Calibri"/>
        <family val="2"/>
        <scheme val="minor"/>
      </rPr>
      <t xml:space="preserve"> متر</t>
    </r>
  </si>
  <si>
    <t>استخری</t>
  </si>
  <si>
    <t>بالغ25ساله</t>
  </si>
  <si>
    <t>5000میکروموس برسانتی متر</t>
  </si>
  <si>
    <t>1401/07/21</t>
  </si>
  <si>
    <t>نصیری</t>
  </si>
  <si>
    <t>ph</t>
  </si>
  <si>
    <t xml:space="preserve">اطلاعات </t>
  </si>
  <si>
    <t>خاک</t>
  </si>
  <si>
    <t xml:space="preserve">درصد </t>
  </si>
  <si>
    <t>حجمی</t>
  </si>
  <si>
    <t>θpwp</t>
  </si>
  <si>
    <t>Pb</t>
  </si>
  <si>
    <t>%23.8</t>
  </si>
  <si>
    <t>%15.4</t>
  </si>
  <si>
    <t>1.57</t>
  </si>
  <si>
    <t>%12.7</t>
  </si>
  <si>
    <t>%6.7</t>
  </si>
  <si>
    <t>1.55</t>
  </si>
  <si>
    <t>θvfc</t>
  </si>
  <si>
    <t>%7.7</t>
  </si>
  <si>
    <t>%5.7</t>
  </si>
  <si>
    <t>1.51</t>
  </si>
  <si>
    <t>ضریب گیاهی پسته در مراحل مختلف رشد</t>
  </si>
  <si>
    <r>
      <t xml:space="preserve">Ky </t>
    </r>
    <r>
      <rPr>
        <sz val="11"/>
        <color theme="1"/>
        <rFont val="B Nazanin"/>
        <charset val="178"/>
      </rPr>
      <t>end</t>
    </r>
  </si>
  <si>
    <r>
      <t>Ky</t>
    </r>
    <r>
      <rPr>
        <sz val="12"/>
        <color theme="1"/>
        <rFont val="B Nazanin"/>
        <charset val="178"/>
      </rPr>
      <t>mid</t>
    </r>
  </si>
  <si>
    <r>
      <t>Ky</t>
    </r>
    <r>
      <rPr>
        <sz val="14"/>
        <color theme="1"/>
        <rFont val="B Nazanin"/>
        <charset val="178"/>
      </rPr>
      <t xml:space="preserve"> iv</t>
    </r>
  </si>
  <si>
    <t>مشخصات گیاهی</t>
  </si>
  <si>
    <t>تبخیر-تعرق</t>
  </si>
  <si>
    <t>بارش موثر (Pe)</t>
  </si>
  <si>
    <t>نیاز آبیاری استاندارد (IR)</t>
  </si>
  <si>
    <t>میلی‌متر در دهه</t>
  </si>
  <si>
    <t>ماه</t>
  </si>
  <si>
    <t>دهه</t>
  </si>
  <si>
    <t>مرحله رشد</t>
  </si>
  <si>
    <t>ضریب Kc</t>
  </si>
  <si>
    <t>مرجع (ETo)</t>
  </si>
  <si>
    <t>گیاه (ETc)</t>
  </si>
  <si>
    <t>فروردین</t>
  </si>
  <si>
    <t>ini</t>
  </si>
  <si>
    <t>اردیبهشت</t>
  </si>
  <si>
    <t>dev</t>
  </si>
  <si>
    <t>خرداد</t>
  </si>
  <si>
    <t>mid</t>
  </si>
  <si>
    <t>تیر</t>
  </si>
  <si>
    <t>مرداد</t>
  </si>
  <si>
    <t>end</t>
  </si>
  <si>
    <t>شهریور</t>
  </si>
  <si>
    <t>مهر</t>
  </si>
  <si>
    <t>آبان</t>
  </si>
  <si>
    <t>جمع کل</t>
  </si>
  <si>
    <t xml:space="preserve">220 روز </t>
  </si>
  <si>
    <t>تعداد روز</t>
  </si>
  <si>
    <t>عملکرد قابل دستیابی (kg)</t>
  </si>
  <si>
    <t>عملکرد واقعی</t>
  </si>
  <si>
    <t xml:space="preserve">سناریو دیگر هر 32 روز </t>
  </si>
  <si>
    <t xml:space="preserve">پتانسیل </t>
  </si>
  <si>
    <t xml:space="preserve">سناریوی اصلی هر ده روز </t>
  </si>
  <si>
    <t>واقعی</t>
  </si>
  <si>
    <t>Raes Method</t>
  </si>
  <si>
    <t>Irrig. Scheduling F=10</t>
  </si>
  <si>
    <t>Irrig. Scheduling F=30</t>
  </si>
  <si>
    <t>واقعی (سند ملی آب)</t>
  </si>
  <si>
    <t>عملکرد واقعی (مدنظر کشاورز)</t>
  </si>
  <si>
    <t>مقدار آب آبیاری بر اساس عملکرد واقعی</t>
  </si>
  <si>
    <t>Age of Tree</t>
  </si>
  <si>
    <t>if A&gt;9</t>
  </si>
  <si>
    <t>if 6&gt;A&gt;9</t>
  </si>
  <si>
    <t>if 3&gt;A&gt;6</t>
  </si>
  <si>
    <t>if A&lt;3</t>
  </si>
  <si>
    <t>TAW</t>
  </si>
  <si>
    <t>Drz</t>
  </si>
  <si>
    <t>mm</t>
  </si>
  <si>
    <t>LR</t>
  </si>
  <si>
    <t>Eciw</t>
  </si>
  <si>
    <t>Ece</t>
  </si>
  <si>
    <t>Ayerz</t>
  </si>
  <si>
    <t>حداکثر آب مجاز</t>
  </si>
  <si>
    <t>100-3.6*(Ece-7)</t>
  </si>
  <si>
    <t>کاهش عملکرد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</si>
</sst>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charset val="178"/>
      <scheme val="minor"/>
    </font>
    <font>
      <sz val="14"/>
      <color theme="1"/>
      <name val="Calibri"/>
      <family val="2"/>
      <charset val="178"/>
      <scheme val="minor"/>
    </font>
    <font>
      <sz val="16"/>
      <color theme="1"/>
      <name val="Calibri"/>
      <family val="2"/>
      <charset val="178"/>
      <scheme val="minor"/>
    </font>
    <font>
      <sz val="14"/>
      <color theme="0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B Nazanin"/>
      <charset val="178"/>
    </font>
    <font>
      <b/>
      <sz val="22"/>
      <color theme="1"/>
      <name val="B Nazanin"/>
      <charset val="178"/>
    </font>
    <font>
      <b/>
      <sz val="18"/>
      <color theme="1"/>
      <name val="B Nazanin"/>
      <charset val="178"/>
    </font>
    <font>
      <b/>
      <sz val="20"/>
      <color theme="1"/>
      <name val="B Nazanin"/>
      <charset val="178"/>
    </font>
    <font>
      <sz val="20"/>
      <color theme="1"/>
      <name val="B Nazanin"/>
      <charset val="178"/>
    </font>
    <font>
      <b/>
      <sz val="16"/>
      <color theme="1"/>
      <name val="B Nazanin"/>
      <charset val="178"/>
    </font>
    <font>
      <sz val="16"/>
      <color theme="0"/>
      <name val="Calibri"/>
      <family val="2"/>
      <charset val="178"/>
      <scheme val="minor"/>
    </font>
    <font>
      <sz val="18"/>
      <color theme="0"/>
      <name val="Calibri"/>
      <family val="2"/>
      <charset val="178"/>
      <scheme val="minor"/>
    </font>
    <font>
      <b/>
      <sz val="16"/>
      <color theme="0"/>
      <name val="B Nazanin"/>
      <charset val="178"/>
    </font>
    <font>
      <sz val="14"/>
      <color theme="1"/>
      <name val="B Nazanin"/>
      <charset val="178"/>
    </font>
    <font>
      <sz val="12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b/>
      <sz val="6"/>
      <color rgb="FF000000"/>
      <name val="Inherit"/>
    </font>
    <font>
      <b/>
      <sz val="7.5"/>
      <color rgb="FF000000"/>
      <name val="Inherit"/>
    </font>
    <font>
      <sz val="6"/>
      <color rgb="FF000000"/>
      <name val="Times New Roman"/>
      <family val="1"/>
    </font>
    <font>
      <b/>
      <sz val="11"/>
      <color theme="1"/>
      <name val="Calibri"/>
      <family val="2"/>
      <charset val="17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vertical="center"/>
    </xf>
    <xf numFmtId="0" fontId="3" fillId="6" borderId="29" xfId="0" applyFont="1" applyFill="1" applyBorder="1" applyAlignment="1">
      <alignment vertical="center"/>
    </xf>
    <xf numFmtId="0" fontId="3" fillId="6" borderId="30" xfId="0" applyFont="1" applyFill="1" applyBorder="1" applyAlignment="1"/>
    <xf numFmtId="0" fontId="1" fillId="0" borderId="0" xfId="0" applyFont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9" fontId="6" fillId="0" borderId="26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2" fillId="0" borderId="0" xfId="0" applyFont="1"/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9" fontId="11" fillId="0" borderId="26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/>
    <xf numFmtId="0" fontId="12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6" fillId="0" borderId="20" xfId="0" applyFont="1" applyBorder="1"/>
    <xf numFmtId="0" fontId="6" fillId="0" borderId="25" xfId="0" applyFont="1" applyBorder="1"/>
    <xf numFmtId="0" fontId="14" fillId="6" borderId="31" xfId="0" applyFont="1" applyFill="1" applyBorder="1" applyAlignment="1">
      <alignment horizontal="center" vertical="center"/>
    </xf>
    <xf numFmtId="0" fontId="14" fillId="6" borderId="32" xfId="0" applyFont="1" applyFill="1" applyBorder="1" applyAlignment="1">
      <alignment horizontal="center" vertical="center"/>
    </xf>
    <xf numFmtId="0" fontId="13" fillId="6" borderId="31" xfId="0" applyFont="1" applyFill="1" applyBorder="1" applyAlignment="1">
      <alignment horizontal="center" vertical="center"/>
    </xf>
    <xf numFmtId="0" fontId="13" fillId="6" borderId="33" xfId="0" applyFont="1" applyFill="1" applyBorder="1" applyAlignment="1">
      <alignment horizontal="center" vertical="center"/>
    </xf>
    <xf numFmtId="0" fontId="13" fillId="6" borderId="32" xfId="0" applyFont="1" applyFill="1" applyBorder="1" applyAlignment="1">
      <alignment horizontal="center" vertical="center"/>
    </xf>
    <xf numFmtId="0" fontId="6" fillId="0" borderId="23" xfId="0" applyFont="1" applyBorder="1"/>
    <xf numFmtId="12" fontId="4" fillId="0" borderId="22" xfId="0" applyNumberFormat="1" applyFont="1" applyBorder="1" applyAlignment="1">
      <alignment horizontal="center" vertical="center"/>
    </xf>
    <xf numFmtId="12" fontId="4" fillId="0" borderId="24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0" fontId="4" fillId="0" borderId="22" xfId="0" applyNumberFormat="1" applyFont="1" applyBorder="1" applyAlignment="1">
      <alignment horizontal="center" vertical="center"/>
    </xf>
    <xf numFmtId="10" fontId="4" fillId="0" borderId="24" xfId="0" applyNumberFormat="1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19" fillId="0" borderId="39" xfId="0" applyFont="1" applyFill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1" fillId="7" borderId="40" xfId="0" applyFont="1" applyFill="1" applyBorder="1" applyAlignment="1">
      <alignment horizontal="center" vertical="center" wrapText="1"/>
    </xf>
    <xf numFmtId="0" fontId="21" fillId="8" borderId="40" xfId="0" applyFont="1" applyFill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4" fontId="19" fillId="0" borderId="40" xfId="0" applyNumberFormat="1" applyFont="1" applyBorder="1" applyAlignment="1">
      <alignment horizontal="center" vertical="center" wrapText="1"/>
    </xf>
    <xf numFmtId="0" fontId="18" fillId="0" borderId="0" xfId="0" applyFont="1"/>
    <xf numFmtId="0" fontId="22" fillId="0" borderId="0" xfId="0" applyFont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0" fillId="10" borderId="0" xfId="0" applyFill="1"/>
    <xf numFmtId="0" fontId="0" fillId="9" borderId="0" xfId="0" applyFill="1" applyAlignment="1">
      <alignment horizontal="center"/>
    </xf>
    <xf numFmtId="0" fontId="6" fillId="9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عملکرد</a:t>
            </a:r>
            <a:r>
              <a:rPr lang="fa-IR" baseline="0"/>
              <a:t> تولید پسته در ایران</a:t>
            </a:r>
            <a:endParaRPr lang="en-US"/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96046461215525E-2"/>
          <c:y val="5.5046594300720945E-2"/>
          <c:w val="0.89089910998201871"/>
          <c:h val="0.90849314526796476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[1]Sheet1!$C$15:$C$56</c:f>
              <c:numCache>
                <c:formatCode>General</c:formatCode>
                <c:ptCount val="42"/>
                <c:pt idx="0">
                  <c:v>1380</c:v>
                </c:pt>
                <c:pt idx="2">
                  <c:v>1381</c:v>
                </c:pt>
                <c:pt idx="4">
                  <c:v>1382</c:v>
                </c:pt>
                <c:pt idx="6">
                  <c:v>1383</c:v>
                </c:pt>
                <c:pt idx="8">
                  <c:v>1384</c:v>
                </c:pt>
                <c:pt idx="10">
                  <c:v>1385</c:v>
                </c:pt>
                <c:pt idx="12">
                  <c:v>1386</c:v>
                </c:pt>
                <c:pt idx="14">
                  <c:v>1387</c:v>
                </c:pt>
                <c:pt idx="16">
                  <c:v>1388</c:v>
                </c:pt>
                <c:pt idx="18">
                  <c:v>1389</c:v>
                </c:pt>
                <c:pt idx="20">
                  <c:v>1390</c:v>
                </c:pt>
                <c:pt idx="22">
                  <c:v>1391</c:v>
                </c:pt>
                <c:pt idx="24">
                  <c:v>1392</c:v>
                </c:pt>
                <c:pt idx="26">
                  <c:v>1393</c:v>
                </c:pt>
                <c:pt idx="28">
                  <c:v>1394</c:v>
                </c:pt>
                <c:pt idx="30">
                  <c:v>1395</c:v>
                </c:pt>
                <c:pt idx="32">
                  <c:v>1396</c:v>
                </c:pt>
                <c:pt idx="34">
                  <c:v>1397</c:v>
                </c:pt>
                <c:pt idx="36">
                  <c:v>1398</c:v>
                </c:pt>
                <c:pt idx="38">
                  <c:v>1399</c:v>
                </c:pt>
                <c:pt idx="40">
                  <c:v>1400</c:v>
                </c:pt>
              </c:numCache>
            </c:numRef>
          </c:cat>
          <c:val>
            <c:numRef>
              <c:f>[1]Sheet1!$G$15:$G$56</c:f>
              <c:numCache>
                <c:formatCode>General</c:formatCode>
                <c:ptCount val="42"/>
                <c:pt idx="0">
                  <c:v>256000</c:v>
                </c:pt>
                <c:pt idx="2">
                  <c:v>173000</c:v>
                </c:pt>
                <c:pt idx="4">
                  <c:v>134000</c:v>
                </c:pt>
                <c:pt idx="6">
                  <c:v>176000</c:v>
                </c:pt>
                <c:pt idx="8">
                  <c:v>211000</c:v>
                </c:pt>
                <c:pt idx="10">
                  <c:v>267000</c:v>
                </c:pt>
                <c:pt idx="12">
                  <c:v>90000</c:v>
                </c:pt>
                <c:pt idx="14">
                  <c:v>184000</c:v>
                </c:pt>
                <c:pt idx="16">
                  <c:v>216000</c:v>
                </c:pt>
                <c:pt idx="18">
                  <c:v>157000</c:v>
                </c:pt>
                <c:pt idx="20">
                  <c:v>183000</c:v>
                </c:pt>
                <c:pt idx="22">
                  <c:v>170000</c:v>
                </c:pt>
                <c:pt idx="24">
                  <c:v>230000</c:v>
                </c:pt>
                <c:pt idx="26">
                  <c:v>210000</c:v>
                </c:pt>
                <c:pt idx="28">
                  <c:v>153000</c:v>
                </c:pt>
                <c:pt idx="30">
                  <c:v>225000</c:v>
                </c:pt>
                <c:pt idx="32">
                  <c:v>235000</c:v>
                </c:pt>
                <c:pt idx="34">
                  <c:v>190000</c:v>
                </c:pt>
                <c:pt idx="36">
                  <c:v>220000</c:v>
                </c:pt>
                <c:pt idx="38">
                  <c:v>230000</c:v>
                </c:pt>
                <c:pt idx="40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5-4512-948F-A7B8D2450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195152"/>
        <c:axId val="1561191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2">
                        <c:v>1381</c:v>
                      </c:pt>
                      <c:pt idx="4">
                        <c:v>1382</c:v>
                      </c:pt>
                      <c:pt idx="6">
                        <c:v>1383</c:v>
                      </c:pt>
                      <c:pt idx="8">
                        <c:v>1384</c:v>
                      </c:pt>
                      <c:pt idx="10">
                        <c:v>1385</c:v>
                      </c:pt>
                      <c:pt idx="12">
                        <c:v>1386</c:v>
                      </c:pt>
                      <c:pt idx="14">
                        <c:v>1387</c:v>
                      </c:pt>
                      <c:pt idx="16">
                        <c:v>1388</c:v>
                      </c:pt>
                      <c:pt idx="18">
                        <c:v>1389</c:v>
                      </c:pt>
                      <c:pt idx="20">
                        <c:v>1390</c:v>
                      </c:pt>
                      <c:pt idx="22">
                        <c:v>1391</c:v>
                      </c:pt>
                      <c:pt idx="24">
                        <c:v>1392</c:v>
                      </c:pt>
                      <c:pt idx="26">
                        <c:v>1393</c:v>
                      </c:pt>
                      <c:pt idx="28">
                        <c:v>1394</c:v>
                      </c:pt>
                      <c:pt idx="30">
                        <c:v>1395</c:v>
                      </c:pt>
                      <c:pt idx="32">
                        <c:v>1396</c:v>
                      </c:pt>
                      <c:pt idx="34">
                        <c:v>1397</c:v>
                      </c:pt>
                      <c:pt idx="36">
                        <c:v>1398</c:v>
                      </c:pt>
                      <c:pt idx="38">
                        <c:v>1399</c:v>
                      </c:pt>
                      <c:pt idx="40">
                        <c:v>1400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[1]Sheet1!$D$15:$D$56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765-4512-948F-A7B8D2450BAF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2">
                        <c:v>1381</c:v>
                      </c:pt>
                      <c:pt idx="4">
                        <c:v>1382</c:v>
                      </c:pt>
                      <c:pt idx="6">
                        <c:v>1383</c:v>
                      </c:pt>
                      <c:pt idx="8">
                        <c:v>1384</c:v>
                      </c:pt>
                      <c:pt idx="10">
                        <c:v>1385</c:v>
                      </c:pt>
                      <c:pt idx="12">
                        <c:v>1386</c:v>
                      </c:pt>
                      <c:pt idx="14">
                        <c:v>1387</c:v>
                      </c:pt>
                      <c:pt idx="16">
                        <c:v>1388</c:v>
                      </c:pt>
                      <c:pt idx="18">
                        <c:v>1389</c:v>
                      </c:pt>
                      <c:pt idx="20">
                        <c:v>1390</c:v>
                      </c:pt>
                      <c:pt idx="22">
                        <c:v>1391</c:v>
                      </c:pt>
                      <c:pt idx="24">
                        <c:v>1392</c:v>
                      </c:pt>
                      <c:pt idx="26">
                        <c:v>1393</c:v>
                      </c:pt>
                      <c:pt idx="28">
                        <c:v>1394</c:v>
                      </c:pt>
                      <c:pt idx="30">
                        <c:v>1395</c:v>
                      </c:pt>
                      <c:pt idx="32">
                        <c:v>1396</c:v>
                      </c:pt>
                      <c:pt idx="34">
                        <c:v>1397</c:v>
                      </c:pt>
                      <c:pt idx="36">
                        <c:v>1398</c:v>
                      </c:pt>
                      <c:pt idx="38">
                        <c:v>1399</c:v>
                      </c:pt>
                      <c:pt idx="40">
                        <c:v>1400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[1]Sheet1!$E$15:$E$56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65-4512-948F-A7B8D2450BAF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2">
                        <c:v>1381</c:v>
                      </c:pt>
                      <c:pt idx="4">
                        <c:v>1382</c:v>
                      </c:pt>
                      <c:pt idx="6">
                        <c:v>1383</c:v>
                      </c:pt>
                      <c:pt idx="8">
                        <c:v>1384</c:v>
                      </c:pt>
                      <c:pt idx="10">
                        <c:v>1385</c:v>
                      </c:pt>
                      <c:pt idx="12">
                        <c:v>1386</c:v>
                      </c:pt>
                      <c:pt idx="14">
                        <c:v>1387</c:v>
                      </c:pt>
                      <c:pt idx="16">
                        <c:v>1388</c:v>
                      </c:pt>
                      <c:pt idx="18">
                        <c:v>1389</c:v>
                      </c:pt>
                      <c:pt idx="20">
                        <c:v>1390</c:v>
                      </c:pt>
                      <c:pt idx="22">
                        <c:v>1391</c:v>
                      </c:pt>
                      <c:pt idx="24">
                        <c:v>1392</c:v>
                      </c:pt>
                      <c:pt idx="26">
                        <c:v>1393</c:v>
                      </c:pt>
                      <c:pt idx="28">
                        <c:v>1394</c:v>
                      </c:pt>
                      <c:pt idx="30">
                        <c:v>1395</c:v>
                      </c:pt>
                      <c:pt idx="32">
                        <c:v>1396</c:v>
                      </c:pt>
                      <c:pt idx="34">
                        <c:v>1397</c:v>
                      </c:pt>
                      <c:pt idx="36">
                        <c:v>1398</c:v>
                      </c:pt>
                      <c:pt idx="38">
                        <c:v>1399</c:v>
                      </c:pt>
                      <c:pt idx="40">
                        <c:v>1400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[1]Sheet1!$F$15:$F$56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65-4512-948F-A7B8D2450BAF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2">
                        <c:v>1381</c:v>
                      </c:pt>
                      <c:pt idx="4">
                        <c:v>1382</c:v>
                      </c:pt>
                      <c:pt idx="6">
                        <c:v>1383</c:v>
                      </c:pt>
                      <c:pt idx="8">
                        <c:v>1384</c:v>
                      </c:pt>
                      <c:pt idx="10">
                        <c:v>1385</c:v>
                      </c:pt>
                      <c:pt idx="12">
                        <c:v>1386</c:v>
                      </c:pt>
                      <c:pt idx="14">
                        <c:v>1387</c:v>
                      </c:pt>
                      <c:pt idx="16">
                        <c:v>1388</c:v>
                      </c:pt>
                      <c:pt idx="18">
                        <c:v>1389</c:v>
                      </c:pt>
                      <c:pt idx="20">
                        <c:v>1390</c:v>
                      </c:pt>
                      <c:pt idx="22">
                        <c:v>1391</c:v>
                      </c:pt>
                      <c:pt idx="24">
                        <c:v>1392</c:v>
                      </c:pt>
                      <c:pt idx="26">
                        <c:v>1393</c:v>
                      </c:pt>
                      <c:pt idx="28">
                        <c:v>1394</c:v>
                      </c:pt>
                      <c:pt idx="30">
                        <c:v>1395</c:v>
                      </c:pt>
                      <c:pt idx="32">
                        <c:v>1396</c:v>
                      </c:pt>
                      <c:pt idx="34">
                        <c:v>1397</c:v>
                      </c:pt>
                      <c:pt idx="36">
                        <c:v>1398</c:v>
                      </c:pt>
                      <c:pt idx="38">
                        <c:v>1399</c:v>
                      </c:pt>
                      <c:pt idx="40">
                        <c:v>1400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[1]Sheet1!$H$15:$H$56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65-4512-948F-A7B8D2450BAF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2">
                        <c:v>1381</c:v>
                      </c:pt>
                      <c:pt idx="4">
                        <c:v>1382</c:v>
                      </c:pt>
                      <c:pt idx="6">
                        <c:v>1383</c:v>
                      </c:pt>
                      <c:pt idx="8">
                        <c:v>1384</c:v>
                      </c:pt>
                      <c:pt idx="10">
                        <c:v>1385</c:v>
                      </c:pt>
                      <c:pt idx="12">
                        <c:v>1386</c:v>
                      </c:pt>
                      <c:pt idx="14">
                        <c:v>1387</c:v>
                      </c:pt>
                      <c:pt idx="16">
                        <c:v>1388</c:v>
                      </c:pt>
                      <c:pt idx="18">
                        <c:v>1389</c:v>
                      </c:pt>
                      <c:pt idx="20">
                        <c:v>1390</c:v>
                      </c:pt>
                      <c:pt idx="22">
                        <c:v>1391</c:v>
                      </c:pt>
                      <c:pt idx="24">
                        <c:v>1392</c:v>
                      </c:pt>
                      <c:pt idx="26">
                        <c:v>1393</c:v>
                      </c:pt>
                      <c:pt idx="28">
                        <c:v>1394</c:v>
                      </c:pt>
                      <c:pt idx="30">
                        <c:v>1395</c:v>
                      </c:pt>
                      <c:pt idx="32">
                        <c:v>1396</c:v>
                      </c:pt>
                      <c:pt idx="34">
                        <c:v>1397</c:v>
                      </c:pt>
                      <c:pt idx="36">
                        <c:v>1398</c:v>
                      </c:pt>
                      <c:pt idx="38">
                        <c:v>1399</c:v>
                      </c:pt>
                      <c:pt idx="40">
                        <c:v>1400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[1]Sheet1!$I$15:$I$56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65-4512-948F-A7B8D2450BAF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2">
                        <c:v>1381</c:v>
                      </c:pt>
                      <c:pt idx="4">
                        <c:v>1382</c:v>
                      </c:pt>
                      <c:pt idx="6">
                        <c:v>1383</c:v>
                      </c:pt>
                      <c:pt idx="8">
                        <c:v>1384</c:v>
                      </c:pt>
                      <c:pt idx="10">
                        <c:v>1385</c:v>
                      </c:pt>
                      <c:pt idx="12">
                        <c:v>1386</c:v>
                      </c:pt>
                      <c:pt idx="14">
                        <c:v>1387</c:v>
                      </c:pt>
                      <c:pt idx="16">
                        <c:v>1388</c:v>
                      </c:pt>
                      <c:pt idx="18">
                        <c:v>1389</c:v>
                      </c:pt>
                      <c:pt idx="20">
                        <c:v>1390</c:v>
                      </c:pt>
                      <c:pt idx="22">
                        <c:v>1391</c:v>
                      </c:pt>
                      <c:pt idx="24">
                        <c:v>1392</c:v>
                      </c:pt>
                      <c:pt idx="26">
                        <c:v>1393</c:v>
                      </c:pt>
                      <c:pt idx="28">
                        <c:v>1394</c:v>
                      </c:pt>
                      <c:pt idx="30">
                        <c:v>1395</c:v>
                      </c:pt>
                      <c:pt idx="32">
                        <c:v>1396</c:v>
                      </c:pt>
                      <c:pt idx="34">
                        <c:v>1397</c:v>
                      </c:pt>
                      <c:pt idx="36">
                        <c:v>1398</c:v>
                      </c:pt>
                      <c:pt idx="38">
                        <c:v>1399</c:v>
                      </c:pt>
                      <c:pt idx="40">
                        <c:v>1400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[1]Sheet1!$J$15:$J$56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65-4512-948F-A7B8D2450BAF}"/>
                  </c:ext>
                </c:extLst>
              </c15:ser>
            </c15:filteredBarSeries>
          </c:ext>
        </c:extLst>
      </c:barChart>
      <c:catAx>
        <c:axId val="15611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91824"/>
        <c:crosses val="autoZero"/>
        <c:auto val="1"/>
        <c:lblAlgn val="ctr"/>
        <c:lblOffset val="100"/>
        <c:noMultiLvlLbl val="0"/>
      </c:catAx>
      <c:valAx>
        <c:axId val="15611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عملکرد</a:t>
            </a:r>
            <a:r>
              <a:rPr lang="fa-IR" baseline="0"/>
              <a:t> تولید پسته در ایران</a:t>
            </a:r>
            <a:endParaRPr lang="en-US"/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96046461215525E-2"/>
          <c:y val="5.5046594300720945E-2"/>
          <c:w val="0.89089910998201871"/>
          <c:h val="0.90849314526796476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[1]Sheet1!$C$15:$C$56</c:f>
              <c:numCache>
                <c:formatCode>General</c:formatCode>
                <c:ptCount val="42"/>
                <c:pt idx="0">
                  <c:v>1380</c:v>
                </c:pt>
                <c:pt idx="2">
                  <c:v>1381</c:v>
                </c:pt>
                <c:pt idx="4">
                  <c:v>1382</c:v>
                </c:pt>
                <c:pt idx="6">
                  <c:v>1383</c:v>
                </c:pt>
                <c:pt idx="8">
                  <c:v>1384</c:v>
                </c:pt>
                <c:pt idx="10">
                  <c:v>1385</c:v>
                </c:pt>
                <c:pt idx="12">
                  <c:v>1386</c:v>
                </c:pt>
                <c:pt idx="14">
                  <c:v>1387</c:v>
                </c:pt>
                <c:pt idx="16">
                  <c:v>1388</c:v>
                </c:pt>
                <c:pt idx="18">
                  <c:v>1389</c:v>
                </c:pt>
                <c:pt idx="20">
                  <c:v>1390</c:v>
                </c:pt>
                <c:pt idx="22">
                  <c:v>1391</c:v>
                </c:pt>
                <c:pt idx="24">
                  <c:v>1392</c:v>
                </c:pt>
                <c:pt idx="26">
                  <c:v>1393</c:v>
                </c:pt>
                <c:pt idx="28">
                  <c:v>1394</c:v>
                </c:pt>
                <c:pt idx="30">
                  <c:v>1395</c:v>
                </c:pt>
                <c:pt idx="32">
                  <c:v>1396</c:v>
                </c:pt>
                <c:pt idx="34">
                  <c:v>1397</c:v>
                </c:pt>
                <c:pt idx="36">
                  <c:v>1398</c:v>
                </c:pt>
                <c:pt idx="38">
                  <c:v>1399</c:v>
                </c:pt>
                <c:pt idx="40">
                  <c:v>1400</c:v>
                </c:pt>
              </c:numCache>
            </c:numRef>
          </c:cat>
          <c:val>
            <c:numRef>
              <c:f>[1]Sheet1!$G$15:$G$56</c:f>
              <c:numCache>
                <c:formatCode>General</c:formatCode>
                <c:ptCount val="42"/>
                <c:pt idx="0">
                  <c:v>256000</c:v>
                </c:pt>
                <c:pt idx="2">
                  <c:v>173000</c:v>
                </c:pt>
                <c:pt idx="4">
                  <c:v>134000</c:v>
                </c:pt>
                <c:pt idx="6">
                  <c:v>176000</c:v>
                </c:pt>
                <c:pt idx="8">
                  <c:v>211000</c:v>
                </c:pt>
                <c:pt idx="10">
                  <c:v>267000</c:v>
                </c:pt>
                <c:pt idx="12">
                  <c:v>90000</c:v>
                </c:pt>
                <c:pt idx="14">
                  <c:v>184000</c:v>
                </c:pt>
                <c:pt idx="16">
                  <c:v>216000</c:v>
                </c:pt>
                <c:pt idx="18">
                  <c:v>157000</c:v>
                </c:pt>
                <c:pt idx="20">
                  <c:v>183000</c:v>
                </c:pt>
                <c:pt idx="22">
                  <c:v>170000</c:v>
                </c:pt>
                <c:pt idx="24">
                  <c:v>230000</c:v>
                </c:pt>
                <c:pt idx="26">
                  <c:v>210000</c:v>
                </c:pt>
                <c:pt idx="28">
                  <c:v>153000</c:v>
                </c:pt>
                <c:pt idx="30">
                  <c:v>225000</c:v>
                </c:pt>
                <c:pt idx="32">
                  <c:v>235000</c:v>
                </c:pt>
                <c:pt idx="34">
                  <c:v>190000</c:v>
                </c:pt>
                <c:pt idx="36">
                  <c:v>220000</c:v>
                </c:pt>
                <c:pt idx="38">
                  <c:v>230000</c:v>
                </c:pt>
                <c:pt idx="40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C-4C19-A87F-2F3C95255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195152"/>
        <c:axId val="1561191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2">
                        <c:v>1381</c:v>
                      </c:pt>
                      <c:pt idx="4">
                        <c:v>1382</c:v>
                      </c:pt>
                      <c:pt idx="6">
                        <c:v>1383</c:v>
                      </c:pt>
                      <c:pt idx="8">
                        <c:v>1384</c:v>
                      </c:pt>
                      <c:pt idx="10">
                        <c:v>1385</c:v>
                      </c:pt>
                      <c:pt idx="12">
                        <c:v>1386</c:v>
                      </c:pt>
                      <c:pt idx="14">
                        <c:v>1387</c:v>
                      </c:pt>
                      <c:pt idx="16">
                        <c:v>1388</c:v>
                      </c:pt>
                      <c:pt idx="18">
                        <c:v>1389</c:v>
                      </c:pt>
                      <c:pt idx="20">
                        <c:v>1390</c:v>
                      </c:pt>
                      <c:pt idx="22">
                        <c:v>1391</c:v>
                      </c:pt>
                      <c:pt idx="24">
                        <c:v>1392</c:v>
                      </c:pt>
                      <c:pt idx="26">
                        <c:v>1393</c:v>
                      </c:pt>
                      <c:pt idx="28">
                        <c:v>1394</c:v>
                      </c:pt>
                      <c:pt idx="30">
                        <c:v>1395</c:v>
                      </c:pt>
                      <c:pt idx="32">
                        <c:v>1396</c:v>
                      </c:pt>
                      <c:pt idx="34">
                        <c:v>1397</c:v>
                      </c:pt>
                      <c:pt idx="36">
                        <c:v>1398</c:v>
                      </c:pt>
                      <c:pt idx="38">
                        <c:v>1399</c:v>
                      </c:pt>
                      <c:pt idx="40">
                        <c:v>1400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[1]Sheet1!$D$15:$D$56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55C-4C19-A87F-2F3C9525599A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2">
                        <c:v>1381</c:v>
                      </c:pt>
                      <c:pt idx="4">
                        <c:v>1382</c:v>
                      </c:pt>
                      <c:pt idx="6">
                        <c:v>1383</c:v>
                      </c:pt>
                      <c:pt idx="8">
                        <c:v>1384</c:v>
                      </c:pt>
                      <c:pt idx="10">
                        <c:v>1385</c:v>
                      </c:pt>
                      <c:pt idx="12">
                        <c:v>1386</c:v>
                      </c:pt>
                      <c:pt idx="14">
                        <c:v>1387</c:v>
                      </c:pt>
                      <c:pt idx="16">
                        <c:v>1388</c:v>
                      </c:pt>
                      <c:pt idx="18">
                        <c:v>1389</c:v>
                      </c:pt>
                      <c:pt idx="20">
                        <c:v>1390</c:v>
                      </c:pt>
                      <c:pt idx="22">
                        <c:v>1391</c:v>
                      </c:pt>
                      <c:pt idx="24">
                        <c:v>1392</c:v>
                      </c:pt>
                      <c:pt idx="26">
                        <c:v>1393</c:v>
                      </c:pt>
                      <c:pt idx="28">
                        <c:v>1394</c:v>
                      </c:pt>
                      <c:pt idx="30">
                        <c:v>1395</c:v>
                      </c:pt>
                      <c:pt idx="32">
                        <c:v>1396</c:v>
                      </c:pt>
                      <c:pt idx="34">
                        <c:v>1397</c:v>
                      </c:pt>
                      <c:pt idx="36">
                        <c:v>1398</c:v>
                      </c:pt>
                      <c:pt idx="38">
                        <c:v>1399</c:v>
                      </c:pt>
                      <c:pt idx="40">
                        <c:v>1400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[1]Sheet1!$E$15:$E$56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55C-4C19-A87F-2F3C9525599A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2">
                        <c:v>1381</c:v>
                      </c:pt>
                      <c:pt idx="4">
                        <c:v>1382</c:v>
                      </c:pt>
                      <c:pt idx="6">
                        <c:v>1383</c:v>
                      </c:pt>
                      <c:pt idx="8">
                        <c:v>1384</c:v>
                      </c:pt>
                      <c:pt idx="10">
                        <c:v>1385</c:v>
                      </c:pt>
                      <c:pt idx="12">
                        <c:v>1386</c:v>
                      </c:pt>
                      <c:pt idx="14">
                        <c:v>1387</c:v>
                      </c:pt>
                      <c:pt idx="16">
                        <c:v>1388</c:v>
                      </c:pt>
                      <c:pt idx="18">
                        <c:v>1389</c:v>
                      </c:pt>
                      <c:pt idx="20">
                        <c:v>1390</c:v>
                      </c:pt>
                      <c:pt idx="22">
                        <c:v>1391</c:v>
                      </c:pt>
                      <c:pt idx="24">
                        <c:v>1392</c:v>
                      </c:pt>
                      <c:pt idx="26">
                        <c:v>1393</c:v>
                      </c:pt>
                      <c:pt idx="28">
                        <c:v>1394</c:v>
                      </c:pt>
                      <c:pt idx="30">
                        <c:v>1395</c:v>
                      </c:pt>
                      <c:pt idx="32">
                        <c:v>1396</c:v>
                      </c:pt>
                      <c:pt idx="34">
                        <c:v>1397</c:v>
                      </c:pt>
                      <c:pt idx="36">
                        <c:v>1398</c:v>
                      </c:pt>
                      <c:pt idx="38">
                        <c:v>1399</c:v>
                      </c:pt>
                      <c:pt idx="40">
                        <c:v>1400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[1]Sheet1!$F$15:$F$56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55C-4C19-A87F-2F3C9525599A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2">
                        <c:v>1381</c:v>
                      </c:pt>
                      <c:pt idx="4">
                        <c:v>1382</c:v>
                      </c:pt>
                      <c:pt idx="6">
                        <c:v>1383</c:v>
                      </c:pt>
                      <c:pt idx="8">
                        <c:v>1384</c:v>
                      </c:pt>
                      <c:pt idx="10">
                        <c:v>1385</c:v>
                      </c:pt>
                      <c:pt idx="12">
                        <c:v>1386</c:v>
                      </c:pt>
                      <c:pt idx="14">
                        <c:v>1387</c:v>
                      </c:pt>
                      <c:pt idx="16">
                        <c:v>1388</c:v>
                      </c:pt>
                      <c:pt idx="18">
                        <c:v>1389</c:v>
                      </c:pt>
                      <c:pt idx="20">
                        <c:v>1390</c:v>
                      </c:pt>
                      <c:pt idx="22">
                        <c:v>1391</c:v>
                      </c:pt>
                      <c:pt idx="24">
                        <c:v>1392</c:v>
                      </c:pt>
                      <c:pt idx="26">
                        <c:v>1393</c:v>
                      </c:pt>
                      <c:pt idx="28">
                        <c:v>1394</c:v>
                      </c:pt>
                      <c:pt idx="30">
                        <c:v>1395</c:v>
                      </c:pt>
                      <c:pt idx="32">
                        <c:v>1396</c:v>
                      </c:pt>
                      <c:pt idx="34">
                        <c:v>1397</c:v>
                      </c:pt>
                      <c:pt idx="36">
                        <c:v>1398</c:v>
                      </c:pt>
                      <c:pt idx="38">
                        <c:v>1399</c:v>
                      </c:pt>
                      <c:pt idx="40">
                        <c:v>1400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[1]Sheet1!$H$15:$H$56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55C-4C19-A87F-2F3C9525599A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2">
                        <c:v>1381</c:v>
                      </c:pt>
                      <c:pt idx="4">
                        <c:v>1382</c:v>
                      </c:pt>
                      <c:pt idx="6">
                        <c:v>1383</c:v>
                      </c:pt>
                      <c:pt idx="8">
                        <c:v>1384</c:v>
                      </c:pt>
                      <c:pt idx="10">
                        <c:v>1385</c:v>
                      </c:pt>
                      <c:pt idx="12">
                        <c:v>1386</c:v>
                      </c:pt>
                      <c:pt idx="14">
                        <c:v>1387</c:v>
                      </c:pt>
                      <c:pt idx="16">
                        <c:v>1388</c:v>
                      </c:pt>
                      <c:pt idx="18">
                        <c:v>1389</c:v>
                      </c:pt>
                      <c:pt idx="20">
                        <c:v>1390</c:v>
                      </c:pt>
                      <c:pt idx="22">
                        <c:v>1391</c:v>
                      </c:pt>
                      <c:pt idx="24">
                        <c:v>1392</c:v>
                      </c:pt>
                      <c:pt idx="26">
                        <c:v>1393</c:v>
                      </c:pt>
                      <c:pt idx="28">
                        <c:v>1394</c:v>
                      </c:pt>
                      <c:pt idx="30">
                        <c:v>1395</c:v>
                      </c:pt>
                      <c:pt idx="32">
                        <c:v>1396</c:v>
                      </c:pt>
                      <c:pt idx="34">
                        <c:v>1397</c:v>
                      </c:pt>
                      <c:pt idx="36">
                        <c:v>1398</c:v>
                      </c:pt>
                      <c:pt idx="38">
                        <c:v>1399</c:v>
                      </c:pt>
                      <c:pt idx="40">
                        <c:v>1400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[1]Sheet1!$I$15:$I$56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55C-4C19-A87F-2F3C9525599A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2">
                        <c:v>1381</c:v>
                      </c:pt>
                      <c:pt idx="4">
                        <c:v>1382</c:v>
                      </c:pt>
                      <c:pt idx="6">
                        <c:v>1383</c:v>
                      </c:pt>
                      <c:pt idx="8">
                        <c:v>1384</c:v>
                      </c:pt>
                      <c:pt idx="10">
                        <c:v>1385</c:v>
                      </c:pt>
                      <c:pt idx="12">
                        <c:v>1386</c:v>
                      </c:pt>
                      <c:pt idx="14">
                        <c:v>1387</c:v>
                      </c:pt>
                      <c:pt idx="16">
                        <c:v>1388</c:v>
                      </c:pt>
                      <c:pt idx="18">
                        <c:v>1389</c:v>
                      </c:pt>
                      <c:pt idx="20">
                        <c:v>1390</c:v>
                      </c:pt>
                      <c:pt idx="22">
                        <c:v>1391</c:v>
                      </c:pt>
                      <c:pt idx="24">
                        <c:v>1392</c:v>
                      </c:pt>
                      <c:pt idx="26">
                        <c:v>1393</c:v>
                      </c:pt>
                      <c:pt idx="28">
                        <c:v>1394</c:v>
                      </c:pt>
                      <c:pt idx="30">
                        <c:v>1395</c:v>
                      </c:pt>
                      <c:pt idx="32">
                        <c:v>1396</c:v>
                      </c:pt>
                      <c:pt idx="34">
                        <c:v>1397</c:v>
                      </c:pt>
                      <c:pt idx="36">
                        <c:v>1398</c:v>
                      </c:pt>
                      <c:pt idx="38">
                        <c:v>1399</c:v>
                      </c:pt>
                      <c:pt idx="40">
                        <c:v>1400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[1]Sheet1!$J$15:$J$56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55C-4C19-A87F-2F3C9525599A}"/>
                  </c:ext>
                </c:extLst>
              </c15:ser>
            </c15:filteredBarSeries>
          </c:ext>
        </c:extLst>
      </c:barChart>
      <c:catAx>
        <c:axId val="15611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91824"/>
        <c:crosses val="autoZero"/>
        <c:auto val="1"/>
        <c:lblAlgn val="ctr"/>
        <c:lblOffset val="100"/>
        <c:noMultiLvlLbl val="0"/>
      </c:catAx>
      <c:valAx>
        <c:axId val="15611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عملکرد</a:t>
            </a:r>
            <a:r>
              <a:rPr lang="fa-IR" baseline="0"/>
              <a:t> تولید پسته در ایران</a:t>
            </a:r>
            <a:endParaRPr lang="en-US"/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579412915128"/>
          <c:y val="6.2888508550754035E-2"/>
          <c:w val="0.89089910998201871"/>
          <c:h val="0.90849314526796476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[1]Sheet1!$C$15:$C$56</c:f>
              <c:numCache>
                <c:formatCode>General</c:formatCode>
                <c:ptCount val="42"/>
                <c:pt idx="0">
                  <c:v>1380</c:v>
                </c:pt>
                <c:pt idx="2">
                  <c:v>1381</c:v>
                </c:pt>
                <c:pt idx="4">
                  <c:v>1382</c:v>
                </c:pt>
                <c:pt idx="6">
                  <c:v>1383</c:v>
                </c:pt>
                <c:pt idx="8">
                  <c:v>1384</c:v>
                </c:pt>
                <c:pt idx="10">
                  <c:v>1385</c:v>
                </c:pt>
                <c:pt idx="12">
                  <c:v>1386</c:v>
                </c:pt>
                <c:pt idx="14">
                  <c:v>1387</c:v>
                </c:pt>
                <c:pt idx="16">
                  <c:v>1388</c:v>
                </c:pt>
                <c:pt idx="18">
                  <c:v>1389</c:v>
                </c:pt>
                <c:pt idx="20">
                  <c:v>1390</c:v>
                </c:pt>
                <c:pt idx="22">
                  <c:v>1391</c:v>
                </c:pt>
                <c:pt idx="24">
                  <c:v>1392</c:v>
                </c:pt>
                <c:pt idx="26">
                  <c:v>1393</c:v>
                </c:pt>
                <c:pt idx="28">
                  <c:v>1394</c:v>
                </c:pt>
                <c:pt idx="30">
                  <c:v>1395</c:v>
                </c:pt>
                <c:pt idx="32">
                  <c:v>1396</c:v>
                </c:pt>
                <c:pt idx="34">
                  <c:v>1397</c:v>
                </c:pt>
                <c:pt idx="36">
                  <c:v>1398</c:v>
                </c:pt>
                <c:pt idx="38">
                  <c:v>1399</c:v>
                </c:pt>
                <c:pt idx="40">
                  <c:v>1400</c:v>
                </c:pt>
              </c:numCache>
            </c:numRef>
          </c:cat>
          <c:val>
            <c:numRef>
              <c:f>[1]Sheet1!$G$15:$G$56</c:f>
              <c:numCache>
                <c:formatCode>General</c:formatCode>
                <c:ptCount val="42"/>
                <c:pt idx="0">
                  <c:v>256000</c:v>
                </c:pt>
                <c:pt idx="2">
                  <c:v>173000</c:v>
                </c:pt>
                <c:pt idx="4">
                  <c:v>134000</c:v>
                </c:pt>
                <c:pt idx="6">
                  <c:v>176000</c:v>
                </c:pt>
                <c:pt idx="8">
                  <c:v>211000</c:v>
                </c:pt>
                <c:pt idx="10">
                  <c:v>267000</c:v>
                </c:pt>
                <c:pt idx="12">
                  <c:v>90000</c:v>
                </c:pt>
                <c:pt idx="14">
                  <c:v>184000</c:v>
                </c:pt>
                <c:pt idx="16">
                  <c:v>216000</c:v>
                </c:pt>
                <c:pt idx="18">
                  <c:v>157000</c:v>
                </c:pt>
                <c:pt idx="20">
                  <c:v>183000</c:v>
                </c:pt>
                <c:pt idx="22">
                  <c:v>170000</c:v>
                </c:pt>
                <c:pt idx="24">
                  <c:v>230000</c:v>
                </c:pt>
                <c:pt idx="26">
                  <c:v>210000</c:v>
                </c:pt>
                <c:pt idx="28">
                  <c:v>153000</c:v>
                </c:pt>
                <c:pt idx="30">
                  <c:v>225000</c:v>
                </c:pt>
                <c:pt idx="32">
                  <c:v>235000</c:v>
                </c:pt>
                <c:pt idx="34">
                  <c:v>190000</c:v>
                </c:pt>
                <c:pt idx="36">
                  <c:v>220000</c:v>
                </c:pt>
                <c:pt idx="38">
                  <c:v>230000</c:v>
                </c:pt>
                <c:pt idx="40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1-4EFB-8429-440886B68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195152"/>
        <c:axId val="1561191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2">
                        <c:v>1381</c:v>
                      </c:pt>
                      <c:pt idx="4">
                        <c:v>1382</c:v>
                      </c:pt>
                      <c:pt idx="6">
                        <c:v>1383</c:v>
                      </c:pt>
                      <c:pt idx="8">
                        <c:v>1384</c:v>
                      </c:pt>
                      <c:pt idx="10">
                        <c:v>1385</c:v>
                      </c:pt>
                      <c:pt idx="12">
                        <c:v>1386</c:v>
                      </c:pt>
                      <c:pt idx="14">
                        <c:v>1387</c:v>
                      </c:pt>
                      <c:pt idx="16">
                        <c:v>1388</c:v>
                      </c:pt>
                      <c:pt idx="18">
                        <c:v>1389</c:v>
                      </c:pt>
                      <c:pt idx="20">
                        <c:v>1390</c:v>
                      </c:pt>
                      <c:pt idx="22">
                        <c:v>1391</c:v>
                      </c:pt>
                      <c:pt idx="24">
                        <c:v>1392</c:v>
                      </c:pt>
                      <c:pt idx="26">
                        <c:v>1393</c:v>
                      </c:pt>
                      <c:pt idx="28">
                        <c:v>1394</c:v>
                      </c:pt>
                      <c:pt idx="30">
                        <c:v>1395</c:v>
                      </c:pt>
                      <c:pt idx="32">
                        <c:v>1396</c:v>
                      </c:pt>
                      <c:pt idx="34">
                        <c:v>1397</c:v>
                      </c:pt>
                      <c:pt idx="36">
                        <c:v>1398</c:v>
                      </c:pt>
                      <c:pt idx="38">
                        <c:v>1399</c:v>
                      </c:pt>
                      <c:pt idx="40">
                        <c:v>1400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[1]Sheet1!$D$15:$D$56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D1-4EFB-8429-440886B6896C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2">
                        <c:v>1381</c:v>
                      </c:pt>
                      <c:pt idx="4">
                        <c:v>1382</c:v>
                      </c:pt>
                      <c:pt idx="6">
                        <c:v>1383</c:v>
                      </c:pt>
                      <c:pt idx="8">
                        <c:v>1384</c:v>
                      </c:pt>
                      <c:pt idx="10">
                        <c:v>1385</c:v>
                      </c:pt>
                      <c:pt idx="12">
                        <c:v>1386</c:v>
                      </c:pt>
                      <c:pt idx="14">
                        <c:v>1387</c:v>
                      </c:pt>
                      <c:pt idx="16">
                        <c:v>1388</c:v>
                      </c:pt>
                      <c:pt idx="18">
                        <c:v>1389</c:v>
                      </c:pt>
                      <c:pt idx="20">
                        <c:v>1390</c:v>
                      </c:pt>
                      <c:pt idx="22">
                        <c:v>1391</c:v>
                      </c:pt>
                      <c:pt idx="24">
                        <c:v>1392</c:v>
                      </c:pt>
                      <c:pt idx="26">
                        <c:v>1393</c:v>
                      </c:pt>
                      <c:pt idx="28">
                        <c:v>1394</c:v>
                      </c:pt>
                      <c:pt idx="30">
                        <c:v>1395</c:v>
                      </c:pt>
                      <c:pt idx="32">
                        <c:v>1396</c:v>
                      </c:pt>
                      <c:pt idx="34">
                        <c:v>1397</c:v>
                      </c:pt>
                      <c:pt idx="36">
                        <c:v>1398</c:v>
                      </c:pt>
                      <c:pt idx="38">
                        <c:v>1399</c:v>
                      </c:pt>
                      <c:pt idx="40">
                        <c:v>1400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[1]Sheet1!$E$15:$E$56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D1-4EFB-8429-440886B6896C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2">
                        <c:v>1381</c:v>
                      </c:pt>
                      <c:pt idx="4">
                        <c:v>1382</c:v>
                      </c:pt>
                      <c:pt idx="6">
                        <c:v>1383</c:v>
                      </c:pt>
                      <c:pt idx="8">
                        <c:v>1384</c:v>
                      </c:pt>
                      <c:pt idx="10">
                        <c:v>1385</c:v>
                      </c:pt>
                      <c:pt idx="12">
                        <c:v>1386</c:v>
                      </c:pt>
                      <c:pt idx="14">
                        <c:v>1387</c:v>
                      </c:pt>
                      <c:pt idx="16">
                        <c:v>1388</c:v>
                      </c:pt>
                      <c:pt idx="18">
                        <c:v>1389</c:v>
                      </c:pt>
                      <c:pt idx="20">
                        <c:v>1390</c:v>
                      </c:pt>
                      <c:pt idx="22">
                        <c:v>1391</c:v>
                      </c:pt>
                      <c:pt idx="24">
                        <c:v>1392</c:v>
                      </c:pt>
                      <c:pt idx="26">
                        <c:v>1393</c:v>
                      </c:pt>
                      <c:pt idx="28">
                        <c:v>1394</c:v>
                      </c:pt>
                      <c:pt idx="30">
                        <c:v>1395</c:v>
                      </c:pt>
                      <c:pt idx="32">
                        <c:v>1396</c:v>
                      </c:pt>
                      <c:pt idx="34">
                        <c:v>1397</c:v>
                      </c:pt>
                      <c:pt idx="36">
                        <c:v>1398</c:v>
                      </c:pt>
                      <c:pt idx="38">
                        <c:v>1399</c:v>
                      </c:pt>
                      <c:pt idx="40">
                        <c:v>1400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[1]Sheet1!$F$15:$F$56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D1-4EFB-8429-440886B6896C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2">
                        <c:v>1381</c:v>
                      </c:pt>
                      <c:pt idx="4">
                        <c:v>1382</c:v>
                      </c:pt>
                      <c:pt idx="6">
                        <c:v>1383</c:v>
                      </c:pt>
                      <c:pt idx="8">
                        <c:v>1384</c:v>
                      </c:pt>
                      <c:pt idx="10">
                        <c:v>1385</c:v>
                      </c:pt>
                      <c:pt idx="12">
                        <c:v>1386</c:v>
                      </c:pt>
                      <c:pt idx="14">
                        <c:v>1387</c:v>
                      </c:pt>
                      <c:pt idx="16">
                        <c:v>1388</c:v>
                      </c:pt>
                      <c:pt idx="18">
                        <c:v>1389</c:v>
                      </c:pt>
                      <c:pt idx="20">
                        <c:v>1390</c:v>
                      </c:pt>
                      <c:pt idx="22">
                        <c:v>1391</c:v>
                      </c:pt>
                      <c:pt idx="24">
                        <c:v>1392</c:v>
                      </c:pt>
                      <c:pt idx="26">
                        <c:v>1393</c:v>
                      </c:pt>
                      <c:pt idx="28">
                        <c:v>1394</c:v>
                      </c:pt>
                      <c:pt idx="30">
                        <c:v>1395</c:v>
                      </c:pt>
                      <c:pt idx="32">
                        <c:v>1396</c:v>
                      </c:pt>
                      <c:pt idx="34">
                        <c:v>1397</c:v>
                      </c:pt>
                      <c:pt idx="36">
                        <c:v>1398</c:v>
                      </c:pt>
                      <c:pt idx="38">
                        <c:v>1399</c:v>
                      </c:pt>
                      <c:pt idx="40">
                        <c:v>1400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[1]Sheet1!$H$15:$H$56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D1-4EFB-8429-440886B6896C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2">
                        <c:v>1381</c:v>
                      </c:pt>
                      <c:pt idx="4">
                        <c:v>1382</c:v>
                      </c:pt>
                      <c:pt idx="6">
                        <c:v>1383</c:v>
                      </c:pt>
                      <c:pt idx="8">
                        <c:v>1384</c:v>
                      </c:pt>
                      <c:pt idx="10">
                        <c:v>1385</c:v>
                      </c:pt>
                      <c:pt idx="12">
                        <c:v>1386</c:v>
                      </c:pt>
                      <c:pt idx="14">
                        <c:v>1387</c:v>
                      </c:pt>
                      <c:pt idx="16">
                        <c:v>1388</c:v>
                      </c:pt>
                      <c:pt idx="18">
                        <c:v>1389</c:v>
                      </c:pt>
                      <c:pt idx="20">
                        <c:v>1390</c:v>
                      </c:pt>
                      <c:pt idx="22">
                        <c:v>1391</c:v>
                      </c:pt>
                      <c:pt idx="24">
                        <c:v>1392</c:v>
                      </c:pt>
                      <c:pt idx="26">
                        <c:v>1393</c:v>
                      </c:pt>
                      <c:pt idx="28">
                        <c:v>1394</c:v>
                      </c:pt>
                      <c:pt idx="30">
                        <c:v>1395</c:v>
                      </c:pt>
                      <c:pt idx="32">
                        <c:v>1396</c:v>
                      </c:pt>
                      <c:pt idx="34">
                        <c:v>1397</c:v>
                      </c:pt>
                      <c:pt idx="36">
                        <c:v>1398</c:v>
                      </c:pt>
                      <c:pt idx="38">
                        <c:v>1399</c:v>
                      </c:pt>
                      <c:pt idx="40">
                        <c:v>1400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[1]Sheet1!$I$15:$I$56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D1-4EFB-8429-440886B6896C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[1]Sheet1!$C$15:$C$56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1380</c:v>
                      </c:pt>
                      <c:pt idx="2">
                        <c:v>1381</c:v>
                      </c:pt>
                      <c:pt idx="4">
                        <c:v>1382</c:v>
                      </c:pt>
                      <c:pt idx="6">
                        <c:v>1383</c:v>
                      </c:pt>
                      <c:pt idx="8">
                        <c:v>1384</c:v>
                      </c:pt>
                      <c:pt idx="10">
                        <c:v>1385</c:v>
                      </c:pt>
                      <c:pt idx="12">
                        <c:v>1386</c:v>
                      </c:pt>
                      <c:pt idx="14">
                        <c:v>1387</c:v>
                      </c:pt>
                      <c:pt idx="16">
                        <c:v>1388</c:v>
                      </c:pt>
                      <c:pt idx="18">
                        <c:v>1389</c:v>
                      </c:pt>
                      <c:pt idx="20">
                        <c:v>1390</c:v>
                      </c:pt>
                      <c:pt idx="22">
                        <c:v>1391</c:v>
                      </c:pt>
                      <c:pt idx="24">
                        <c:v>1392</c:v>
                      </c:pt>
                      <c:pt idx="26">
                        <c:v>1393</c:v>
                      </c:pt>
                      <c:pt idx="28">
                        <c:v>1394</c:v>
                      </c:pt>
                      <c:pt idx="30">
                        <c:v>1395</c:v>
                      </c:pt>
                      <c:pt idx="32">
                        <c:v>1396</c:v>
                      </c:pt>
                      <c:pt idx="34">
                        <c:v>1397</c:v>
                      </c:pt>
                      <c:pt idx="36">
                        <c:v>1398</c:v>
                      </c:pt>
                      <c:pt idx="38">
                        <c:v>1399</c:v>
                      </c:pt>
                      <c:pt idx="40">
                        <c:v>1400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[1]Sheet1!$J$15:$J$56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D1-4EFB-8429-440886B6896C}"/>
                  </c:ext>
                </c:extLst>
              </c15:ser>
            </c15:filteredBarSeries>
          </c:ext>
        </c:extLst>
      </c:barChart>
      <c:catAx>
        <c:axId val="15611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91824"/>
        <c:crosses val="autoZero"/>
        <c:auto val="1"/>
        <c:lblAlgn val="ctr"/>
        <c:lblOffset val="100"/>
        <c:noMultiLvlLbl val="0"/>
      </c:catAx>
      <c:valAx>
        <c:axId val="15611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37</xdr:row>
      <xdr:rowOff>190500</xdr:rowOff>
    </xdr:from>
    <xdr:to>
      <xdr:col>16</xdr:col>
      <xdr:colOff>457834</xdr:colOff>
      <xdr:row>81</xdr:row>
      <xdr:rowOff>66991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39</xdr:row>
      <xdr:rowOff>39688</xdr:rowOff>
    </xdr:from>
    <xdr:to>
      <xdr:col>16</xdr:col>
      <xdr:colOff>362584</xdr:colOff>
      <xdr:row>82</xdr:row>
      <xdr:rowOff>98741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144008</xdr:colOff>
      <xdr:row>39</xdr:row>
      <xdr:rowOff>95250</xdr:rowOff>
    </xdr:from>
    <xdr:to>
      <xdr:col>16</xdr:col>
      <xdr:colOff>411342</xdr:colOff>
      <xdr:row>82</xdr:row>
      <xdr:rowOff>167910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593;&#1605;&#1604;&#1705;&#1585;&#1583;%20&#1605;&#1581;&#1589;&#1608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ran/Desktop/&#1593;&#1605;&#1604;&#1705;&#1585;&#1583;%20&#1605;&#1581;&#1589;&#1608;&#1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5">
          <cell r="C15">
            <v>1380</v>
          </cell>
          <cell r="D15"/>
          <cell r="E15"/>
          <cell r="F15"/>
          <cell r="G15">
            <v>256000</v>
          </cell>
          <cell r="H15"/>
          <cell r="I15"/>
          <cell r="J15"/>
        </row>
        <row r="16">
          <cell r="C16"/>
          <cell r="D16"/>
          <cell r="E16"/>
          <cell r="F16"/>
          <cell r="G16"/>
          <cell r="H16"/>
          <cell r="I16"/>
          <cell r="J16"/>
        </row>
        <row r="17">
          <cell r="C17">
            <v>1381</v>
          </cell>
          <cell r="D17"/>
          <cell r="E17"/>
          <cell r="F17"/>
          <cell r="G17">
            <v>173000</v>
          </cell>
          <cell r="H17"/>
          <cell r="I17"/>
          <cell r="J17"/>
        </row>
        <row r="18">
          <cell r="C18"/>
          <cell r="D18"/>
          <cell r="E18"/>
          <cell r="F18"/>
          <cell r="G18"/>
          <cell r="H18"/>
          <cell r="I18"/>
          <cell r="J18"/>
        </row>
        <row r="19">
          <cell r="C19">
            <v>1382</v>
          </cell>
          <cell r="D19"/>
          <cell r="E19"/>
          <cell r="F19"/>
          <cell r="G19">
            <v>134000</v>
          </cell>
          <cell r="H19"/>
          <cell r="I19"/>
          <cell r="J19"/>
        </row>
        <row r="20">
          <cell r="C20"/>
          <cell r="D20"/>
          <cell r="E20"/>
          <cell r="F20"/>
          <cell r="G20"/>
          <cell r="H20"/>
          <cell r="I20"/>
          <cell r="J20"/>
        </row>
        <row r="21">
          <cell r="C21">
            <v>1383</v>
          </cell>
          <cell r="D21"/>
          <cell r="E21"/>
          <cell r="F21"/>
          <cell r="G21">
            <v>176000</v>
          </cell>
          <cell r="H21"/>
          <cell r="I21"/>
          <cell r="J21"/>
        </row>
        <row r="22">
          <cell r="C22"/>
          <cell r="D22"/>
          <cell r="E22"/>
          <cell r="F22"/>
          <cell r="G22"/>
          <cell r="H22"/>
          <cell r="I22"/>
          <cell r="J22"/>
        </row>
        <row r="23">
          <cell r="C23">
            <v>1384</v>
          </cell>
          <cell r="D23"/>
          <cell r="E23"/>
          <cell r="F23"/>
          <cell r="G23">
            <v>211000</v>
          </cell>
          <cell r="H23"/>
          <cell r="I23"/>
          <cell r="J23"/>
        </row>
        <row r="24">
          <cell r="C24"/>
          <cell r="D24"/>
          <cell r="E24"/>
          <cell r="F24"/>
          <cell r="G24"/>
          <cell r="H24"/>
          <cell r="I24"/>
          <cell r="J24"/>
        </row>
        <row r="25">
          <cell r="C25">
            <v>1385</v>
          </cell>
          <cell r="D25"/>
          <cell r="E25"/>
          <cell r="F25"/>
          <cell r="G25">
            <v>267000</v>
          </cell>
          <cell r="H25"/>
          <cell r="I25"/>
          <cell r="J25"/>
        </row>
        <row r="26">
          <cell r="C26"/>
          <cell r="D26"/>
          <cell r="E26"/>
          <cell r="F26"/>
          <cell r="G26"/>
          <cell r="H26"/>
          <cell r="I26"/>
          <cell r="J26"/>
        </row>
        <row r="27">
          <cell r="C27">
            <v>1386</v>
          </cell>
          <cell r="D27"/>
          <cell r="E27"/>
          <cell r="F27"/>
          <cell r="G27">
            <v>90000</v>
          </cell>
          <cell r="H27"/>
          <cell r="I27"/>
          <cell r="J27"/>
        </row>
        <row r="28">
          <cell r="C28"/>
          <cell r="D28"/>
          <cell r="E28"/>
          <cell r="F28"/>
          <cell r="G28"/>
          <cell r="H28"/>
          <cell r="I28"/>
          <cell r="J28"/>
        </row>
        <row r="29">
          <cell r="C29">
            <v>1387</v>
          </cell>
          <cell r="D29"/>
          <cell r="E29"/>
          <cell r="F29"/>
          <cell r="G29">
            <v>184000</v>
          </cell>
          <cell r="H29"/>
          <cell r="I29"/>
          <cell r="J29"/>
        </row>
        <row r="30">
          <cell r="C30"/>
          <cell r="D30"/>
          <cell r="E30"/>
          <cell r="F30"/>
          <cell r="G30"/>
          <cell r="H30"/>
          <cell r="I30"/>
          <cell r="J30"/>
        </row>
        <row r="31">
          <cell r="C31">
            <v>1388</v>
          </cell>
          <cell r="D31"/>
          <cell r="E31"/>
          <cell r="F31"/>
          <cell r="G31">
            <v>216000</v>
          </cell>
          <cell r="H31"/>
          <cell r="I31"/>
          <cell r="J31"/>
        </row>
        <row r="32">
          <cell r="C32"/>
          <cell r="D32"/>
          <cell r="E32"/>
          <cell r="F32"/>
          <cell r="G32"/>
          <cell r="H32"/>
          <cell r="I32"/>
          <cell r="J32"/>
        </row>
        <row r="33">
          <cell r="C33">
            <v>1389</v>
          </cell>
          <cell r="D33"/>
          <cell r="E33"/>
          <cell r="F33"/>
          <cell r="G33">
            <v>157000</v>
          </cell>
          <cell r="H33"/>
          <cell r="I33"/>
          <cell r="J33"/>
        </row>
        <row r="34">
          <cell r="C34"/>
          <cell r="D34"/>
          <cell r="E34"/>
          <cell r="F34"/>
          <cell r="G34"/>
          <cell r="H34"/>
          <cell r="I34"/>
          <cell r="J34"/>
        </row>
        <row r="35">
          <cell r="C35">
            <v>1390</v>
          </cell>
          <cell r="D35"/>
          <cell r="E35"/>
          <cell r="F35"/>
          <cell r="G35">
            <v>183000</v>
          </cell>
          <cell r="H35"/>
          <cell r="I35"/>
          <cell r="J35"/>
        </row>
        <row r="36">
          <cell r="C36"/>
          <cell r="D36"/>
          <cell r="E36"/>
          <cell r="F36"/>
          <cell r="G36"/>
          <cell r="H36"/>
          <cell r="I36"/>
          <cell r="J36"/>
        </row>
        <row r="37">
          <cell r="C37">
            <v>1391</v>
          </cell>
          <cell r="D37"/>
          <cell r="E37"/>
          <cell r="F37"/>
          <cell r="G37">
            <v>170000</v>
          </cell>
          <cell r="H37"/>
          <cell r="I37"/>
          <cell r="J37"/>
        </row>
        <row r="38">
          <cell r="C38"/>
          <cell r="D38"/>
          <cell r="E38"/>
          <cell r="F38"/>
          <cell r="G38"/>
          <cell r="H38"/>
          <cell r="I38"/>
          <cell r="J38"/>
        </row>
        <row r="39">
          <cell r="C39">
            <v>1392</v>
          </cell>
          <cell r="D39"/>
          <cell r="E39"/>
          <cell r="F39"/>
          <cell r="G39">
            <v>230000</v>
          </cell>
          <cell r="H39"/>
          <cell r="I39"/>
          <cell r="J39"/>
        </row>
        <row r="40">
          <cell r="C40"/>
          <cell r="D40"/>
          <cell r="E40"/>
          <cell r="F40"/>
          <cell r="G40"/>
          <cell r="H40"/>
          <cell r="I40"/>
          <cell r="J40"/>
        </row>
        <row r="41">
          <cell r="C41">
            <v>1393</v>
          </cell>
          <cell r="D41"/>
          <cell r="E41"/>
          <cell r="F41"/>
          <cell r="G41">
            <v>210000</v>
          </cell>
          <cell r="H41"/>
          <cell r="I41"/>
          <cell r="J41"/>
        </row>
        <row r="42">
          <cell r="C42"/>
          <cell r="D42"/>
          <cell r="E42"/>
          <cell r="F42"/>
          <cell r="G42"/>
          <cell r="H42"/>
          <cell r="I42"/>
          <cell r="J42"/>
        </row>
        <row r="43">
          <cell r="C43">
            <v>1394</v>
          </cell>
          <cell r="D43"/>
          <cell r="E43"/>
          <cell r="F43"/>
          <cell r="G43">
            <v>153000</v>
          </cell>
          <cell r="H43"/>
          <cell r="I43"/>
          <cell r="J43"/>
        </row>
        <row r="44">
          <cell r="C44"/>
          <cell r="D44"/>
          <cell r="E44"/>
          <cell r="F44"/>
          <cell r="G44"/>
          <cell r="H44"/>
          <cell r="I44"/>
          <cell r="J44"/>
        </row>
        <row r="45">
          <cell r="C45">
            <v>1395</v>
          </cell>
          <cell r="D45"/>
          <cell r="E45"/>
          <cell r="F45"/>
          <cell r="G45">
            <v>225000</v>
          </cell>
          <cell r="H45"/>
          <cell r="I45"/>
          <cell r="J45"/>
        </row>
        <row r="46">
          <cell r="C46"/>
          <cell r="D46"/>
          <cell r="E46"/>
          <cell r="F46"/>
          <cell r="G46"/>
          <cell r="H46"/>
          <cell r="I46"/>
          <cell r="J46"/>
        </row>
        <row r="47">
          <cell r="C47">
            <v>1396</v>
          </cell>
          <cell r="D47"/>
          <cell r="E47"/>
          <cell r="F47"/>
          <cell r="G47">
            <v>235000</v>
          </cell>
          <cell r="H47"/>
          <cell r="I47"/>
          <cell r="J47"/>
        </row>
        <row r="48">
          <cell r="C48"/>
          <cell r="D48"/>
          <cell r="E48"/>
          <cell r="F48"/>
          <cell r="G48"/>
          <cell r="H48"/>
          <cell r="I48"/>
          <cell r="J48"/>
        </row>
        <row r="49">
          <cell r="C49">
            <v>1397</v>
          </cell>
          <cell r="D49"/>
          <cell r="E49"/>
          <cell r="F49"/>
          <cell r="G49">
            <v>190000</v>
          </cell>
          <cell r="H49"/>
          <cell r="I49"/>
          <cell r="J49"/>
        </row>
        <row r="50">
          <cell r="C50"/>
          <cell r="D50"/>
          <cell r="E50"/>
          <cell r="F50"/>
          <cell r="G50"/>
          <cell r="H50"/>
          <cell r="I50"/>
          <cell r="J50"/>
        </row>
        <row r="51">
          <cell r="C51">
            <v>1398</v>
          </cell>
          <cell r="D51"/>
          <cell r="E51"/>
          <cell r="F51"/>
          <cell r="G51">
            <v>220000</v>
          </cell>
          <cell r="H51"/>
          <cell r="I51"/>
          <cell r="J51"/>
        </row>
        <row r="52">
          <cell r="C52"/>
          <cell r="D52"/>
          <cell r="E52"/>
          <cell r="F52"/>
          <cell r="G52"/>
          <cell r="H52"/>
          <cell r="I52"/>
          <cell r="J52"/>
        </row>
        <row r="53">
          <cell r="C53">
            <v>1399</v>
          </cell>
          <cell r="D53"/>
          <cell r="E53"/>
          <cell r="F53"/>
          <cell r="G53">
            <v>230000</v>
          </cell>
          <cell r="H53"/>
          <cell r="I53"/>
          <cell r="J53"/>
        </row>
        <row r="54">
          <cell r="C54"/>
          <cell r="D54"/>
          <cell r="E54"/>
          <cell r="F54"/>
          <cell r="G54"/>
          <cell r="H54"/>
          <cell r="I54"/>
          <cell r="J54"/>
        </row>
        <row r="55">
          <cell r="C55">
            <v>1400</v>
          </cell>
          <cell r="D55"/>
          <cell r="E55"/>
          <cell r="F55"/>
          <cell r="G55">
            <v>140000</v>
          </cell>
          <cell r="H55"/>
          <cell r="I55"/>
          <cell r="J55"/>
        </row>
        <row r="56">
          <cell r="C56"/>
          <cell r="D56"/>
          <cell r="E56"/>
          <cell r="F56"/>
          <cell r="G56"/>
          <cell r="H56"/>
          <cell r="I56"/>
          <cell r="J56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C15">
            <v>1380</v>
          </cell>
          <cell r="G15">
            <v>256000</v>
          </cell>
        </row>
        <row r="17">
          <cell r="G17">
            <v>173000</v>
          </cell>
        </row>
        <row r="19">
          <cell r="G19">
            <v>134000</v>
          </cell>
        </row>
        <row r="21">
          <cell r="G21">
            <v>176000</v>
          </cell>
        </row>
        <row r="23">
          <cell r="G23">
            <v>211000</v>
          </cell>
        </row>
        <row r="25">
          <cell r="G25">
            <v>267000</v>
          </cell>
        </row>
        <row r="27">
          <cell r="G27">
            <v>90000</v>
          </cell>
        </row>
        <row r="29">
          <cell r="G29">
            <v>184000</v>
          </cell>
        </row>
        <row r="31">
          <cell r="G31">
            <v>216000</v>
          </cell>
        </row>
        <row r="33">
          <cell r="G33">
            <v>157000</v>
          </cell>
        </row>
        <row r="35">
          <cell r="G35">
            <v>183000</v>
          </cell>
        </row>
        <row r="37">
          <cell r="G37">
            <v>170000</v>
          </cell>
        </row>
        <row r="39">
          <cell r="G39">
            <v>230000</v>
          </cell>
        </row>
        <row r="41">
          <cell r="G41">
            <v>210000</v>
          </cell>
        </row>
        <row r="43">
          <cell r="G43">
            <v>153000</v>
          </cell>
        </row>
        <row r="45">
          <cell r="G45">
            <v>225000</v>
          </cell>
        </row>
        <row r="47">
          <cell r="G47">
            <v>235000</v>
          </cell>
        </row>
        <row r="49">
          <cell r="G49">
            <v>190000</v>
          </cell>
        </row>
        <row r="51">
          <cell r="G51">
            <v>220000</v>
          </cell>
        </row>
        <row r="53">
          <cell r="G53">
            <v>230000</v>
          </cell>
        </row>
        <row r="55">
          <cell r="G55">
            <v>140000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32"/>
  <sheetViews>
    <sheetView tabSelected="1" topLeftCell="E114" zoomScale="110" zoomScaleNormal="110" workbookViewId="0">
      <selection activeCell="P131" sqref="P131"/>
    </sheetView>
  </sheetViews>
  <sheetFormatPr defaultRowHeight="14.5"/>
  <cols>
    <col min="2" max="2" width="15" customWidth="1"/>
    <col min="3" max="3" width="18" customWidth="1"/>
    <col min="7" max="7" width="9.54296875" bestFit="1" customWidth="1"/>
    <col min="8" max="8" width="10" bestFit="1" customWidth="1"/>
    <col min="9" max="9" width="9.26953125" bestFit="1" customWidth="1"/>
    <col min="12" max="12" width="15.6328125" bestFit="1" customWidth="1"/>
    <col min="14" max="14" width="27.81640625" bestFit="1" customWidth="1"/>
    <col min="16" max="16" width="11.81640625" bestFit="1" customWidth="1"/>
    <col min="22" max="22" width="13.81640625" bestFit="1" customWidth="1"/>
    <col min="23" max="23" width="10.1796875" bestFit="1" customWidth="1"/>
  </cols>
  <sheetData>
    <row r="3" spans="2:17">
      <c r="B3" s="63" t="s">
        <v>0</v>
      </c>
      <c r="C3" s="63"/>
      <c r="D3" s="63"/>
      <c r="E3" s="63" t="s">
        <v>1</v>
      </c>
      <c r="F3" s="63"/>
      <c r="G3" s="63" t="s">
        <v>2</v>
      </c>
      <c r="H3" s="63"/>
      <c r="I3" s="63" t="s">
        <v>3</v>
      </c>
      <c r="J3" s="63"/>
      <c r="K3" s="63" t="s">
        <v>4</v>
      </c>
      <c r="L3" s="63"/>
      <c r="M3" s="63" t="s">
        <v>5</v>
      </c>
      <c r="N3" s="63"/>
      <c r="O3" s="63"/>
      <c r="P3" s="63"/>
      <c r="Q3" s="63"/>
    </row>
    <row r="4" spans="2:17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</row>
    <row r="5" spans="2:17"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4"/>
      <c r="N5" s="64"/>
      <c r="O5" s="64"/>
      <c r="P5" s="64"/>
      <c r="Q5" s="64"/>
    </row>
    <row r="6" spans="2:17" ht="33.5">
      <c r="B6" s="78" t="s">
        <v>6</v>
      </c>
      <c r="C6" s="78"/>
      <c r="D6" s="78"/>
      <c r="E6" s="78">
        <v>10884.9</v>
      </c>
      <c r="F6" s="78"/>
      <c r="G6" s="78" t="s">
        <v>7</v>
      </c>
      <c r="H6" s="78"/>
      <c r="I6" s="78" t="s">
        <v>8</v>
      </c>
      <c r="J6" s="78"/>
      <c r="K6" s="78" t="s">
        <v>9</v>
      </c>
      <c r="L6" s="79"/>
      <c r="M6" s="8"/>
      <c r="N6" s="9"/>
      <c r="O6" s="9" t="s">
        <v>10</v>
      </c>
      <c r="P6" s="9"/>
      <c r="Q6" s="10"/>
    </row>
    <row r="7" spans="2:17" ht="33.5">
      <c r="B7" s="78"/>
      <c r="C7" s="78"/>
      <c r="D7" s="78"/>
      <c r="E7" s="78"/>
      <c r="F7" s="78"/>
      <c r="G7" s="78"/>
      <c r="H7" s="78"/>
      <c r="I7" s="78"/>
      <c r="J7" s="78"/>
      <c r="K7" s="78"/>
      <c r="L7" s="79"/>
      <c r="M7" s="11"/>
      <c r="N7" s="12" t="s">
        <v>11</v>
      </c>
      <c r="O7" s="12" t="s">
        <v>12</v>
      </c>
      <c r="P7" s="13"/>
      <c r="Q7" s="14"/>
    </row>
    <row r="8" spans="2:17" ht="3" customHeight="1">
      <c r="B8" s="78"/>
      <c r="C8" s="78"/>
      <c r="D8" s="78"/>
      <c r="E8" s="78"/>
      <c r="F8" s="78"/>
      <c r="G8" s="78"/>
      <c r="H8" s="78"/>
      <c r="I8" s="78"/>
      <c r="J8" s="78"/>
      <c r="K8" s="78"/>
      <c r="L8" s="79"/>
      <c r="M8" s="15"/>
      <c r="N8" s="16"/>
      <c r="O8" s="16"/>
      <c r="P8" s="16"/>
      <c r="Q8" s="17"/>
    </row>
    <row r="11" spans="2:17" ht="15" thickBot="1"/>
    <row r="12" spans="2:17">
      <c r="F12" s="65" t="s">
        <v>13</v>
      </c>
      <c r="G12" s="66"/>
      <c r="H12" s="66"/>
      <c r="I12" s="67"/>
      <c r="J12" s="65" t="s">
        <v>14</v>
      </c>
      <c r="K12" s="66"/>
      <c r="L12" s="66"/>
      <c r="M12" s="67"/>
    </row>
    <row r="13" spans="2:17" ht="15" thickBot="1">
      <c r="F13" s="68"/>
      <c r="G13" s="69"/>
      <c r="H13" s="69"/>
      <c r="I13" s="70"/>
      <c r="J13" s="71"/>
      <c r="K13" s="72"/>
      <c r="L13" s="72"/>
      <c r="M13" s="73"/>
    </row>
    <row r="14" spans="2:17">
      <c r="F14" s="68"/>
      <c r="G14" s="69"/>
      <c r="H14" s="69"/>
      <c r="I14" s="70"/>
      <c r="J14" s="65" t="s">
        <v>6</v>
      </c>
      <c r="K14" s="66"/>
      <c r="L14" s="66"/>
      <c r="M14" s="67"/>
    </row>
    <row r="15" spans="2:17" ht="15" thickBot="1">
      <c r="F15" s="68"/>
      <c r="G15" s="69"/>
      <c r="H15" s="69"/>
      <c r="I15" s="70"/>
      <c r="J15" s="71"/>
      <c r="K15" s="72"/>
      <c r="L15" s="72"/>
      <c r="M15" s="73"/>
    </row>
    <row r="16" spans="2:17">
      <c r="F16" s="68"/>
      <c r="G16" s="69"/>
      <c r="H16" s="69"/>
      <c r="I16" s="70"/>
      <c r="J16" s="74" t="s">
        <v>15</v>
      </c>
      <c r="K16" s="75"/>
      <c r="L16" s="74" t="s">
        <v>16</v>
      </c>
      <c r="M16" s="75"/>
    </row>
    <row r="17" spans="6:13" ht="15" thickBot="1">
      <c r="F17" s="71"/>
      <c r="G17" s="72"/>
      <c r="H17" s="72"/>
      <c r="I17" s="73"/>
      <c r="J17" s="76"/>
      <c r="K17" s="77"/>
      <c r="L17" s="76"/>
      <c r="M17" s="77"/>
    </row>
    <row r="18" spans="6:13">
      <c r="F18" s="80">
        <v>1392</v>
      </c>
      <c r="G18" s="81"/>
      <c r="H18" s="81"/>
      <c r="I18" s="82"/>
      <c r="J18" s="80">
        <v>25000</v>
      </c>
      <c r="K18" s="82"/>
      <c r="L18" s="80">
        <v>8333</v>
      </c>
      <c r="M18" s="82"/>
    </row>
    <row r="19" spans="6:13" ht="15" thickBot="1">
      <c r="F19" s="83"/>
      <c r="G19" s="84"/>
      <c r="H19" s="84"/>
      <c r="I19" s="85"/>
      <c r="J19" s="83"/>
      <c r="K19" s="85"/>
      <c r="L19" s="83"/>
      <c r="M19" s="85"/>
    </row>
    <row r="20" spans="6:13">
      <c r="F20" s="80">
        <v>1393</v>
      </c>
      <c r="G20" s="81"/>
      <c r="H20" s="81"/>
      <c r="I20" s="82"/>
      <c r="J20" s="80">
        <v>21000</v>
      </c>
      <c r="K20" s="82"/>
      <c r="L20" s="80">
        <v>7000</v>
      </c>
      <c r="M20" s="82"/>
    </row>
    <row r="21" spans="6:13" ht="15" thickBot="1">
      <c r="F21" s="83"/>
      <c r="G21" s="84"/>
      <c r="H21" s="84"/>
      <c r="I21" s="85"/>
      <c r="J21" s="83"/>
      <c r="K21" s="85"/>
      <c r="L21" s="83"/>
      <c r="M21" s="85"/>
    </row>
    <row r="22" spans="6:13">
      <c r="F22" s="80">
        <v>1394</v>
      </c>
      <c r="G22" s="81"/>
      <c r="H22" s="81"/>
      <c r="I22" s="82"/>
      <c r="J22" s="80">
        <v>5000</v>
      </c>
      <c r="K22" s="82"/>
      <c r="L22" s="80">
        <v>1666</v>
      </c>
      <c r="M22" s="82"/>
    </row>
    <row r="23" spans="6:13" ht="15" thickBot="1">
      <c r="F23" s="83"/>
      <c r="G23" s="84"/>
      <c r="H23" s="84"/>
      <c r="I23" s="85"/>
      <c r="J23" s="83"/>
      <c r="K23" s="85"/>
      <c r="L23" s="83"/>
      <c r="M23" s="85"/>
    </row>
    <row r="24" spans="6:13">
      <c r="F24" s="80">
        <v>1395</v>
      </c>
      <c r="G24" s="81"/>
      <c r="H24" s="81"/>
      <c r="I24" s="82"/>
      <c r="J24" s="80">
        <v>21500</v>
      </c>
      <c r="K24" s="82"/>
      <c r="L24" s="80">
        <v>7166</v>
      </c>
      <c r="M24" s="82"/>
    </row>
    <row r="25" spans="6:13" ht="15" thickBot="1">
      <c r="F25" s="83"/>
      <c r="G25" s="84"/>
      <c r="H25" s="84"/>
      <c r="I25" s="85"/>
      <c r="J25" s="83"/>
      <c r="K25" s="85"/>
      <c r="L25" s="83"/>
      <c r="M25" s="85"/>
    </row>
    <row r="26" spans="6:13">
      <c r="F26" s="80">
        <v>1396</v>
      </c>
      <c r="G26" s="81"/>
      <c r="H26" s="81"/>
      <c r="I26" s="82"/>
      <c r="J26" s="80">
        <v>22000</v>
      </c>
      <c r="K26" s="82"/>
      <c r="L26" s="80">
        <v>7333</v>
      </c>
      <c r="M26" s="82"/>
    </row>
    <row r="27" spans="6:13" ht="15" thickBot="1">
      <c r="F27" s="83"/>
      <c r="G27" s="84"/>
      <c r="H27" s="84"/>
      <c r="I27" s="85"/>
      <c r="J27" s="83"/>
      <c r="K27" s="85"/>
      <c r="L27" s="83"/>
      <c r="M27" s="85"/>
    </row>
    <row r="28" spans="6:13">
      <c r="F28" s="80">
        <v>1397</v>
      </c>
      <c r="G28" s="81"/>
      <c r="H28" s="81"/>
      <c r="I28" s="82"/>
      <c r="J28" s="80">
        <v>19000</v>
      </c>
      <c r="K28" s="82"/>
      <c r="L28" s="80">
        <v>6333</v>
      </c>
      <c r="M28" s="82"/>
    </row>
    <row r="29" spans="6:13" ht="15" thickBot="1">
      <c r="F29" s="83"/>
      <c r="G29" s="84"/>
      <c r="H29" s="84"/>
      <c r="I29" s="85"/>
      <c r="J29" s="83"/>
      <c r="K29" s="85"/>
      <c r="L29" s="83"/>
      <c r="M29" s="85"/>
    </row>
    <row r="30" spans="6:13">
      <c r="F30" s="80">
        <v>1398</v>
      </c>
      <c r="G30" s="81"/>
      <c r="H30" s="81"/>
      <c r="I30" s="82"/>
      <c r="J30" s="80">
        <v>21250</v>
      </c>
      <c r="K30" s="82"/>
      <c r="L30" s="80">
        <v>7083</v>
      </c>
      <c r="M30" s="82"/>
    </row>
    <row r="31" spans="6:13" ht="15" thickBot="1">
      <c r="F31" s="83"/>
      <c r="G31" s="84"/>
      <c r="H31" s="84"/>
      <c r="I31" s="85"/>
      <c r="J31" s="83"/>
      <c r="K31" s="85"/>
      <c r="L31" s="83"/>
      <c r="M31" s="85"/>
    </row>
    <row r="32" spans="6:13">
      <c r="F32" s="80">
        <v>1399</v>
      </c>
      <c r="G32" s="81"/>
      <c r="H32" s="81"/>
      <c r="I32" s="82"/>
      <c r="J32" s="80">
        <v>25000</v>
      </c>
      <c r="K32" s="82"/>
      <c r="L32" s="80">
        <v>8333</v>
      </c>
      <c r="M32" s="82"/>
    </row>
    <row r="33" spans="2:13" ht="15" thickBot="1">
      <c r="F33" s="83"/>
      <c r="G33" s="84"/>
      <c r="H33" s="84"/>
      <c r="I33" s="85"/>
      <c r="J33" s="83"/>
      <c r="K33" s="85"/>
      <c r="L33" s="83"/>
      <c r="M33" s="85"/>
    </row>
    <row r="34" spans="2:13">
      <c r="F34" s="80">
        <v>1400</v>
      </c>
      <c r="G34" s="81"/>
      <c r="H34" s="81"/>
      <c r="I34" s="82"/>
      <c r="J34" s="80">
        <v>4000</v>
      </c>
      <c r="K34" s="82"/>
      <c r="L34" s="80">
        <v>1333</v>
      </c>
      <c r="M34" s="82"/>
    </row>
    <row r="35" spans="2:13" ht="15" thickBot="1">
      <c r="F35" s="83"/>
      <c r="G35" s="84"/>
      <c r="H35" s="84"/>
      <c r="I35" s="85"/>
      <c r="J35" s="83"/>
      <c r="K35" s="85"/>
      <c r="L35" s="83"/>
      <c r="M35" s="85"/>
    </row>
    <row r="36" spans="2:13">
      <c r="J36" s="146">
        <f>AVERAGE(J18:K35)</f>
        <v>18194.444444444445</v>
      </c>
      <c r="K36" s="146"/>
      <c r="L36" s="146">
        <f>AVERAGE(L18:M35)</f>
        <v>6064.4444444444443</v>
      </c>
      <c r="M36" s="146"/>
    </row>
    <row r="37" spans="2:13">
      <c r="J37" s="148">
        <f>MAX(J18:K35)</f>
        <v>25000</v>
      </c>
      <c r="K37" s="148"/>
      <c r="L37" s="148">
        <f>MAX(L18:M35)</f>
        <v>8333</v>
      </c>
      <c r="M37" s="148"/>
    </row>
    <row r="38" spans="2:13" ht="15" thickBot="1"/>
    <row r="39" spans="2:13">
      <c r="B39" s="86" t="s">
        <v>13</v>
      </c>
      <c r="C39" s="87"/>
      <c r="D39" s="87"/>
      <c r="E39" s="88"/>
      <c r="F39" s="86" t="s">
        <v>17</v>
      </c>
      <c r="G39" s="87"/>
      <c r="H39" s="87"/>
      <c r="I39" s="88"/>
    </row>
    <row r="40" spans="2:13" ht="15" thickBot="1">
      <c r="B40" s="89"/>
      <c r="C40" s="90"/>
      <c r="D40" s="90"/>
      <c r="E40" s="91"/>
      <c r="F40" s="89"/>
      <c r="G40" s="90"/>
      <c r="H40" s="90"/>
      <c r="I40" s="91"/>
    </row>
    <row r="41" spans="2:13">
      <c r="B41" s="80">
        <v>1380</v>
      </c>
      <c r="C41" s="81"/>
      <c r="D41" s="81"/>
      <c r="E41" s="82"/>
      <c r="F41" s="80">
        <v>256000</v>
      </c>
      <c r="G41" s="81"/>
      <c r="H41" s="81"/>
      <c r="I41" s="82"/>
    </row>
    <row r="42" spans="2:13" ht="15" thickBot="1">
      <c r="B42" s="83"/>
      <c r="C42" s="84"/>
      <c r="D42" s="84"/>
      <c r="E42" s="85"/>
      <c r="F42" s="83"/>
      <c r="G42" s="84"/>
      <c r="H42" s="84"/>
      <c r="I42" s="85"/>
    </row>
    <row r="43" spans="2:13">
      <c r="B43" s="80">
        <v>1381</v>
      </c>
      <c r="C43" s="81"/>
      <c r="D43" s="81"/>
      <c r="E43" s="82"/>
      <c r="F43" s="80">
        <v>173000</v>
      </c>
      <c r="G43" s="81"/>
      <c r="H43" s="81"/>
      <c r="I43" s="82"/>
    </row>
    <row r="44" spans="2:13" ht="15" thickBot="1">
      <c r="B44" s="83"/>
      <c r="C44" s="84"/>
      <c r="D44" s="84"/>
      <c r="E44" s="85"/>
      <c r="F44" s="83"/>
      <c r="G44" s="84"/>
      <c r="H44" s="84"/>
      <c r="I44" s="85"/>
    </row>
    <row r="45" spans="2:13">
      <c r="B45" s="80">
        <v>1382</v>
      </c>
      <c r="C45" s="81"/>
      <c r="D45" s="81"/>
      <c r="E45" s="82"/>
      <c r="F45" s="80">
        <v>134000</v>
      </c>
      <c r="G45" s="81"/>
      <c r="H45" s="81"/>
      <c r="I45" s="82"/>
    </row>
    <row r="46" spans="2:13" ht="15" thickBot="1">
      <c r="B46" s="83"/>
      <c r="C46" s="84"/>
      <c r="D46" s="84"/>
      <c r="E46" s="85"/>
      <c r="F46" s="83"/>
      <c r="G46" s="84"/>
      <c r="H46" s="84"/>
      <c r="I46" s="85"/>
    </row>
    <row r="47" spans="2:13">
      <c r="B47" s="80">
        <v>1383</v>
      </c>
      <c r="C47" s="81"/>
      <c r="D47" s="81"/>
      <c r="E47" s="82"/>
      <c r="F47" s="80">
        <v>176000</v>
      </c>
      <c r="G47" s="81"/>
      <c r="H47" s="81"/>
      <c r="I47" s="82"/>
    </row>
    <row r="48" spans="2:13" ht="15" thickBot="1">
      <c r="B48" s="83"/>
      <c r="C48" s="84"/>
      <c r="D48" s="84"/>
      <c r="E48" s="85"/>
      <c r="F48" s="83"/>
      <c r="G48" s="84"/>
      <c r="H48" s="84"/>
      <c r="I48" s="85"/>
    </row>
    <row r="49" spans="2:9">
      <c r="B49" s="80">
        <v>1384</v>
      </c>
      <c r="C49" s="81"/>
      <c r="D49" s="81"/>
      <c r="E49" s="82"/>
      <c r="F49" s="80">
        <v>211000</v>
      </c>
      <c r="G49" s="81"/>
      <c r="H49" s="81"/>
      <c r="I49" s="82"/>
    </row>
    <row r="50" spans="2:9" ht="15" thickBot="1">
      <c r="B50" s="83"/>
      <c r="C50" s="84"/>
      <c r="D50" s="84"/>
      <c r="E50" s="85"/>
      <c r="F50" s="83"/>
      <c r="G50" s="84"/>
      <c r="H50" s="84"/>
      <c r="I50" s="85"/>
    </row>
    <row r="51" spans="2:9">
      <c r="B51" s="80">
        <v>1385</v>
      </c>
      <c r="C51" s="81"/>
      <c r="D51" s="81"/>
      <c r="E51" s="82"/>
      <c r="F51" s="80">
        <v>267000</v>
      </c>
      <c r="G51" s="81"/>
      <c r="H51" s="81"/>
      <c r="I51" s="82"/>
    </row>
    <row r="52" spans="2:9" ht="15" thickBot="1">
      <c r="B52" s="83"/>
      <c r="C52" s="84"/>
      <c r="D52" s="84"/>
      <c r="E52" s="85"/>
      <c r="F52" s="83"/>
      <c r="G52" s="84"/>
      <c r="H52" s="84"/>
      <c r="I52" s="85"/>
    </row>
    <row r="53" spans="2:9">
      <c r="B53" s="80">
        <v>1386</v>
      </c>
      <c r="C53" s="81"/>
      <c r="D53" s="81"/>
      <c r="E53" s="82"/>
      <c r="F53" s="80">
        <v>90000</v>
      </c>
      <c r="G53" s="81"/>
      <c r="H53" s="81"/>
      <c r="I53" s="82"/>
    </row>
    <row r="54" spans="2:9" ht="15" thickBot="1">
      <c r="B54" s="83"/>
      <c r="C54" s="84"/>
      <c r="D54" s="84"/>
      <c r="E54" s="85"/>
      <c r="F54" s="83"/>
      <c r="G54" s="84"/>
      <c r="H54" s="84"/>
      <c r="I54" s="85"/>
    </row>
    <row r="55" spans="2:9">
      <c r="B55" s="80">
        <v>1387</v>
      </c>
      <c r="C55" s="81"/>
      <c r="D55" s="81"/>
      <c r="E55" s="82"/>
      <c r="F55" s="80">
        <v>184000</v>
      </c>
      <c r="G55" s="81"/>
      <c r="H55" s="81"/>
      <c r="I55" s="82"/>
    </row>
    <row r="56" spans="2:9" ht="15" thickBot="1">
      <c r="B56" s="83"/>
      <c r="C56" s="84"/>
      <c r="D56" s="84"/>
      <c r="E56" s="85"/>
      <c r="F56" s="83"/>
      <c r="G56" s="84"/>
      <c r="H56" s="84"/>
      <c r="I56" s="85"/>
    </row>
    <row r="57" spans="2:9">
      <c r="B57" s="80">
        <v>1388</v>
      </c>
      <c r="C57" s="81"/>
      <c r="D57" s="81"/>
      <c r="E57" s="82"/>
      <c r="F57" s="80">
        <v>216000</v>
      </c>
      <c r="G57" s="81"/>
      <c r="H57" s="81"/>
      <c r="I57" s="82"/>
    </row>
    <row r="58" spans="2:9" ht="15" thickBot="1">
      <c r="B58" s="83"/>
      <c r="C58" s="84"/>
      <c r="D58" s="84"/>
      <c r="E58" s="85"/>
      <c r="F58" s="83"/>
      <c r="G58" s="84"/>
      <c r="H58" s="84"/>
      <c r="I58" s="85"/>
    </row>
    <row r="59" spans="2:9">
      <c r="B59" s="80">
        <v>1389</v>
      </c>
      <c r="C59" s="81"/>
      <c r="D59" s="81"/>
      <c r="E59" s="82"/>
      <c r="F59" s="80">
        <v>157000</v>
      </c>
      <c r="G59" s="81"/>
      <c r="H59" s="81"/>
      <c r="I59" s="82"/>
    </row>
    <row r="60" spans="2:9" ht="15" thickBot="1">
      <c r="B60" s="83"/>
      <c r="C60" s="84"/>
      <c r="D60" s="84"/>
      <c r="E60" s="85"/>
      <c r="F60" s="83"/>
      <c r="G60" s="84"/>
      <c r="H60" s="84"/>
      <c r="I60" s="85"/>
    </row>
    <row r="61" spans="2:9">
      <c r="B61" s="80">
        <v>1390</v>
      </c>
      <c r="C61" s="81"/>
      <c r="D61" s="81"/>
      <c r="E61" s="82"/>
      <c r="F61" s="80">
        <v>183000</v>
      </c>
      <c r="G61" s="81"/>
      <c r="H61" s="81"/>
      <c r="I61" s="82"/>
    </row>
    <row r="62" spans="2:9" ht="15" thickBot="1">
      <c r="B62" s="83"/>
      <c r="C62" s="84"/>
      <c r="D62" s="84"/>
      <c r="E62" s="85"/>
      <c r="F62" s="83"/>
      <c r="G62" s="84"/>
      <c r="H62" s="84"/>
      <c r="I62" s="85"/>
    </row>
    <row r="63" spans="2:9">
      <c r="B63" s="80">
        <v>1391</v>
      </c>
      <c r="C63" s="81"/>
      <c r="D63" s="81"/>
      <c r="E63" s="82"/>
      <c r="F63" s="80">
        <v>170000</v>
      </c>
      <c r="G63" s="81"/>
      <c r="H63" s="81"/>
      <c r="I63" s="82"/>
    </row>
    <row r="64" spans="2:9" ht="15" thickBot="1">
      <c r="B64" s="83"/>
      <c r="C64" s="84"/>
      <c r="D64" s="84"/>
      <c r="E64" s="85"/>
      <c r="F64" s="83"/>
      <c r="G64" s="84"/>
      <c r="H64" s="84"/>
      <c r="I64" s="85"/>
    </row>
    <row r="65" spans="2:9">
      <c r="B65" s="80">
        <v>1392</v>
      </c>
      <c r="C65" s="81"/>
      <c r="D65" s="81"/>
      <c r="E65" s="82"/>
      <c r="F65" s="80">
        <v>230000</v>
      </c>
      <c r="G65" s="81"/>
      <c r="H65" s="81"/>
      <c r="I65" s="82"/>
    </row>
    <row r="66" spans="2:9" ht="15" thickBot="1">
      <c r="B66" s="83"/>
      <c r="C66" s="84"/>
      <c r="D66" s="84"/>
      <c r="E66" s="85"/>
      <c r="F66" s="83"/>
      <c r="G66" s="84"/>
      <c r="H66" s="84"/>
      <c r="I66" s="85"/>
    </row>
    <row r="67" spans="2:9">
      <c r="B67" s="80">
        <v>1393</v>
      </c>
      <c r="C67" s="81"/>
      <c r="D67" s="81"/>
      <c r="E67" s="82"/>
      <c r="F67" s="80">
        <v>210000</v>
      </c>
      <c r="G67" s="81"/>
      <c r="H67" s="81"/>
      <c r="I67" s="82"/>
    </row>
    <row r="68" spans="2:9" ht="15" thickBot="1">
      <c r="B68" s="83"/>
      <c r="C68" s="84"/>
      <c r="D68" s="84"/>
      <c r="E68" s="85"/>
      <c r="F68" s="83"/>
      <c r="G68" s="84"/>
      <c r="H68" s="84"/>
      <c r="I68" s="85"/>
    </row>
    <row r="69" spans="2:9">
      <c r="B69" s="80">
        <v>1394</v>
      </c>
      <c r="C69" s="81"/>
      <c r="D69" s="81"/>
      <c r="E69" s="82"/>
      <c r="F69" s="80">
        <v>153000</v>
      </c>
      <c r="G69" s="81"/>
      <c r="H69" s="81"/>
      <c r="I69" s="82"/>
    </row>
    <row r="70" spans="2:9" ht="15" thickBot="1">
      <c r="B70" s="83"/>
      <c r="C70" s="84"/>
      <c r="D70" s="84"/>
      <c r="E70" s="85"/>
      <c r="F70" s="83"/>
      <c r="G70" s="84"/>
      <c r="H70" s="84"/>
      <c r="I70" s="85"/>
    </row>
    <row r="71" spans="2:9">
      <c r="B71" s="80">
        <v>1395</v>
      </c>
      <c r="C71" s="81"/>
      <c r="D71" s="81"/>
      <c r="E71" s="82"/>
      <c r="F71" s="80">
        <v>225000</v>
      </c>
      <c r="G71" s="81"/>
      <c r="H71" s="81"/>
      <c r="I71" s="82"/>
    </row>
    <row r="72" spans="2:9" ht="15" thickBot="1">
      <c r="B72" s="83"/>
      <c r="C72" s="84"/>
      <c r="D72" s="84"/>
      <c r="E72" s="85"/>
      <c r="F72" s="83"/>
      <c r="G72" s="84"/>
      <c r="H72" s="84"/>
      <c r="I72" s="85"/>
    </row>
    <row r="73" spans="2:9">
      <c r="B73" s="80">
        <v>1396</v>
      </c>
      <c r="C73" s="81"/>
      <c r="D73" s="81"/>
      <c r="E73" s="82"/>
      <c r="F73" s="80">
        <v>235000</v>
      </c>
      <c r="G73" s="81"/>
      <c r="H73" s="81"/>
      <c r="I73" s="82"/>
    </row>
    <row r="74" spans="2:9" ht="15" thickBot="1">
      <c r="B74" s="83"/>
      <c r="C74" s="84"/>
      <c r="D74" s="84"/>
      <c r="E74" s="85"/>
      <c r="F74" s="83"/>
      <c r="G74" s="84"/>
      <c r="H74" s="84"/>
      <c r="I74" s="85"/>
    </row>
    <row r="75" spans="2:9">
      <c r="B75" s="80">
        <v>1397</v>
      </c>
      <c r="C75" s="81"/>
      <c r="D75" s="81"/>
      <c r="E75" s="82"/>
      <c r="F75" s="80">
        <v>190000</v>
      </c>
      <c r="G75" s="81"/>
      <c r="H75" s="81"/>
      <c r="I75" s="82"/>
    </row>
    <row r="76" spans="2:9" ht="15" thickBot="1">
      <c r="B76" s="83"/>
      <c r="C76" s="84"/>
      <c r="D76" s="84"/>
      <c r="E76" s="85"/>
      <c r="F76" s="83"/>
      <c r="G76" s="84"/>
      <c r="H76" s="84"/>
      <c r="I76" s="85"/>
    </row>
    <row r="77" spans="2:9">
      <c r="B77" s="80">
        <v>1398</v>
      </c>
      <c r="C77" s="81"/>
      <c r="D77" s="81"/>
      <c r="E77" s="82"/>
      <c r="F77" s="81">
        <v>220000</v>
      </c>
      <c r="G77" s="81"/>
      <c r="H77" s="81"/>
      <c r="I77" s="82"/>
    </row>
    <row r="78" spans="2:9" ht="15" thickBot="1">
      <c r="B78" s="83"/>
      <c r="C78" s="84"/>
      <c r="D78" s="84"/>
      <c r="E78" s="85"/>
      <c r="F78" s="84"/>
      <c r="G78" s="84"/>
      <c r="H78" s="84"/>
      <c r="I78" s="85"/>
    </row>
    <row r="79" spans="2:9">
      <c r="B79" s="80">
        <v>1399</v>
      </c>
      <c r="C79" s="81"/>
      <c r="D79" s="81"/>
      <c r="E79" s="82"/>
      <c r="F79" s="81">
        <v>230000</v>
      </c>
      <c r="G79" s="81"/>
      <c r="H79" s="81"/>
      <c r="I79" s="82"/>
    </row>
    <row r="80" spans="2:9" ht="15" thickBot="1">
      <c r="B80" s="83"/>
      <c r="C80" s="84"/>
      <c r="D80" s="84"/>
      <c r="E80" s="85"/>
      <c r="F80" s="84"/>
      <c r="G80" s="84"/>
      <c r="H80" s="84"/>
      <c r="I80" s="85"/>
    </row>
    <row r="81" spans="2:13">
      <c r="B81" s="80">
        <v>1400</v>
      </c>
      <c r="C81" s="81"/>
      <c r="D81" s="81"/>
      <c r="E81" s="82"/>
      <c r="F81" s="81">
        <v>140000</v>
      </c>
      <c r="G81" s="81"/>
      <c r="H81" s="81"/>
      <c r="I81" s="82"/>
    </row>
    <row r="82" spans="2:13" ht="15" thickBot="1">
      <c r="B82" s="83"/>
      <c r="C82" s="84"/>
      <c r="D82" s="84"/>
      <c r="E82" s="85"/>
      <c r="F82" s="84"/>
      <c r="G82" s="84"/>
      <c r="H82" s="84"/>
      <c r="I82" s="85"/>
    </row>
    <row r="85" spans="2:13" ht="15" thickBot="1"/>
    <row r="86" spans="2:13" ht="24" thickBot="1">
      <c r="B86" s="18"/>
      <c r="C86" s="19"/>
      <c r="D86" s="19" t="s">
        <v>20</v>
      </c>
      <c r="E86" s="20"/>
      <c r="H86" s="1"/>
      <c r="I86" s="1"/>
      <c r="J86" s="51"/>
      <c r="K86" s="52" t="s">
        <v>48</v>
      </c>
      <c r="L86" s="52" t="s">
        <v>47</v>
      </c>
      <c r="M86" s="53"/>
    </row>
    <row r="87" spans="2:13" ht="18.5">
      <c r="B87" s="3" t="s">
        <v>24</v>
      </c>
      <c r="C87" s="2" t="s">
        <v>23</v>
      </c>
      <c r="D87" s="2" t="s">
        <v>22</v>
      </c>
      <c r="E87" s="4" t="s">
        <v>21</v>
      </c>
      <c r="H87" s="21"/>
      <c r="I87" s="21"/>
      <c r="J87" s="22" t="s">
        <v>26</v>
      </c>
      <c r="K87" s="23" t="s">
        <v>27</v>
      </c>
      <c r="L87" s="23" t="s">
        <v>28</v>
      </c>
      <c r="M87" s="24" t="s">
        <v>29</v>
      </c>
    </row>
    <row r="88" spans="2:13" ht="36" customHeight="1" thickBot="1">
      <c r="B88" s="5" t="s">
        <v>40</v>
      </c>
      <c r="C88" s="6" t="s">
        <v>18</v>
      </c>
      <c r="D88" s="6" t="s">
        <v>19</v>
      </c>
      <c r="E88" s="7" t="s">
        <v>25</v>
      </c>
      <c r="H88" s="21"/>
      <c r="I88" s="21"/>
      <c r="J88" s="25" t="s">
        <v>30</v>
      </c>
      <c r="K88" s="26">
        <v>4450</v>
      </c>
      <c r="L88" s="26" t="s">
        <v>31</v>
      </c>
      <c r="M88" s="27">
        <v>1</v>
      </c>
    </row>
    <row r="89" spans="2:13" ht="33" customHeight="1" thickBot="1">
      <c r="H89" s="21"/>
      <c r="I89" s="21"/>
      <c r="J89" s="25" t="s">
        <v>32</v>
      </c>
      <c r="K89" s="26">
        <v>278</v>
      </c>
      <c r="L89" s="26" t="s">
        <v>33</v>
      </c>
      <c r="M89" s="27">
        <v>2</v>
      </c>
    </row>
    <row r="90" spans="2:13" ht="35.25" customHeight="1" thickBot="1">
      <c r="B90" s="49" t="s">
        <v>50</v>
      </c>
      <c r="C90" s="50" t="s">
        <v>49</v>
      </c>
      <c r="G90" s="21"/>
      <c r="H90" s="21"/>
      <c r="I90" s="21"/>
      <c r="J90" s="25" t="s">
        <v>34</v>
      </c>
      <c r="K90" s="26">
        <v>7.2</v>
      </c>
      <c r="L90" s="26" t="s">
        <v>35</v>
      </c>
      <c r="M90" s="27">
        <v>3</v>
      </c>
    </row>
    <row r="91" spans="2:13" ht="32.25" customHeight="1">
      <c r="B91" s="57" t="s">
        <v>59</v>
      </c>
      <c r="C91" s="55" t="s">
        <v>53</v>
      </c>
      <c r="D91" s="150" t="s">
        <v>110</v>
      </c>
      <c r="E91" s="150" t="s">
        <v>111</v>
      </c>
      <c r="F91" s="150" t="s">
        <v>112</v>
      </c>
      <c r="G91" s="21"/>
      <c r="H91" s="21"/>
      <c r="I91" s="21"/>
      <c r="J91" s="25" t="s">
        <v>36</v>
      </c>
      <c r="K91" s="26">
        <v>22</v>
      </c>
      <c r="L91" s="26" t="s">
        <v>37</v>
      </c>
      <c r="M91" s="27">
        <v>4</v>
      </c>
    </row>
    <row r="92" spans="2:13" ht="30" customHeight="1" thickBot="1">
      <c r="B92" s="25" t="s">
        <v>51</v>
      </c>
      <c r="C92" s="56" t="s">
        <v>54</v>
      </c>
      <c r="D92" s="150">
        <f>(23.8-15.4)</f>
        <v>8.4</v>
      </c>
      <c r="E92" s="150">
        <v>1500</v>
      </c>
      <c r="F92" s="150">
        <f>D92*E92/100</f>
        <v>126</v>
      </c>
      <c r="G92" s="21"/>
      <c r="H92" s="21"/>
      <c r="I92" s="21"/>
      <c r="J92" s="28" t="s">
        <v>38</v>
      </c>
      <c r="K92" s="29">
        <v>0.05</v>
      </c>
      <c r="L92" s="30" t="s">
        <v>39</v>
      </c>
      <c r="M92" s="31">
        <v>5</v>
      </c>
    </row>
    <row r="93" spans="2:13" ht="18.75" customHeight="1" thickBot="1">
      <c r="B93" s="28" t="s">
        <v>52</v>
      </c>
      <c r="C93" s="7" t="s">
        <v>55</v>
      </c>
    </row>
    <row r="94" spans="2:13" ht="17.25" customHeight="1">
      <c r="H94" s="147" t="s">
        <v>113</v>
      </c>
      <c r="I94" s="147" t="s">
        <v>114</v>
      </c>
      <c r="J94" s="147"/>
      <c r="L94" s="151" t="s">
        <v>117</v>
      </c>
    </row>
    <row r="95" spans="2:13" ht="25.5" customHeight="1">
      <c r="H95" s="147"/>
      <c r="I95" s="147" t="s">
        <v>115</v>
      </c>
      <c r="J95" s="147"/>
      <c r="L95" s="147">
        <f>F92/(1-J96)</f>
        <v>157.5</v>
      </c>
    </row>
    <row r="96" spans="2:13" ht="37.5" customHeight="1">
      <c r="B96" s="60"/>
      <c r="C96" s="60"/>
      <c r="D96" s="61" t="s">
        <v>63</v>
      </c>
      <c r="E96" s="60"/>
      <c r="F96" s="60"/>
      <c r="H96" s="147"/>
      <c r="I96" s="147" t="s">
        <v>116</v>
      </c>
      <c r="J96" s="147">
        <v>0.2</v>
      </c>
    </row>
    <row r="97" spans="1:23" ht="39" customHeight="1">
      <c r="B97" s="62" t="s">
        <v>66</v>
      </c>
      <c r="C97" s="62">
        <v>0.5</v>
      </c>
      <c r="D97" s="62"/>
      <c r="E97" s="62"/>
      <c r="F97" s="62"/>
    </row>
    <row r="98" spans="1:23" ht="33.5" customHeight="1">
      <c r="B98" s="62" t="s">
        <v>65</v>
      </c>
      <c r="C98" s="62">
        <v>0.85</v>
      </c>
      <c r="D98" s="62"/>
      <c r="E98" s="62"/>
      <c r="F98" s="62"/>
    </row>
    <row r="99" spans="1:23" ht="31.5" customHeight="1">
      <c r="B99" s="62" t="s">
        <v>64</v>
      </c>
      <c r="C99" s="62">
        <v>0.6</v>
      </c>
      <c r="D99" s="62"/>
      <c r="E99" s="62"/>
      <c r="F99" s="62"/>
    </row>
    <row r="100" spans="1:23" ht="15" thickBot="1">
      <c r="P100" t="s">
        <v>105</v>
      </c>
    </row>
    <row r="101" spans="1:23">
      <c r="A101" s="125" t="s">
        <v>13</v>
      </c>
      <c r="B101" s="126"/>
      <c r="C101" s="125" t="s">
        <v>67</v>
      </c>
      <c r="D101" s="126"/>
      <c r="E101" s="125" t="s">
        <v>68</v>
      </c>
      <c r="F101" s="126"/>
      <c r="G101" s="127" t="s">
        <v>69</v>
      </c>
      <c r="H101" s="127" t="s">
        <v>70</v>
      </c>
      <c r="I101" s="145"/>
      <c r="N101" s="145"/>
      <c r="P101" s="147" t="s">
        <v>106</v>
      </c>
      <c r="Q101" s="147">
        <v>1</v>
      </c>
      <c r="S101" s="147"/>
      <c r="T101" s="147" t="s">
        <v>117</v>
      </c>
    </row>
    <row r="102" spans="1:23" ht="15" thickBot="1">
      <c r="A102" s="128"/>
      <c r="B102" s="129"/>
      <c r="C102" s="128"/>
      <c r="D102" s="129"/>
      <c r="E102" s="130" t="s">
        <v>71</v>
      </c>
      <c r="F102" s="131"/>
      <c r="G102" s="132" t="s">
        <v>71</v>
      </c>
      <c r="H102" s="132" t="s">
        <v>71</v>
      </c>
      <c r="I102" s="145"/>
      <c r="N102" s="145"/>
      <c r="P102" s="147" t="s">
        <v>107</v>
      </c>
      <c r="Q102" s="147">
        <v>0.9</v>
      </c>
      <c r="S102" s="147"/>
      <c r="T102" s="147">
        <v>157.5</v>
      </c>
      <c r="V102" s="147" t="s">
        <v>118</v>
      </c>
      <c r="W102" s="147"/>
    </row>
    <row r="103" spans="1:23" ht="16.5" thickBot="1">
      <c r="A103" s="133" t="s">
        <v>72</v>
      </c>
      <c r="B103" s="133" t="s">
        <v>73</v>
      </c>
      <c r="C103" s="133" t="s">
        <v>74</v>
      </c>
      <c r="D103" s="133" t="s">
        <v>75</v>
      </c>
      <c r="E103" s="133" t="s">
        <v>76</v>
      </c>
      <c r="F103" s="133" t="s">
        <v>77</v>
      </c>
      <c r="G103" s="134"/>
      <c r="H103" s="134"/>
      <c r="I103" s="135" t="s">
        <v>100</v>
      </c>
      <c r="J103" s="144" t="s">
        <v>99</v>
      </c>
      <c r="N103" s="135" t="s">
        <v>101</v>
      </c>
      <c r="P103" s="147" t="s">
        <v>108</v>
      </c>
      <c r="Q103" s="147">
        <v>0.7</v>
      </c>
      <c r="V103" s="147">
        <f>100-3.6*(8-7)</f>
        <v>96.4</v>
      </c>
      <c r="W103" s="147" t="s">
        <v>119</v>
      </c>
    </row>
    <row r="104" spans="1:23" ht="15" thickBot="1">
      <c r="A104" s="136" t="s">
        <v>78</v>
      </c>
      <c r="B104" s="136">
        <v>1</v>
      </c>
      <c r="C104" s="136" t="s">
        <v>79</v>
      </c>
      <c r="D104" s="136">
        <v>0.38</v>
      </c>
      <c r="E104" s="136">
        <v>40.74</v>
      </c>
      <c r="F104" s="136">
        <v>12.19</v>
      </c>
      <c r="G104" s="136">
        <v>2.36</v>
      </c>
      <c r="H104" s="136">
        <v>9.83</v>
      </c>
      <c r="I104" s="145">
        <v>9.8299999999999947</v>
      </c>
      <c r="J104" s="137">
        <f>0.5*(I104/H104)</f>
        <v>0.49999999999999972</v>
      </c>
      <c r="K104">
        <f>1-J104</f>
        <v>0.50000000000000022</v>
      </c>
      <c r="L104">
        <f>(K104)^(10/220)</f>
        <v>0.96898447390126241</v>
      </c>
      <c r="M104">
        <f>1-L104</f>
        <v>3.1015526098737589E-2</v>
      </c>
      <c r="N104" s="145"/>
      <c r="P104" s="147" t="s">
        <v>109</v>
      </c>
      <c r="Q104" s="147">
        <v>0.4</v>
      </c>
    </row>
    <row r="105" spans="1:23" ht="15" thickBot="1">
      <c r="A105" s="136" t="s">
        <v>78</v>
      </c>
      <c r="B105" s="136">
        <v>2</v>
      </c>
      <c r="C105" s="136" t="s">
        <v>79</v>
      </c>
      <c r="D105" s="136">
        <v>0.38</v>
      </c>
      <c r="E105" s="136">
        <v>42.93</v>
      </c>
      <c r="F105" s="136">
        <v>12.85</v>
      </c>
      <c r="G105" s="136">
        <v>4.6100000000000003</v>
      </c>
      <c r="H105" s="136">
        <v>8.24</v>
      </c>
      <c r="I105" s="145">
        <v>8.24</v>
      </c>
      <c r="J105" s="137">
        <f t="shared" ref="J105:J106" si="0">0.5*(I105/H105)</f>
        <v>0.5</v>
      </c>
      <c r="K105">
        <f t="shared" ref="K105:K126" si="1">1-J105</f>
        <v>0.5</v>
      </c>
      <c r="L105">
        <f t="shared" ref="L105:L126" si="2">(K105)^(10/220)</f>
        <v>0.96898447390126241</v>
      </c>
      <c r="M105">
        <f t="shared" ref="M105:M126" si="3">1-L105</f>
        <v>3.1015526098737589E-2</v>
      </c>
      <c r="N105" s="145">
        <f>SUM(I104:I106)</f>
        <v>31.659999999999993</v>
      </c>
      <c r="O105" s="137">
        <f>IF(N105&gt;$T$102,$T$102,N105)</f>
        <v>31.659999999999993</v>
      </c>
    </row>
    <row r="106" spans="1:23" ht="15" thickBot="1">
      <c r="A106" s="136" t="s">
        <v>78</v>
      </c>
      <c r="B106" s="136">
        <v>3</v>
      </c>
      <c r="C106" s="136" t="s">
        <v>79</v>
      </c>
      <c r="D106" s="136">
        <v>0.38</v>
      </c>
      <c r="E106" s="136">
        <v>55.07</v>
      </c>
      <c r="F106" s="136">
        <v>16.48</v>
      </c>
      <c r="G106" s="136">
        <v>2.89</v>
      </c>
      <c r="H106" s="136">
        <v>13.59</v>
      </c>
      <c r="I106" s="145">
        <v>13.59</v>
      </c>
      <c r="J106" s="137">
        <f t="shared" si="0"/>
        <v>0.5</v>
      </c>
      <c r="K106">
        <f t="shared" si="1"/>
        <v>0.5</v>
      </c>
      <c r="L106">
        <f t="shared" si="2"/>
        <v>0.96898447390126241</v>
      </c>
      <c r="M106">
        <f t="shared" si="3"/>
        <v>3.1015526098737589E-2</v>
      </c>
      <c r="N106" s="145"/>
    </row>
    <row r="107" spans="1:23" ht="15" thickBot="1">
      <c r="A107" s="136" t="s">
        <v>80</v>
      </c>
      <c r="B107" s="136">
        <v>1</v>
      </c>
      <c r="C107" s="136" t="s">
        <v>81</v>
      </c>
      <c r="D107" s="136">
        <v>0.43</v>
      </c>
      <c r="E107" s="136">
        <v>53.85</v>
      </c>
      <c r="F107" s="136">
        <v>18.23</v>
      </c>
      <c r="G107" s="136">
        <v>0</v>
      </c>
      <c r="H107" s="136">
        <v>18.23</v>
      </c>
      <c r="I107" s="145">
        <v>12.654969382478985</v>
      </c>
      <c r="J107" s="137">
        <f>0.85*(I107/H107)</f>
        <v>0.59005616978097286</v>
      </c>
      <c r="K107">
        <f t="shared" si="1"/>
        <v>0.40994383021902714</v>
      </c>
      <c r="L107">
        <f t="shared" si="2"/>
        <v>0.96027707639820903</v>
      </c>
      <c r="M107">
        <f t="shared" si="3"/>
        <v>3.9722923601790971E-2</v>
      </c>
      <c r="N107" s="145"/>
    </row>
    <row r="108" spans="1:23" ht="15" thickBot="1">
      <c r="A108" s="136" t="s">
        <v>80</v>
      </c>
      <c r="B108" s="136">
        <v>2</v>
      </c>
      <c r="C108" s="136" t="s">
        <v>81</v>
      </c>
      <c r="D108" s="136">
        <v>0.49</v>
      </c>
      <c r="E108" s="136">
        <v>53.46</v>
      </c>
      <c r="F108" s="136">
        <v>20.63</v>
      </c>
      <c r="G108" s="136">
        <v>1.89</v>
      </c>
      <c r="H108" s="136">
        <v>18.739999999999998</v>
      </c>
      <c r="I108" s="145">
        <v>13.009003084347565</v>
      </c>
      <c r="J108" s="137">
        <f t="shared" ref="J108:J116" si="4">0.85*(I108/H108)</f>
        <v>0.59005616978097286</v>
      </c>
      <c r="K108">
        <f t="shared" si="1"/>
        <v>0.40994383021902714</v>
      </c>
      <c r="L108">
        <f t="shared" si="2"/>
        <v>0.96027707639820903</v>
      </c>
      <c r="M108">
        <f t="shared" si="3"/>
        <v>3.9722923601790971E-2</v>
      </c>
      <c r="N108" s="145">
        <f>SUM(I107:I109)</f>
        <v>44.38610764211225</v>
      </c>
      <c r="O108" s="137">
        <f>IF(N108&gt;$T$102,$T$102,N108)</f>
        <v>44.38610764211225</v>
      </c>
    </row>
    <row r="109" spans="1:23" ht="15" thickBot="1">
      <c r="A109" s="136" t="s">
        <v>80</v>
      </c>
      <c r="B109" s="136">
        <v>3</v>
      </c>
      <c r="C109" s="136" t="s">
        <v>81</v>
      </c>
      <c r="D109" s="136">
        <v>0.54</v>
      </c>
      <c r="E109" s="136">
        <v>64.760000000000005</v>
      </c>
      <c r="F109" s="136">
        <v>27.54</v>
      </c>
      <c r="G109" s="136">
        <v>0.56999999999999995</v>
      </c>
      <c r="H109" s="136">
        <v>26.97</v>
      </c>
      <c r="I109" s="145">
        <v>18.722135175285697</v>
      </c>
      <c r="J109" s="137">
        <f t="shared" si="4"/>
        <v>0.59005616978097297</v>
      </c>
      <c r="K109">
        <f t="shared" si="1"/>
        <v>0.40994383021902703</v>
      </c>
      <c r="L109">
        <f t="shared" si="2"/>
        <v>0.96027707639820892</v>
      </c>
      <c r="M109">
        <f t="shared" si="3"/>
        <v>3.9722923601791083E-2</v>
      </c>
      <c r="N109" s="145"/>
    </row>
    <row r="110" spans="1:23" ht="15" thickBot="1">
      <c r="A110" s="136" t="s">
        <v>82</v>
      </c>
      <c r="B110" s="136">
        <v>1</v>
      </c>
      <c r="C110" s="138" t="s">
        <v>81</v>
      </c>
      <c r="D110" s="136">
        <v>0.6</v>
      </c>
      <c r="E110" s="136">
        <v>64.180000000000007</v>
      </c>
      <c r="F110" s="136">
        <v>30.33</v>
      </c>
      <c r="G110" s="136">
        <v>0</v>
      </c>
      <c r="H110" s="136">
        <v>30.33</v>
      </c>
      <c r="I110" s="145">
        <v>21.05459250524342</v>
      </c>
      <c r="J110" s="137">
        <f t="shared" si="4"/>
        <v>0.59005616978097286</v>
      </c>
      <c r="K110">
        <f t="shared" si="1"/>
        <v>0.40994383021902714</v>
      </c>
      <c r="L110">
        <f t="shared" si="2"/>
        <v>0.96027707639820903</v>
      </c>
      <c r="M110">
        <f t="shared" si="3"/>
        <v>3.9722923601790971E-2</v>
      </c>
      <c r="N110" s="145"/>
    </row>
    <row r="111" spans="1:23" ht="15" thickBot="1">
      <c r="A111" s="136" t="s">
        <v>82</v>
      </c>
      <c r="B111" s="136">
        <v>2</v>
      </c>
      <c r="C111" s="136" t="s">
        <v>83</v>
      </c>
      <c r="D111" s="136">
        <v>0.57999999999999996</v>
      </c>
      <c r="E111" s="136">
        <v>67.12</v>
      </c>
      <c r="F111" s="136">
        <v>30.66</v>
      </c>
      <c r="G111" s="136">
        <v>0</v>
      </c>
      <c r="H111" s="136">
        <v>30.66</v>
      </c>
      <c r="I111" s="145">
        <v>21.283673135864269</v>
      </c>
      <c r="J111" s="137">
        <f t="shared" si="4"/>
        <v>0.59005616978097286</v>
      </c>
      <c r="K111">
        <f t="shared" si="1"/>
        <v>0.40994383021902714</v>
      </c>
      <c r="L111">
        <f t="shared" si="2"/>
        <v>0.96027707639820903</v>
      </c>
      <c r="M111">
        <f t="shared" si="3"/>
        <v>3.9722923601790971E-2</v>
      </c>
      <c r="N111" s="145">
        <f>SUM(I110:I112)</f>
        <v>66.960962514203118</v>
      </c>
      <c r="O111" s="137">
        <f>IF(N111&gt;$T$102,$T$102,N111)</f>
        <v>66.960962514203118</v>
      </c>
    </row>
    <row r="112" spans="1:23" ht="15" thickBot="1">
      <c r="A112" s="136" t="s">
        <v>82</v>
      </c>
      <c r="B112" s="136">
        <v>3</v>
      </c>
      <c r="C112" s="136" t="s">
        <v>83</v>
      </c>
      <c r="D112" s="136">
        <v>0.57999999999999996</v>
      </c>
      <c r="E112" s="136">
        <v>77.650000000000006</v>
      </c>
      <c r="F112" s="136">
        <v>35.47</v>
      </c>
      <c r="G112" s="136">
        <v>0</v>
      </c>
      <c r="H112" s="136">
        <v>35.47</v>
      </c>
      <c r="I112" s="145">
        <v>24.622696873095421</v>
      </c>
      <c r="J112" s="137">
        <f t="shared" si="4"/>
        <v>0.59005616978097286</v>
      </c>
      <c r="K112">
        <f t="shared" si="1"/>
        <v>0.40994383021902714</v>
      </c>
      <c r="L112">
        <f t="shared" si="2"/>
        <v>0.96027707639820903</v>
      </c>
      <c r="M112">
        <f t="shared" si="3"/>
        <v>3.9722923601790971E-2</v>
      </c>
      <c r="N112" s="145"/>
      <c r="O112" s="137">
        <f t="shared" ref="O112:O126" si="5">IF(N112&gt;$T$102,$T$102,N112)</f>
        <v>0</v>
      </c>
    </row>
    <row r="113" spans="1:15" ht="15" thickBot="1">
      <c r="A113" s="136" t="s">
        <v>84</v>
      </c>
      <c r="B113" s="136">
        <v>1</v>
      </c>
      <c r="C113" s="136" t="s">
        <v>83</v>
      </c>
      <c r="D113" s="136">
        <v>0.57999999999999996</v>
      </c>
      <c r="E113" s="136">
        <v>72.930000000000007</v>
      </c>
      <c r="F113" s="136">
        <v>33.31</v>
      </c>
      <c r="G113" s="136">
        <v>0</v>
      </c>
      <c r="H113" s="136">
        <v>33.31</v>
      </c>
      <c r="I113" s="145">
        <v>23.123260018122593</v>
      </c>
      <c r="J113" s="137">
        <f t="shared" si="4"/>
        <v>0.59005616978097275</v>
      </c>
      <c r="K113">
        <f t="shared" si="1"/>
        <v>0.40994383021902725</v>
      </c>
      <c r="L113">
        <f t="shared" si="2"/>
        <v>0.96027707639820903</v>
      </c>
      <c r="M113">
        <f t="shared" si="3"/>
        <v>3.9722923601790971E-2</v>
      </c>
      <c r="N113" s="145"/>
      <c r="O113" s="137">
        <f t="shared" si="5"/>
        <v>0</v>
      </c>
    </row>
    <row r="114" spans="1:15" ht="15" thickBot="1">
      <c r="A114" s="136" t="s">
        <v>84</v>
      </c>
      <c r="B114" s="136">
        <v>2</v>
      </c>
      <c r="C114" s="136" t="s">
        <v>83</v>
      </c>
      <c r="D114" s="136">
        <v>0.57999999999999996</v>
      </c>
      <c r="E114" s="136">
        <v>71.819999999999993</v>
      </c>
      <c r="F114" s="136">
        <v>32.799999999999997</v>
      </c>
      <c r="G114" s="136">
        <v>0</v>
      </c>
      <c r="H114" s="136">
        <v>32.799999999999997</v>
      </c>
      <c r="I114" s="145">
        <v>22.769226316254016</v>
      </c>
      <c r="J114" s="137">
        <f t="shared" si="4"/>
        <v>0.59005616978097297</v>
      </c>
      <c r="K114">
        <f t="shared" si="1"/>
        <v>0.40994383021902703</v>
      </c>
      <c r="L114">
        <f t="shared" si="2"/>
        <v>0.96027707639820892</v>
      </c>
      <c r="M114">
        <f t="shared" si="3"/>
        <v>3.9722923601791083E-2</v>
      </c>
      <c r="N114" s="145">
        <f>SUM(I113:I115)</f>
        <v>70.348579112475051</v>
      </c>
      <c r="O114" s="137">
        <f t="shared" si="5"/>
        <v>70.348579112475051</v>
      </c>
    </row>
    <row r="115" spans="1:15" ht="15" thickBot="1">
      <c r="A115" s="136" t="s">
        <v>84</v>
      </c>
      <c r="B115" s="136">
        <v>3</v>
      </c>
      <c r="C115" s="136" t="s">
        <v>83</v>
      </c>
      <c r="D115" s="136">
        <v>0.57999999999999996</v>
      </c>
      <c r="E115" s="136">
        <v>77.14</v>
      </c>
      <c r="F115" s="136">
        <v>35.229999999999997</v>
      </c>
      <c r="G115" s="136">
        <v>0</v>
      </c>
      <c r="H115" s="136">
        <v>35.229999999999997</v>
      </c>
      <c r="I115" s="145">
        <v>24.45609277809843</v>
      </c>
      <c r="J115" s="137">
        <f t="shared" si="4"/>
        <v>0.59005616978097275</v>
      </c>
      <c r="K115">
        <f t="shared" si="1"/>
        <v>0.40994383021902725</v>
      </c>
      <c r="L115">
        <f t="shared" si="2"/>
        <v>0.96027707639820903</v>
      </c>
      <c r="M115">
        <f t="shared" si="3"/>
        <v>3.9722923601790971E-2</v>
      </c>
      <c r="N115" s="145"/>
      <c r="O115" s="137">
        <f t="shared" si="5"/>
        <v>0</v>
      </c>
    </row>
    <row r="116" spans="1:15" ht="15" thickBot="1">
      <c r="A116" s="136" t="s">
        <v>85</v>
      </c>
      <c r="B116" s="136">
        <v>1</v>
      </c>
      <c r="C116" s="136" t="s">
        <v>83</v>
      </c>
      <c r="D116" s="136">
        <v>0.57999999999999996</v>
      </c>
      <c r="E116" s="136">
        <v>68.66</v>
      </c>
      <c r="F116" s="136">
        <v>31.36</v>
      </c>
      <c r="G116" s="136">
        <v>0</v>
      </c>
      <c r="H116" s="136">
        <v>31.36</v>
      </c>
      <c r="I116" s="145">
        <v>21.76960174627213</v>
      </c>
      <c r="J116" s="137">
        <f t="shared" si="4"/>
        <v>0.59005616978097286</v>
      </c>
      <c r="K116">
        <f t="shared" si="1"/>
        <v>0.40994383021902714</v>
      </c>
      <c r="L116">
        <f t="shared" si="2"/>
        <v>0.96027707639820903</v>
      </c>
      <c r="M116">
        <f t="shared" si="3"/>
        <v>3.9722923601790971E-2</v>
      </c>
      <c r="N116" s="145"/>
      <c r="O116" s="137">
        <f t="shared" si="5"/>
        <v>0</v>
      </c>
    </row>
    <row r="117" spans="1:15" ht="15" thickBot="1">
      <c r="A117" s="136" t="s">
        <v>85</v>
      </c>
      <c r="B117" s="136">
        <v>2</v>
      </c>
      <c r="C117" s="139" t="s">
        <v>86</v>
      </c>
      <c r="D117" s="136">
        <v>0.57999999999999996</v>
      </c>
      <c r="E117" s="136">
        <v>67.66</v>
      </c>
      <c r="F117" s="136">
        <v>30.9</v>
      </c>
      <c r="G117" s="136">
        <v>0.45</v>
      </c>
      <c r="H117" s="136">
        <v>30.45</v>
      </c>
      <c r="I117" s="145">
        <v>30.449999999999996</v>
      </c>
      <c r="J117" s="137">
        <f>0.6*(I117/H117)</f>
        <v>0.59999999999999987</v>
      </c>
      <c r="K117">
        <f t="shared" si="1"/>
        <v>0.40000000000000013</v>
      </c>
      <c r="L117">
        <f t="shared" si="2"/>
        <v>0.95920584782597684</v>
      </c>
      <c r="M117">
        <f t="shared" si="3"/>
        <v>4.0794152174023157E-2</v>
      </c>
      <c r="N117" s="145">
        <f>SUM(I116:I118)</f>
        <v>82.88960174627212</v>
      </c>
      <c r="O117" s="137">
        <f t="shared" si="5"/>
        <v>82.88960174627212</v>
      </c>
    </row>
    <row r="118" spans="1:15" ht="15" thickBot="1">
      <c r="A118" s="136" t="s">
        <v>85</v>
      </c>
      <c r="B118" s="136">
        <v>3</v>
      </c>
      <c r="C118" s="136" t="s">
        <v>86</v>
      </c>
      <c r="D118" s="136">
        <v>0.55000000000000004</v>
      </c>
      <c r="E118" s="136">
        <v>70.81</v>
      </c>
      <c r="F118" s="136">
        <v>30.67</v>
      </c>
      <c r="G118" s="136">
        <v>0</v>
      </c>
      <c r="H118" s="136">
        <v>30.67</v>
      </c>
      <c r="I118" s="145">
        <v>30.669999999999998</v>
      </c>
      <c r="J118" s="137">
        <f t="shared" ref="J118:J126" si="6">0.6*(I118/H118)</f>
        <v>0.59999999999999987</v>
      </c>
      <c r="K118">
        <f t="shared" si="1"/>
        <v>0.40000000000000013</v>
      </c>
      <c r="L118">
        <f t="shared" si="2"/>
        <v>0.95920584782597684</v>
      </c>
      <c r="M118">
        <f t="shared" si="3"/>
        <v>4.0794152174023157E-2</v>
      </c>
      <c r="N118" s="145"/>
      <c r="O118" s="137">
        <f t="shared" si="5"/>
        <v>0</v>
      </c>
    </row>
    <row r="119" spans="1:15" ht="15" thickBot="1">
      <c r="A119" s="136" t="s">
        <v>87</v>
      </c>
      <c r="B119" s="136">
        <v>1</v>
      </c>
      <c r="C119" s="136" t="s">
        <v>86</v>
      </c>
      <c r="D119" s="136">
        <v>0.53</v>
      </c>
      <c r="E119" s="136">
        <v>61.15</v>
      </c>
      <c r="F119" s="136">
        <v>25.52</v>
      </c>
      <c r="G119" s="136">
        <v>0</v>
      </c>
      <c r="H119" s="136">
        <v>25.52</v>
      </c>
      <c r="I119" s="145">
        <v>25.52</v>
      </c>
      <c r="J119" s="137">
        <f t="shared" si="6"/>
        <v>0.6</v>
      </c>
      <c r="K119">
        <f t="shared" si="1"/>
        <v>0.4</v>
      </c>
      <c r="L119">
        <f t="shared" si="2"/>
        <v>0.95920584782597684</v>
      </c>
      <c r="M119">
        <f t="shared" si="3"/>
        <v>4.0794152174023157E-2</v>
      </c>
      <c r="N119" s="145"/>
      <c r="O119" s="137">
        <f t="shared" si="5"/>
        <v>0</v>
      </c>
    </row>
    <row r="120" spans="1:15" ht="15" thickBot="1">
      <c r="A120" s="136" t="s">
        <v>87</v>
      </c>
      <c r="B120" s="136">
        <v>2</v>
      </c>
      <c r="C120" s="136" t="s">
        <v>86</v>
      </c>
      <c r="D120" s="136">
        <v>0.51</v>
      </c>
      <c r="E120" s="136">
        <v>57.12</v>
      </c>
      <c r="F120" s="136">
        <v>22.94</v>
      </c>
      <c r="G120" s="136">
        <v>0</v>
      </c>
      <c r="H120" s="136">
        <v>22.94</v>
      </c>
      <c r="I120" s="145">
        <v>22.939999999999994</v>
      </c>
      <c r="J120" s="137">
        <f t="shared" si="6"/>
        <v>0.59999999999999976</v>
      </c>
      <c r="K120">
        <f t="shared" si="1"/>
        <v>0.40000000000000024</v>
      </c>
      <c r="L120">
        <f t="shared" si="2"/>
        <v>0.95920584782597684</v>
      </c>
      <c r="M120">
        <f t="shared" si="3"/>
        <v>4.0794152174023157E-2</v>
      </c>
      <c r="N120" s="145">
        <f>SUM(I119:I121)</f>
        <v>70.709999999999994</v>
      </c>
      <c r="O120" s="137">
        <f t="shared" si="5"/>
        <v>70.709999999999994</v>
      </c>
    </row>
    <row r="121" spans="1:15" ht="15" thickBot="1">
      <c r="A121" s="136" t="s">
        <v>87</v>
      </c>
      <c r="B121" s="136">
        <v>3</v>
      </c>
      <c r="C121" s="136" t="s">
        <v>86</v>
      </c>
      <c r="D121" s="136">
        <v>0.48</v>
      </c>
      <c r="E121" s="136">
        <v>58.87</v>
      </c>
      <c r="F121" s="136">
        <v>22.25</v>
      </c>
      <c r="G121" s="136">
        <v>0</v>
      </c>
      <c r="H121" s="136">
        <v>22.25</v>
      </c>
      <c r="I121" s="145">
        <v>22.25</v>
      </c>
      <c r="J121" s="137">
        <f t="shared" si="6"/>
        <v>0.6</v>
      </c>
      <c r="K121">
        <f t="shared" si="1"/>
        <v>0.4</v>
      </c>
      <c r="L121">
        <f t="shared" si="2"/>
        <v>0.95920584782597684</v>
      </c>
      <c r="M121">
        <f t="shared" si="3"/>
        <v>4.0794152174023157E-2</v>
      </c>
      <c r="N121" s="145"/>
      <c r="O121" s="137">
        <f t="shared" si="5"/>
        <v>0</v>
      </c>
    </row>
    <row r="122" spans="1:15" ht="15" thickBot="1">
      <c r="A122" s="136" t="s">
        <v>88</v>
      </c>
      <c r="B122" s="136">
        <v>1</v>
      </c>
      <c r="C122" s="136" t="s">
        <v>86</v>
      </c>
      <c r="D122" s="136">
        <v>0.46</v>
      </c>
      <c r="E122" s="136">
        <v>48.04</v>
      </c>
      <c r="F122" s="136">
        <v>17.399999999999999</v>
      </c>
      <c r="G122" s="136">
        <v>0</v>
      </c>
      <c r="H122" s="136">
        <v>17.399999999999999</v>
      </c>
      <c r="I122" s="145">
        <v>17.399999999999995</v>
      </c>
      <c r="J122" s="137">
        <f t="shared" si="6"/>
        <v>0.59999999999999987</v>
      </c>
      <c r="K122">
        <f t="shared" si="1"/>
        <v>0.40000000000000013</v>
      </c>
      <c r="L122">
        <f t="shared" si="2"/>
        <v>0.95920584782597684</v>
      </c>
      <c r="M122">
        <f t="shared" si="3"/>
        <v>4.0794152174023157E-2</v>
      </c>
      <c r="N122" s="145"/>
      <c r="O122" s="137">
        <f t="shared" si="5"/>
        <v>0</v>
      </c>
    </row>
    <row r="123" spans="1:15" ht="15" thickBot="1">
      <c r="A123" s="136" t="s">
        <v>88</v>
      </c>
      <c r="B123" s="136">
        <v>2</v>
      </c>
      <c r="C123" s="136" t="s">
        <v>86</v>
      </c>
      <c r="D123" s="136">
        <v>0.44</v>
      </c>
      <c r="E123" s="136">
        <v>42.67</v>
      </c>
      <c r="F123" s="136">
        <v>14.79</v>
      </c>
      <c r="G123" s="136">
        <v>0</v>
      </c>
      <c r="H123" s="136">
        <v>14.79</v>
      </c>
      <c r="I123" s="145">
        <v>14.789999999999996</v>
      </c>
      <c r="J123" s="137">
        <f t="shared" si="6"/>
        <v>0.59999999999999987</v>
      </c>
      <c r="K123">
        <f t="shared" si="1"/>
        <v>0.40000000000000013</v>
      </c>
      <c r="L123">
        <f t="shared" si="2"/>
        <v>0.95920584782597684</v>
      </c>
      <c r="M123">
        <f t="shared" si="3"/>
        <v>4.0794152174023157E-2</v>
      </c>
      <c r="N123" s="145">
        <f>SUM(I122:I124)</f>
        <v>44.739999999999995</v>
      </c>
      <c r="O123" s="137">
        <f t="shared" si="5"/>
        <v>44.739999999999995</v>
      </c>
    </row>
    <row r="124" spans="1:15" ht="15" thickBot="1">
      <c r="A124" s="136" t="s">
        <v>88</v>
      </c>
      <c r="B124" s="136">
        <v>3</v>
      </c>
      <c r="C124" s="136" t="s">
        <v>86</v>
      </c>
      <c r="D124" s="136">
        <v>0.42</v>
      </c>
      <c r="E124" s="136">
        <v>37.93</v>
      </c>
      <c r="F124" s="136">
        <v>12.55</v>
      </c>
      <c r="G124" s="136">
        <v>0</v>
      </c>
      <c r="H124" s="136">
        <v>12.55</v>
      </c>
      <c r="I124" s="145">
        <v>12.55</v>
      </c>
      <c r="J124" s="137">
        <f t="shared" si="6"/>
        <v>0.6</v>
      </c>
      <c r="K124">
        <f t="shared" si="1"/>
        <v>0.4</v>
      </c>
      <c r="L124">
        <f t="shared" si="2"/>
        <v>0.95920584782597684</v>
      </c>
      <c r="M124">
        <f t="shared" si="3"/>
        <v>4.0794152174023157E-2</v>
      </c>
      <c r="N124" s="145"/>
      <c r="O124" s="137">
        <f t="shared" si="5"/>
        <v>0</v>
      </c>
    </row>
    <row r="125" spans="1:15" ht="15" thickBot="1">
      <c r="A125" s="136" t="s">
        <v>89</v>
      </c>
      <c r="B125" s="136">
        <v>1</v>
      </c>
      <c r="C125" s="136" t="s">
        <v>86</v>
      </c>
      <c r="D125" s="136">
        <v>0.4</v>
      </c>
      <c r="E125" s="136">
        <v>31.53</v>
      </c>
      <c r="F125" s="136">
        <v>9.93</v>
      </c>
      <c r="G125" s="136">
        <v>1.27</v>
      </c>
      <c r="H125" s="136">
        <v>8.66</v>
      </c>
      <c r="I125" s="145">
        <v>8.6599999999999966</v>
      </c>
      <c r="J125" s="137">
        <f t="shared" si="6"/>
        <v>0.59999999999999976</v>
      </c>
      <c r="K125">
        <f t="shared" si="1"/>
        <v>0.40000000000000024</v>
      </c>
      <c r="L125">
        <f t="shared" si="2"/>
        <v>0.95920584782597684</v>
      </c>
      <c r="M125">
        <f t="shared" si="3"/>
        <v>4.0794152174023157E-2</v>
      </c>
      <c r="N125" s="145"/>
      <c r="O125" s="137">
        <f t="shared" si="5"/>
        <v>0</v>
      </c>
    </row>
    <row r="126" spans="1:15" ht="15" thickBot="1">
      <c r="A126" s="136" t="s">
        <v>89</v>
      </c>
      <c r="B126" s="136">
        <v>2</v>
      </c>
      <c r="C126" s="136" t="s">
        <v>86</v>
      </c>
      <c r="D126" s="136">
        <v>0.38</v>
      </c>
      <c r="E126" s="136">
        <v>20.309999999999999</v>
      </c>
      <c r="F126" s="136">
        <v>6.08</v>
      </c>
      <c r="G126" s="136">
        <v>0.59</v>
      </c>
      <c r="H126" s="136">
        <v>5.49</v>
      </c>
      <c r="I126" s="145">
        <v>5.4899999999999993</v>
      </c>
      <c r="J126" s="137">
        <f t="shared" si="6"/>
        <v>0.59999999999999987</v>
      </c>
      <c r="K126">
        <f t="shared" si="1"/>
        <v>0.40000000000000013</v>
      </c>
      <c r="L126">
        <f t="shared" si="2"/>
        <v>0.95920584782597684</v>
      </c>
      <c r="M126">
        <f t="shared" si="3"/>
        <v>4.0794152174023157E-2</v>
      </c>
      <c r="N126" s="145">
        <f>SUM(I125:I126)</f>
        <v>14.149999999999995</v>
      </c>
      <c r="O126" s="137">
        <f t="shared" si="5"/>
        <v>14.149999999999995</v>
      </c>
    </row>
    <row r="127" spans="1:15" ht="15" thickBot="1">
      <c r="A127" s="140" t="s">
        <v>90</v>
      </c>
      <c r="B127" s="141"/>
      <c r="C127" s="141"/>
      <c r="D127" s="142"/>
      <c r="E127" s="143">
        <v>1306.4000000000001</v>
      </c>
      <c r="F127" s="133">
        <v>530.11</v>
      </c>
      <c r="G127" s="133">
        <v>14.63</v>
      </c>
      <c r="H127" s="133">
        <v>515.48</v>
      </c>
      <c r="I127" s="145">
        <f>SUM(I104:I126)</f>
        <v>425.84525101506256</v>
      </c>
      <c r="L127">
        <f>PRODUCT(L104:L126)</f>
        <v>0.39997629087470815</v>
      </c>
      <c r="M127">
        <f>PRODUCT(M104:M126)</f>
        <v>3.7250201209350065E-33</v>
      </c>
      <c r="N127" s="145">
        <f>SUM(N104:N126)</f>
        <v>425.8452510150625</v>
      </c>
    </row>
    <row r="128" spans="1:15">
      <c r="I128" s="145" t="s">
        <v>91</v>
      </c>
      <c r="J128" t="s">
        <v>92</v>
      </c>
      <c r="N128" s="145" t="s">
        <v>93</v>
      </c>
      <c r="O128" s="147">
        <f>L37</f>
        <v>8333</v>
      </c>
    </row>
    <row r="129" spans="9:17">
      <c r="I129" s="145"/>
      <c r="N129" s="145" t="s">
        <v>103</v>
      </c>
      <c r="O129">
        <v>5000</v>
      </c>
    </row>
    <row r="130" spans="9:17">
      <c r="I130" s="145" t="s">
        <v>95</v>
      </c>
      <c r="N130" s="145" t="s">
        <v>96</v>
      </c>
      <c r="O130" s="149">
        <f>L37</f>
        <v>8333</v>
      </c>
    </row>
    <row r="131" spans="9:17">
      <c r="I131" s="145" t="s">
        <v>97</v>
      </c>
      <c r="N131" s="145" t="s">
        <v>102</v>
      </c>
      <c r="O131">
        <f>O129</f>
        <v>5000</v>
      </c>
      <c r="P131">
        <f>(1-L127)*O130</f>
        <v>4999.9975681410569</v>
      </c>
      <c r="Q131">
        <f>(O131-P131)</f>
        <v>2.4318589430549764E-3</v>
      </c>
    </row>
    <row r="132" spans="9:17">
      <c r="N132" s="145" t="s">
        <v>104</v>
      </c>
      <c r="O132">
        <f>I127</f>
        <v>425.84525101506256</v>
      </c>
      <c r="P132">
        <f>O132*10</f>
        <v>4258.452510150626</v>
      </c>
    </row>
  </sheetData>
  <mergeCells count="96">
    <mergeCell ref="J37:K37"/>
    <mergeCell ref="A101:B102"/>
    <mergeCell ref="C101:D102"/>
    <mergeCell ref="E101:F101"/>
    <mergeCell ref="A127:D127"/>
    <mergeCell ref="E102:F102"/>
    <mergeCell ref="B79:E80"/>
    <mergeCell ref="F79:I80"/>
    <mergeCell ref="B81:E82"/>
    <mergeCell ref="F81:I82"/>
    <mergeCell ref="B73:E74"/>
    <mergeCell ref="F73:I74"/>
    <mergeCell ref="B75:E76"/>
    <mergeCell ref="F75:I76"/>
    <mergeCell ref="B77:E78"/>
    <mergeCell ref="F77:I78"/>
    <mergeCell ref="B67:E68"/>
    <mergeCell ref="F67:I68"/>
    <mergeCell ref="B69:E70"/>
    <mergeCell ref="F69:I70"/>
    <mergeCell ref="B71:E72"/>
    <mergeCell ref="F71:I72"/>
    <mergeCell ref="B61:E62"/>
    <mergeCell ref="F61:I62"/>
    <mergeCell ref="B63:E64"/>
    <mergeCell ref="F63:I64"/>
    <mergeCell ref="B65:E66"/>
    <mergeCell ref="F65:I66"/>
    <mergeCell ref="B55:E56"/>
    <mergeCell ref="F55:I56"/>
    <mergeCell ref="B57:E58"/>
    <mergeCell ref="F57:I58"/>
    <mergeCell ref="B59:E60"/>
    <mergeCell ref="F59:I60"/>
    <mergeCell ref="B49:E50"/>
    <mergeCell ref="F49:I50"/>
    <mergeCell ref="B51:E52"/>
    <mergeCell ref="F51:I52"/>
    <mergeCell ref="B53:E54"/>
    <mergeCell ref="F53:I54"/>
    <mergeCell ref="B43:E44"/>
    <mergeCell ref="F43:I44"/>
    <mergeCell ref="B45:E46"/>
    <mergeCell ref="F45:I46"/>
    <mergeCell ref="B47:E48"/>
    <mergeCell ref="F47:I48"/>
    <mergeCell ref="B41:E42"/>
    <mergeCell ref="F41:I42"/>
    <mergeCell ref="F30:I31"/>
    <mergeCell ref="J30:K31"/>
    <mergeCell ref="L30:M31"/>
    <mergeCell ref="F32:I33"/>
    <mergeCell ref="J32:K33"/>
    <mergeCell ref="L32:M33"/>
    <mergeCell ref="F34:I35"/>
    <mergeCell ref="J34:K35"/>
    <mergeCell ref="L34:M35"/>
    <mergeCell ref="B39:E40"/>
    <mergeCell ref="F39:I40"/>
    <mergeCell ref="J36:K36"/>
    <mergeCell ref="L36:M36"/>
    <mergeCell ref="L37:M37"/>
    <mergeCell ref="F26:I27"/>
    <mergeCell ref="J26:K27"/>
    <mergeCell ref="L26:M27"/>
    <mergeCell ref="F28:I29"/>
    <mergeCell ref="J28:K29"/>
    <mergeCell ref="L28:M29"/>
    <mergeCell ref="F22:I23"/>
    <mergeCell ref="J22:K23"/>
    <mergeCell ref="L22:M23"/>
    <mergeCell ref="F24:I25"/>
    <mergeCell ref="J24:K25"/>
    <mergeCell ref="L24:M25"/>
    <mergeCell ref="F18:I19"/>
    <mergeCell ref="J18:K19"/>
    <mergeCell ref="L18:M19"/>
    <mergeCell ref="F20:I21"/>
    <mergeCell ref="J20:K21"/>
    <mergeCell ref="L20:M21"/>
    <mergeCell ref="B6:D8"/>
    <mergeCell ref="E6:F8"/>
    <mergeCell ref="G6:H8"/>
    <mergeCell ref="I6:J8"/>
    <mergeCell ref="K6:L8"/>
    <mergeCell ref="F12:I17"/>
    <mergeCell ref="J12:M13"/>
    <mergeCell ref="J14:M15"/>
    <mergeCell ref="J16:K17"/>
    <mergeCell ref="L16:M17"/>
    <mergeCell ref="M3:Q5"/>
    <mergeCell ref="B3:D5"/>
    <mergeCell ref="E3:F5"/>
    <mergeCell ref="G3:H5"/>
    <mergeCell ref="I3:J5"/>
    <mergeCell ref="K3:L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I22" sqref="I22"/>
    </sheetView>
  </sheetViews>
  <sheetFormatPr defaultRowHeight="14.5"/>
  <cols>
    <col min="9" max="9" width="17.81640625" style="145" bestFit="1" customWidth="1"/>
    <col min="10" max="10" width="11.81640625" bestFit="1" customWidth="1"/>
    <col min="14" max="14" width="17.90625" style="145" bestFit="1" customWidth="1"/>
  </cols>
  <sheetData>
    <row r="1" spans="1:15" ht="16">
      <c r="A1" s="125" t="s">
        <v>13</v>
      </c>
      <c r="B1" s="126"/>
      <c r="C1" s="125" t="s">
        <v>67</v>
      </c>
      <c r="D1" s="126"/>
      <c r="E1" s="125" t="s">
        <v>68</v>
      </c>
      <c r="F1" s="126"/>
      <c r="G1" s="127" t="s">
        <v>69</v>
      </c>
      <c r="H1" s="127" t="s">
        <v>70</v>
      </c>
    </row>
    <row r="2" spans="1:15" ht="15" thickBot="1">
      <c r="A2" s="128"/>
      <c r="B2" s="129"/>
      <c r="C2" s="128"/>
      <c r="D2" s="129"/>
      <c r="E2" s="130" t="s">
        <v>71</v>
      </c>
      <c r="F2" s="131"/>
      <c r="G2" s="132" t="s">
        <v>71</v>
      </c>
      <c r="H2" s="132" t="s">
        <v>71</v>
      </c>
    </row>
    <row r="3" spans="1:15" ht="15" thickBot="1">
      <c r="A3" s="133" t="s">
        <v>72</v>
      </c>
      <c r="B3" s="133" t="s">
        <v>73</v>
      </c>
      <c r="C3" s="133" t="s">
        <v>74</v>
      </c>
      <c r="D3" s="133" t="s">
        <v>75</v>
      </c>
      <c r="E3" s="133" t="s">
        <v>76</v>
      </c>
      <c r="F3" s="133" t="s">
        <v>77</v>
      </c>
      <c r="G3" s="134"/>
      <c r="H3" s="134"/>
      <c r="I3" s="135" t="s">
        <v>100</v>
      </c>
      <c r="J3" s="144" t="s">
        <v>99</v>
      </c>
      <c r="N3" s="135" t="s">
        <v>101</v>
      </c>
    </row>
    <row r="4" spans="1:15" ht="15" thickBot="1">
      <c r="A4" s="136" t="s">
        <v>78</v>
      </c>
      <c r="B4" s="136">
        <v>1</v>
      </c>
      <c r="C4" s="136" t="s">
        <v>79</v>
      </c>
      <c r="D4" s="136">
        <v>0.38</v>
      </c>
      <c r="E4" s="136">
        <v>40.74</v>
      </c>
      <c r="F4" s="136">
        <v>12.19</v>
      </c>
      <c r="G4" s="136">
        <v>2.36</v>
      </c>
      <c r="H4" s="136">
        <v>9.83</v>
      </c>
      <c r="I4" s="145">
        <v>7.9361953380202603</v>
      </c>
      <c r="J4" s="137">
        <f>0.5*(I4/H4)</f>
        <v>0.40367219420245476</v>
      </c>
      <c r="K4">
        <f>1-J4</f>
        <v>0.59632780579754519</v>
      </c>
      <c r="L4">
        <f>(K4)^(10/220)</f>
        <v>0.97677553957791796</v>
      </c>
      <c r="M4">
        <f>1-L4</f>
        <v>2.3224460422082038E-2</v>
      </c>
    </row>
    <row r="5" spans="1:15" ht="15" thickBot="1">
      <c r="A5" s="136" t="s">
        <v>78</v>
      </c>
      <c r="B5" s="136">
        <v>2</v>
      </c>
      <c r="C5" s="136" t="s">
        <v>79</v>
      </c>
      <c r="D5" s="136">
        <v>0.38</v>
      </c>
      <c r="E5" s="136">
        <v>42.93</v>
      </c>
      <c r="F5" s="136">
        <v>12.85</v>
      </c>
      <c r="G5" s="136">
        <v>4.6100000000000003</v>
      </c>
      <c r="H5" s="136">
        <v>8.24</v>
      </c>
      <c r="I5" s="145">
        <v>6.6525177604564574</v>
      </c>
      <c r="J5" s="137">
        <f t="shared" ref="J5:J6" si="0">0.5*(I5/H5)</f>
        <v>0.40367219420245493</v>
      </c>
      <c r="K5">
        <f t="shared" ref="K5:K26" si="1">1-J5</f>
        <v>0.59632780579754507</v>
      </c>
      <c r="L5">
        <f t="shared" ref="L5:L26" si="2">(K5)^(10/220)</f>
        <v>0.97677553957791796</v>
      </c>
      <c r="M5">
        <f t="shared" ref="M5:M26" si="3">1-L5</f>
        <v>2.3224460422082038E-2</v>
      </c>
      <c r="N5" s="145">
        <f>SUM(I4:I6)</f>
        <v>25.560523336899443</v>
      </c>
      <c r="O5" s="137"/>
    </row>
    <row r="6" spans="1:15" ht="15" thickBot="1">
      <c r="A6" s="136" t="s">
        <v>78</v>
      </c>
      <c r="B6" s="136">
        <v>3</v>
      </c>
      <c r="C6" s="136" t="s">
        <v>79</v>
      </c>
      <c r="D6" s="136">
        <v>0.38</v>
      </c>
      <c r="E6" s="136">
        <v>55.07</v>
      </c>
      <c r="F6" s="136">
        <v>16.48</v>
      </c>
      <c r="G6" s="136">
        <v>2.89</v>
      </c>
      <c r="H6" s="136">
        <v>13.59</v>
      </c>
      <c r="I6" s="145">
        <v>10.971810238422725</v>
      </c>
      <c r="J6" s="137">
        <f t="shared" si="0"/>
        <v>0.40367219420245493</v>
      </c>
      <c r="K6">
        <f t="shared" si="1"/>
        <v>0.59632780579754507</v>
      </c>
      <c r="L6">
        <f t="shared" si="2"/>
        <v>0.97677553957791796</v>
      </c>
      <c r="M6">
        <f t="shared" si="3"/>
        <v>2.3224460422082038E-2</v>
      </c>
    </row>
    <row r="7" spans="1:15" ht="15" thickBot="1">
      <c r="A7" s="136" t="s">
        <v>80</v>
      </c>
      <c r="B7" s="136">
        <v>1</v>
      </c>
      <c r="C7" s="136" t="s">
        <v>81</v>
      </c>
      <c r="D7" s="136">
        <v>0.43</v>
      </c>
      <c r="E7" s="136">
        <v>53.85</v>
      </c>
      <c r="F7" s="136">
        <v>18.23</v>
      </c>
      <c r="G7" s="136">
        <v>0</v>
      </c>
      <c r="H7" s="136">
        <v>18.23</v>
      </c>
      <c r="I7" s="145">
        <v>6.1596160241627382</v>
      </c>
      <c r="J7" s="137">
        <f>0.85*(I7/H7)</f>
        <v>0.28720096656820226</v>
      </c>
      <c r="K7">
        <f t="shared" si="1"/>
        <v>0.71279903343179774</v>
      </c>
      <c r="L7">
        <f t="shared" si="2"/>
        <v>0.98472890589806927</v>
      </c>
      <c r="M7">
        <f t="shared" si="3"/>
        <v>1.5271094101930727E-2</v>
      </c>
    </row>
    <row r="8" spans="1:15" ht="15" thickBot="1">
      <c r="A8" s="136" t="s">
        <v>80</v>
      </c>
      <c r="B8" s="136">
        <v>2</v>
      </c>
      <c r="C8" s="136" t="s">
        <v>81</v>
      </c>
      <c r="D8" s="136">
        <v>0.49</v>
      </c>
      <c r="E8" s="136">
        <v>53.46</v>
      </c>
      <c r="F8" s="136">
        <v>20.63</v>
      </c>
      <c r="G8" s="136">
        <v>1.89</v>
      </c>
      <c r="H8" s="136">
        <v>18.739999999999998</v>
      </c>
      <c r="I8" s="145">
        <v>6.3319366041036593</v>
      </c>
      <c r="J8" s="137">
        <f t="shared" ref="J8:J16" si="4">0.85*(I8/H8)</f>
        <v>0.28720096656820226</v>
      </c>
      <c r="K8">
        <f t="shared" si="1"/>
        <v>0.71279903343179774</v>
      </c>
      <c r="L8">
        <f t="shared" si="2"/>
        <v>0.98472890589806927</v>
      </c>
      <c r="M8">
        <f t="shared" si="3"/>
        <v>1.5271094101930727E-2</v>
      </c>
      <c r="N8" s="145">
        <f>SUM(I7:I9)</f>
        <v>21.604270355730414</v>
      </c>
    </row>
    <row r="9" spans="1:15" ht="15" thickBot="1">
      <c r="A9" s="136" t="s">
        <v>80</v>
      </c>
      <c r="B9" s="136">
        <v>3</v>
      </c>
      <c r="C9" s="136" t="s">
        <v>81</v>
      </c>
      <c r="D9" s="136">
        <v>0.54</v>
      </c>
      <c r="E9" s="136">
        <v>64.760000000000005</v>
      </c>
      <c r="F9" s="136">
        <v>27.54</v>
      </c>
      <c r="G9" s="136">
        <v>0.56999999999999995</v>
      </c>
      <c r="H9" s="136">
        <v>26.97</v>
      </c>
      <c r="I9" s="145">
        <v>9.1127177274640179</v>
      </c>
      <c r="J9" s="137">
        <f t="shared" si="4"/>
        <v>0.28720096656820226</v>
      </c>
      <c r="K9">
        <f t="shared" si="1"/>
        <v>0.71279903343179774</v>
      </c>
      <c r="L9">
        <f t="shared" si="2"/>
        <v>0.98472890589806927</v>
      </c>
      <c r="M9">
        <f t="shared" si="3"/>
        <v>1.5271094101930727E-2</v>
      </c>
    </row>
    <row r="10" spans="1:15" ht="15" thickBot="1">
      <c r="A10" s="136" t="s">
        <v>82</v>
      </c>
      <c r="B10" s="136">
        <v>1</v>
      </c>
      <c r="C10" s="138" t="s">
        <v>81</v>
      </c>
      <c r="D10" s="136">
        <v>0.6</v>
      </c>
      <c r="E10" s="136">
        <v>64.180000000000007</v>
      </c>
      <c r="F10" s="136">
        <v>30.33</v>
      </c>
      <c r="G10" s="136">
        <v>0</v>
      </c>
      <c r="H10" s="136">
        <v>30.33</v>
      </c>
      <c r="I10" s="145">
        <v>10.248006254133617</v>
      </c>
      <c r="J10" s="137">
        <f t="shared" si="4"/>
        <v>0.28720096656820226</v>
      </c>
      <c r="K10">
        <f t="shared" si="1"/>
        <v>0.71279903343179774</v>
      </c>
      <c r="L10">
        <f t="shared" si="2"/>
        <v>0.98472890589806927</v>
      </c>
      <c r="M10">
        <f t="shared" si="3"/>
        <v>1.5271094101930727E-2</v>
      </c>
    </row>
    <row r="11" spans="1:15" ht="15" thickBot="1">
      <c r="A11" s="136" t="s">
        <v>82</v>
      </c>
      <c r="B11" s="136">
        <v>2</v>
      </c>
      <c r="C11" s="136" t="s">
        <v>83</v>
      </c>
      <c r="D11" s="136">
        <v>0.57999999999999996</v>
      </c>
      <c r="E11" s="136">
        <v>67.12</v>
      </c>
      <c r="F11" s="136">
        <v>30.66</v>
      </c>
      <c r="G11" s="136">
        <v>0</v>
      </c>
      <c r="H11" s="136">
        <v>30.66</v>
      </c>
      <c r="I11" s="145">
        <v>10.359507805860096</v>
      </c>
      <c r="J11" s="137">
        <f t="shared" si="4"/>
        <v>0.28720096656820226</v>
      </c>
      <c r="K11">
        <f t="shared" si="1"/>
        <v>0.71279903343179774</v>
      </c>
      <c r="L11">
        <f t="shared" si="2"/>
        <v>0.98472890589806927</v>
      </c>
      <c r="M11">
        <f t="shared" si="3"/>
        <v>1.5271094101930727E-2</v>
      </c>
      <c r="N11" s="145">
        <f>SUM(I10:I12)</f>
        <v>32.592241453139749</v>
      </c>
    </row>
    <row r="12" spans="1:15" ht="15" thickBot="1">
      <c r="A12" s="136" t="s">
        <v>82</v>
      </c>
      <c r="B12" s="136">
        <v>3</v>
      </c>
      <c r="C12" s="136" t="s">
        <v>83</v>
      </c>
      <c r="D12" s="136">
        <v>0.57999999999999996</v>
      </c>
      <c r="E12" s="136">
        <v>77.650000000000006</v>
      </c>
      <c r="F12" s="136">
        <v>35.47</v>
      </c>
      <c r="G12" s="136">
        <v>0</v>
      </c>
      <c r="H12" s="136">
        <v>35.47</v>
      </c>
      <c r="I12" s="145">
        <v>11.98472739314604</v>
      </c>
      <c r="J12" s="137">
        <f t="shared" si="4"/>
        <v>0.28720096656820226</v>
      </c>
      <c r="K12">
        <f t="shared" si="1"/>
        <v>0.71279903343179774</v>
      </c>
      <c r="L12">
        <f t="shared" si="2"/>
        <v>0.98472890589806927</v>
      </c>
      <c r="M12">
        <f t="shared" si="3"/>
        <v>1.5271094101930727E-2</v>
      </c>
    </row>
    <row r="13" spans="1:15" ht="15" thickBot="1">
      <c r="A13" s="136" t="s">
        <v>84</v>
      </c>
      <c r="B13" s="136">
        <v>1</v>
      </c>
      <c r="C13" s="136" t="s">
        <v>83</v>
      </c>
      <c r="D13" s="136">
        <v>0.57999999999999996</v>
      </c>
      <c r="E13" s="136">
        <v>72.930000000000007</v>
      </c>
      <c r="F13" s="136">
        <v>33.31</v>
      </c>
      <c r="G13" s="136">
        <v>0</v>
      </c>
      <c r="H13" s="136">
        <v>33.31</v>
      </c>
      <c r="I13" s="145">
        <v>11.254899054572727</v>
      </c>
      <c r="J13" s="137">
        <f t="shared" si="4"/>
        <v>0.28720096656820226</v>
      </c>
      <c r="K13">
        <f t="shared" si="1"/>
        <v>0.71279903343179774</v>
      </c>
      <c r="L13">
        <f t="shared" si="2"/>
        <v>0.98472890589806927</v>
      </c>
      <c r="M13">
        <f t="shared" si="3"/>
        <v>1.5271094101930727E-2</v>
      </c>
    </row>
    <row r="14" spans="1:15" ht="15" thickBot="1">
      <c r="A14" s="136" t="s">
        <v>84</v>
      </c>
      <c r="B14" s="136">
        <v>2</v>
      </c>
      <c r="C14" s="136" t="s">
        <v>83</v>
      </c>
      <c r="D14" s="136">
        <v>0.57999999999999996</v>
      </c>
      <c r="E14" s="136">
        <v>71.819999999999993</v>
      </c>
      <c r="F14" s="136">
        <v>32.799999999999997</v>
      </c>
      <c r="G14" s="136">
        <v>0</v>
      </c>
      <c r="H14" s="136">
        <v>32.799999999999997</v>
      </c>
      <c r="I14" s="145">
        <v>11.082578474631807</v>
      </c>
      <c r="J14" s="137">
        <f t="shared" si="4"/>
        <v>0.28720096656820232</v>
      </c>
      <c r="K14">
        <f t="shared" si="1"/>
        <v>0.71279903343179774</v>
      </c>
      <c r="L14">
        <f t="shared" si="2"/>
        <v>0.98472890589806927</v>
      </c>
      <c r="M14">
        <f t="shared" si="3"/>
        <v>1.5271094101930727E-2</v>
      </c>
      <c r="N14" s="145">
        <f>SUM(I13:I15)</f>
        <v>34.241112884731315</v>
      </c>
    </row>
    <row r="15" spans="1:15" ht="15" thickBot="1">
      <c r="A15" s="136" t="s">
        <v>84</v>
      </c>
      <c r="B15" s="136">
        <v>3</v>
      </c>
      <c r="C15" s="136" t="s">
        <v>83</v>
      </c>
      <c r="D15" s="136">
        <v>0.57999999999999996</v>
      </c>
      <c r="E15" s="136">
        <v>77.14</v>
      </c>
      <c r="F15" s="136">
        <v>35.229999999999997</v>
      </c>
      <c r="G15" s="136">
        <v>0</v>
      </c>
      <c r="H15" s="136">
        <v>35.229999999999997</v>
      </c>
      <c r="I15" s="145">
        <v>11.903635355526781</v>
      </c>
      <c r="J15" s="137">
        <f t="shared" si="4"/>
        <v>0.28720096656820226</v>
      </c>
      <c r="K15">
        <f t="shared" si="1"/>
        <v>0.71279903343179774</v>
      </c>
      <c r="L15">
        <f t="shared" si="2"/>
        <v>0.98472890589806927</v>
      </c>
      <c r="M15">
        <f t="shared" si="3"/>
        <v>1.5271094101930727E-2</v>
      </c>
    </row>
    <row r="16" spans="1:15" ht="15" thickBot="1">
      <c r="A16" s="136" t="s">
        <v>85</v>
      </c>
      <c r="B16" s="136">
        <v>1</v>
      </c>
      <c r="C16" s="136" t="s">
        <v>83</v>
      </c>
      <c r="D16" s="136">
        <v>0.57999999999999996</v>
      </c>
      <c r="E16" s="136">
        <v>68.66</v>
      </c>
      <c r="F16" s="136">
        <v>31.36</v>
      </c>
      <c r="G16" s="136">
        <v>0</v>
      </c>
      <c r="H16" s="136">
        <v>31.36</v>
      </c>
      <c r="I16" s="145">
        <v>10.596026248916264</v>
      </c>
      <c r="J16" s="137">
        <f t="shared" si="4"/>
        <v>0.28720096656820226</v>
      </c>
      <c r="K16">
        <f t="shared" si="1"/>
        <v>0.71279903343179774</v>
      </c>
      <c r="L16">
        <f t="shared" si="2"/>
        <v>0.98472890589806927</v>
      </c>
      <c r="M16">
        <f t="shared" si="3"/>
        <v>1.5271094101930727E-2</v>
      </c>
    </row>
    <row r="17" spans="1:17" ht="15" thickBot="1">
      <c r="A17" s="136" t="s">
        <v>85</v>
      </c>
      <c r="B17" s="136">
        <v>2</v>
      </c>
      <c r="C17" s="139" t="s">
        <v>86</v>
      </c>
      <c r="D17" s="136">
        <v>0.57999999999999996</v>
      </c>
      <c r="E17" s="136">
        <v>67.66</v>
      </c>
      <c r="F17" s="136">
        <v>30.9</v>
      </c>
      <c r="G17" s="136">
        <v>0.45</v>
      </c>
      <c r="H17" s="136">
        <v>30.45</v>
      </c>
      <c r="I17" s="145">
        <v>21.936787558233309</v>
      </c>
      <c r="J17" s="137">
        <f>0.6*(I17/H17)</f>
        <v>0.43225197159080408</v>
      </c>
      <c r="K17">
        <f t="shared" si="1"/>
        <v>0.56774802840919592</v>
      </c>
      <c r="L17">
        <f t="shared" si="2"/>
        <v>0.97459741722298687</v>
      </c>
      <c r="M17">
        <f t="shared" si="3"/>
        <v>2.5402582777013127E-2</v>
      </c>
      <c r="N17" s="145">
        <f>SUM(I16:I18)</f>
        <v>54.62809375496618</v>
      </c>
    </row>
    <row r="18" spans="1:17" ht="15" thickBot="1">
      <c r="A18" s="136" t="s">
        <v>85</v>
      </c>
      <c r="B18" s="136">
        <v>3</v>
      </c>
      <c r="C18" s="136" t="s">
        <v>86</v>
      </c>
      <c r="D18" s="136">
        <v>0.55000000000000004</v>
      </c>
      <c r="E18" s="136">
        <v>70.81</v>
      </c>
      <c r="F18" s="136">
        <v>30.67</v>
      </c>
      <c r="G18" s="136">
        <v>0</v>
      </c>
      <c r="H18" s="136">
        <v>30.67</v>
      </c>
      <c r="I18" s="145">
        <v>22.095279947816607</v>
      </c>
      <c r="J18" s="137">
        <f t="shared" ref="J18:J26" si="5">0.6*(I18/H18)</f>
        <v>0.43225197159080414</v>
      </c>
      <c r="K18">
        <f t="shared" si="1"/>
        <v>0.5677480284091958</v>
      </c>
      <c r="L18">
        <f t="shared" si="2"/>
        <v>0.97459741722298687</v>
      </c>
      <c r="M18">
        <f t="shared" si="3"/>
        <v>2.5402582777013127E-2</v>
      </c>
    </row>
    <row r="19" spans="1:17" ht="15" thickBot="1">
      <c r="A19" s="136" t="s">
        <v>87</v>
      </c>
      <c r="B19" s="136">
        <v>1</v>
      </c>
      <c r="C19" s="136" t="s">
        <v>86</v>
      </c>
      <c r="D19" s="136">
        <v>0.53</v>
      </c>
      <c r="E19" s="136">
        <v>61.15</v>
      </c>
      <c r="F19" s="136">
        <v>25.52</v>
      </c>
      <c r="G19" s="136">
        <v>0</v>
      </c>
      <c r="H19" s="136">
        <v>25.52</v>
      </c>
      <c r="I19" s="145">
        <v>18.3851171916622</v>
      </c>
      <c r="J19" s="137">
        <f t="shared" si="5"/>
        <v>0.43225197159080408</v>
      </c>
      <c r="K19">
        <f t="shared" si="1"/>
        <v>0.56774802840919592</v>
      </c>
      <c r="L19">
        <f t="shared" si="2"/>
        <v>0.97459741722298687</v>
      </c>
      <c r="M19">
        <f t="shared" si="3"/>
        <v>2.5402582777013127E-2</v>
      </c>
    </row>
    <row r="20" spans="1:17" ht="15" thickBot="1">
      <c r="A20" s="136" t="s">
        <v>87</v>
      </c>
      <c r="B20" s="136">
        <v>2</v>
      </c>
      <c r="C20" s="136" t="s">
        <v>86</v>
      </c>
      <c r="D20" s="136">
        <v>0.51</v>
      </c>
      <c r="E20" s="136">
        <v>57.12</v>
      </c>
      <c r="F20" s="136">
        <v>22.94</v>
      </c>
      <c r="G20" s="136">
        <v>0</v>
      </c>
      <c r="H20" s="136">
        <v>22.94</v>
      </c>
      <c r="I20" s="145">
        <v>16.526433713821742</v>
      </c>
      <c r="J20" s="137">
        <f t="shared" si="5"/>
        <v>0.43225197159080403</v>
      </c>
      <c r="K20">
        <f t="shared" si="1"/>
        <v>0.56774802840919603</v>
      </c>
      <c r="L20">
        <f t="shared" si="2"/>
        <v>0.97459741722298687</v>
      </c>
      <c r="M20">
        <f t="shared" si="3"/>
        <v>2.5402582777013127E-2</v>
      </c>
      <c r="N20" s="145">
        <f>SUM(I19:I21)</f>
        <v>50.940894851976267</v>
      </c>
    </row>
    <row r="21" spans="1:17" ht="15" thickBot="1">
      <c r="A21" s="136" t="s">
        <v>87</v>
      </c>
      <c r="B21" s="136">
        <v>3</v>
      </c>
      <c r="C21" s="136" t="s">
        <v>86</v>
      </c>
      <c r="D21" s="136">
        <v>0.48</v>
      </c>
      <c r="E21" s="136">
        <v>58.87</v>
      </c>
      <c r="F21" s="136">
        <v>22.25</v>
      </c>
      <c r="G21" s="136">
        <v>0</v>
      </c>
      <c r="H21" s="136">
        <v>22.25</v>
      </c>
      <c r="I21" s="145">
        <v>16.029343946492322</v>
      </c>
      <c r="J21" s="137">
        <f t="shared" si="5"/>
        <v>0.43225197159080414</v>
      </c>
      <c r="K21">
        <f t="shared" si="1"/>
        <v>0.5677480284091958</v>
      </c>
      <c r="L21">
        <f t="shared" si="2"/>
        <v>0.97459741722298687</v>
      </c>
      <c r="M21">
        <f t="shared" si="3"/>
        <v>2.5402582777013127E-2</v>
      </c>
    </row>
    <row r="22" spans="1:17" ht="15" thickBot="1">
      <c r="A22" s="136" t="s">
        <v>88</v>
      </c>
      <c r="B22" s="136">
        <v>1</v>
      </c>
      <c r="C22" s="136" t="s">
        <v>86</v>
      </c>
      <c r="D22" s="136">
        <v>0.46</v>
      </c>
      <c r="E22" s="136">
        <v>48.04</v>
      </c>
      <c r="F22" s="136">
        <v>17.399999999999999</v>
      </c>
      <c r="G22" s="136">
        <v>0</v>
      </c>
      <c r="H22" s="136">
        <v>17.399999999999999</v>
      </c>
      <c r="I22" s="145">
        <v>12.535307176133319</v>
      </c>
      <c r="J22" s="137">
        <f t="shared" si="5"/>
        <v>0.43225197159080408</v>
      </c>
      <c r="K22">
        <f t="shared" si="1"/>
        <v>0.56774802840919592</v>
      </c>
      <c r="L22">
        <f t="shared" si="2"/>
        <v>0.97459741722298687</v>
      </c>
      <c r="M22">
        <f t="shared" si="3"/>
        <v>2.5402582777013127E-2</v>
      </c>
    </row>
    <row r="23" spans="1:17" ht="15" thickBot="1">
      <c r="A23" s="136" t="s">
        <v>88</v>
      </c>
      <c r="B23" s="136">
        <v>2</v>
      </c>
      <c r="C23" s="136" t="s">
        <v>86</v>
      </c>
      <c r="D23" s="136">
        <v>0.44</v>
      </c>
      <c r="E23" s="136">
        <v>42.67</v>
      </c>
      <c r="F23" s="136">
        <v>14.79</v>
      </c>
      <c r="G23" s="136">
        <v>0</v>
      </c>
      <c r="H23" s="136">
        <v>14.79</v>
      </c>
      <c r="I23" s="145">
        <v>10.65501109971332</v>
      </c>
      <c r="J23" s="137">
        <f t="shared" si="5"/>
        <v>0.43225197159080408</v>
      </c>
      <c r="K23">
        <f t="shared" si="1"/>
        <v>0.56774802840919592</v>
      </c>
      <c r="L23">
        <f t="shared" si="2"/>
        <v>0.97459741722298687</v>
      </c>
      <c r="M23">
        <f t="shared" si="3"/>
        <v>2.5402582777013127E-2</v>
      </c>
      <c r="N23" s="145">
        <f>SUM(I22:I24)</f>
        <v>32.231588681620963</v>
      </c>
    </row>
    <row r="24" spans="1:17" ht="15" thickBot="1">
      <c r="A24" s="136" t="s">
        <v>88</v>
      </c>
      <c r="B24" s="136">
        <v>3</v>
      </c>
      <c r="C24" s="136" t="s">
        <v>86</v>
      </c>
      <c r="D24" s="136">
        <v>0.42</v>
      </c>
      <c r="E24" s="136">
        <v>37.93</v>
      </c>
      <c r="F24" s="136">
        <v>12.55</v>
      </c>
      <c r="G24" s="136">
        <v>0</v>
      </c>
      <c r="H24" s="136">
        <v>12.55</v>
      </c>
      <c r="I24" s="145">
        <v>9.0412704057743198</v>
      </c>
      <c r="J24" s="137">
        <f t="shared" si="5"/>
        <v>0.43225197159080408</v>
      </c>
      <c r="K24">
        <f t="shared" si="1"/>
        <v>0.56774802840919592</v>
      </c>
      <c r="L24">
        <f t="shared" si="2"/>
        <v>0.97459741722298687</v>
      </c>
      <c r="M24">
        <f t="shared" si="3"/>
        <v>2.5402582777013127E-2</v>
      </c>
    </row>
    <row r="25" spans="1:17" ht="15" thickBot="1">
      <c r="A25" s="136" t="s">
        <v>89</v>
      </c>
      <c r="B25" s="136">
        <v>1</v>
      </c>
      <c r="C25" s="136" t="s">
        <v>86</v>
      </c>
      <c r="D25" s="136">
        <v>0.4</v>
      </c>
      <c r="E25" s="136">
        <v>31.53</v>
      </c>
      <c r="F25" s="136">
        <v>9.93</v>
      </c>
      <c r="G25" s="136">
        <v>1.27</v>
      </c>
      <c r="H25" s="136">
        <v>8.66</v>
      </c>
      <c r="I25" s="145">
        <v>6.2388367899606054</v>
      </c>
      <c r="J25" s="137">
        <f t="shared" si="5"/>
        <v>0.43225197159080403</v>
      </c>
      <c r="K25">
        <f t="shared" si="1"/>
        <v>0.56774802840919603</v>
      </c>
      <c r="L25">
        <f t="shared" si="2"/>
        <v>0.97459741722298687</v>
      </c>
      <c r="M25">
        <f t="shared" si="3"/>
        <v>2.5402582777013127E-2</v>
      </c>
    </row>
    <row r="26" spans="1:17" ht="15" thickBot="1">
      <c r="A26" s="136" t="s">
        <v>89</v>
      </c>
      <c r="B26" s="136">
        <v>2</v>
      </c>
      <c r="C26" s="136" t="s">
        <v>86</v>
      </c>
      <c r="D26" s="136">
        <v>0.38</v>
      </c>
      <c r="E26" s="136">
        <v>20.309999999999999</v>
      </c>
      <c r="F26" s="136">
        <v>6.08</v>
      </c>
      <c r="G26" s="136">
        <v>0.59</v>
      </c>
      <c r="H26" s="136">
        <v>5.49</v>
      </c>
      <c r="I26" s="145">
        <v>3.9551055400558579</v>
      </c>
      <c r="J26" s="137">
        <f t="shared" si="5"/>
        <v>0.43225197159080408</v>
      </c>
      <c r="K26">
        <f t="shared" si="1"/>
        <v>0.56774802840919592</v>
      </c>
      <c r="L26">
        <f t="shared" si="2"/>
        <v>0.97459741722298687</v>
      </c>
      <c r="M26">
        <f t="shared" si="3"/>
        <v>2.5402582777013127E-2</v>
      </c>
      <c r="N26" s="145">
        <f>SUM(I25:I26)</f>
        <v>10.193942330016464</v>
      </c>
    </row>
    <row r="27" spans="1:17" ht="15" thickBot="1">
      <c r="A27" s="140" t="s">
        <v>90</v>
      </c>
      <c r="B27" s="141"/>
      <c r="C27" s="141"/>
      <c r="D27" s="142"/>
      <c r="E27" s="143">
        <v>1306.4000000000001</v>
      </c>
      <c r="F27" s="133">
        <v>530.11</v>
      </c>
      <c r="G27" s="133">
        <v>14.63</v>
      </c>
      <c r="H27" s="133">
        <v>515.48</v>
      </c>
      <c r="I27" s="145">
        <f>SUM(I4:I26)</f>
        <v>261.99266764908083</v>
      </c>
      <c r="L27">
        <f>PRODUCT(L4:L26)</f>
        <v>0.61773719573326813</v>
      </c>
      <c r="M27">
        <f>PRODUCT(M4:M26)</f>
        <v>9.6675668491104216E-40</v>
      </c>
      <c r="N27" s="145">
        <f>SUM(N4:N26)</f>
        <v>261.99266764908077</v>
      </c>
    </row>
    <row r="28" spans="1:17">
      <c r="I28" s="145" t="s">
        <v>91</v>
      </c>
      <c r="J28" t="s">
        <v>92</v>
      </c>
      <c r="N28" s="145" t="s">
        <v>93</v>
      </c>
      <c r="O28">
        <v>4000</v>
      </c>
    </row>
    <row r="29" spans="1:17">
      <c r="N29" s="145" t="s">
        <v>94</v>
      </c>
      <c r="O29">
        <v>2000</v>
      </c>
    </row>
    <row r="30" spans="1:17">
      <c r="I30" s="145" t="s">
        <v>95</v>
      </c>
      <c r="N30" s="145" t="s">
        <v>96</v>
      </c>
      <c r="O30">
        <v>6540</v>
      </c>
    </row>
    <row r="31" spans="1:17">
      <c r="I31" s="145" t="s">
        <v>97</v>
      </c>
      <c r="N31" s="145" t="s">
        <v>98</v>
      </c>
      <c r="O31">
        <v>2500</v>
      </c>
      <c r="P31">
        <f>(1-L27)*O30</f>
        <v>2499.9987399044267</v>
      </c>
      <c r="Q31">
        <f>(O31-P31)</f>
        <v>1.2600955733432784E-3</v>
      </c>
    </row>
  </sheetData>
  <mergeCells count="5">
    <mergeCell ref="A1:B2"/>
    <mergeCell ref="C1:D2"/>
    <mergeCell ref="E1:F1"/>
    <mergeCell ref="E2:F2"/>
    <mergeCell ref="A27:D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1"/>
  <sheetViews>
    <sheetView topLeftCell="A99" zoomScale="80" zoomScaleNormal="80" workbookViewId="0">
      <selection activeCell="P100" sqref="P100:W104"/>
    </sheetView>
  </sheetViews>
  <sheetFormatPr defaultRowHeight="14.5"/>
  <cols>
    <col min="2" max="2" width="16.7265625" customWidth="1"/>
    <col min="3" max="3" width="0.1796875" customWidth="1"/>
    <col min="4" max="4" width="18.1796875" customWidth="1"/>
    <col min="5" max="5" width="12.1796875" customWidth="1"/>
  </cols>
  <sheetData>
    <row r="2" spans="2:17" ht="15" thickBot="1"/>
    <row r="3" spans="2:17">
      <c r="B3" s="92" t="s">
        <v>0</v>
      </c>
      <c r="C3" s="93"/>
      <c r="D3" s="94"/>
      <c r="E3" s="92" t="s">
        <v>1</v>
      </c>
      <c r="F3" s="94"/>
      <c r="G3" s="92" t="s">
        <v>2</v>
      </c>
      <c r="H3" s="94"/>
      <c r="I3" s="92" t="s">
        <v>3</v>
      </c>
      <c r="J3" s="94"/>
      <c r="K3" s="92" t="s">
        <v>4</v>
      </c>
      <c r="L3" s="94"/>
      <c r="M3" s="92" t="s">
        <v>5</v>
      </c>
      <c r="N3" s="93"/>
      <c r="O3" s="93"/>
      <c r="P3" s="93"/>
      <c r="Q3" s="94"/>
    </row>
    <row r="4" spans="2:17">
      <c r="B4" s="95"/>
      <c r="C4" s="96"/>
      <c r="D4" s="97"/>
      <c r="E4" s="95"/>
      <c r="F4" s="97"/>
      <c r="G4" s="95"/>
      <c r="H4" s="97"/>
      <c r="I4" s="95"/>
      <c r="J4" s="97"/>
      <c r="K4" s="95"/>
      <c r="L4" s="97"/>
      <c r="M4" s="95"/>
      <c r="N4" s="96"/>
      <c r="O4" s="96"/>
      <c r="P4" s="96"/>
      <c r="Q4" s="97"/>
    </row>
    <row r="5" spans="2:17" ht="15" thickBot="1">
      <c r="B5" s="98"/>
      <c r="C5" s="99"/>
      <c r="D5" s="100"/>
      <c r="E5" s="98"/>
      <c r="F5" s="100"/>
      <c r="G5" s="98"/>
      <c r="H5" s="100"/>
      <c r="I5" s="98"/>
      <c r="J5" s="100"/>
      <c r="K5" s="98"/>
      <c r="L5" s="100"/>
      <c r="M5" s="98"/>
      <c r="N5" s="99"/>
      <c r="O5" s="99"/>
      <c r="P5" s="99"/>
      <c r="Q5" s="100"/>
    </row>
    <row r="6" spans="2:17">
      <c r="B6" s="101" t="s">
        <v>41</v>
      </c>
      <c r="C6" s="102"/>
      <c r="D6" s="103"/>
      <c r="E6" s="101">
        <v>2610.81</v>
      </c>
      <c r="F6" s="103"/>
      <c r="G6" s="101" t="s">
        <v>42</v>
      </c>
      <c r="H6" s="103"/>
      <c r="I6" s="101" t="s">
        <v>8</v>
      </c>
      <c r="J6" s="103"/>
      <c r="K6" s="101" t="s">
        <v>9</v>
      </c>
      <c r="L6" s="103"/>
      <c r="M6" s="110" t="s">
        <v>43</v>
      </c>
      <c r="N6" s="111"/>
      <c r="O6" s="111" t="s">
        <v>44</v>
      </c>
      <c r="P6" s="111"/>
      <c r="Q6" s="112"/>
    </row>
    <row r="7" spans="2:17">
      <c r="B7" s="104"/>
      <c r="C7" s="105"/>
      <c r="D7" s="106"/>
      <c r="E7" s="104"/>
      <c r="F7" s="106"/>
      <c r="G7" s="104"/>
      <c r="H7" s="106"/>
      <c r="I7" s="104"/>
      <c r="J7" s="106"/>
      <c r="K7" s="104"/>
      <c r="L7" s="106"/>
      <c r="M7" s="113"/>
      <c r="N7" s="114"/>
      <c r="O7" s="114"/>
      <c r="P7" s="114"/>
      <c r="Q7" s="115"/>
    </row>
    <row r="8" spans="2:17" ht="15" thickBot="1">
      <c r="B8" s="107"/>
      <c r="C8" s="108"/>
      <c r="D8" s="109"/>
      <c r="E8" s="107"/>
      <c r="F8" s="109"/>
      <c r="G8" s="107"/>
      <c r="H8" s="109"/>
      <c r="I8" s="107"/>
      <c r="J8" s="109"/>
      <c r="K8" s="107"/>
      <c r="L8" s="109"/>
      <c r="M8" s="116"/>
      <c r="N8" s="117"/>
      <c r="O8" s="117"/>
      <c r="P8" s="117"/>
      <c r="Q8" s="118"/>
    </row>
    <row r="12" spans="2:17" ht="15" thickBot="1"/>
    <row r="13" spans="2:17">
      <c r="F13" s="65" t="s">
        <v>13</v>
      </c>
      <c r="G13" s="66"/>
      <c r="H13" s="66"/>
      <c r="I13" s="67"/>
      <c r="J13" s="65" t="s">
        <v>14</v>
      </c>
      <c r="K13" s="66"/>
      <c r="L13" s="66"/>
      <c r="M13" s="67"/>
    </row>
    <row r="14" spans="2:17" ht="15" thickBot="1">
      <c r="F14" s="68"/>
      <c r="G14" s="69"/>
      <c r="H14" s="69"/>
      <c r="I14" s="70"/>
      <c r="J14" s="71"/>
      <c r="K14" s="72"/>
      <c r="L14" s="72"/>
      <c r="M14" s="73"/>
    </row>
    <row r="15" spans="2:17">
      <c r="F15" s="68"/>
      <c r="G15" s="69"/>
      <c r="H15" s="69"/>
      <c r="I15" s="70"/>
      <c r="J15" s="65" t="s">
        <v>41</v>
      </c>
      <c r="K15" s="66"/>
      <c r="L15" s="66"/>
      <c r="M15" s="67"/>
    </row>
    <row r="16" spans="2:17" ht="15" thickBot="1">
      <c r="F16" s="68"/>
      <c r="G16" s="69"/>
      <c r="H16" s="69"/>
      <c r="I16" s="70"/>
      <c r="J16" s="71"/>
      <c r="K16" s="72"/>
      <c r="L16" s="72"/>
      <c r="M16" s="73"/>
    </row>
    <row r="17" spans="6:13">
      <c r="F17" s="68"/>
      <c r="G17" s="69"/>
      <c r="H17" s="69"/>
      <c r="I17" s="70"/>
      <c r="J17" s="74" t="s">
        <v>15</v>
      </c>
      <c r="K17" s="75"/>
      <c r="L17" s="74" t="s">
        <v>16</v>
      </c>
      <c r="M17" s="75"/>
    </row>
    <row r="18" spans="6:13" ht="15" thickBot="1">
      <c r="F18" s="71"/>
      <c r="G18" s="72"/>
      <c r="H18" s="72"/>
      <c r="I18" s="73"/>
      <c r="J18" s="76"/>
      <c r="K18" s="77"/>
      <c r="L18" s="76"/>
      <c r="M18" s="77"/>
    </row>
    <row r="19" spans="6:13">
      <c r="F19" s="80">
        <v>1392</v>
      </c>
      <c r="G19" s="81"/>
      <c r="H19" s="81"/>
      <c r="I19" s="82"/>
      <c r="J19" s="80">
        <v>6250</v>
      </c>
      <c r="K19" s="82"/>
      <c r="L19" s="80">
        <v>2083</v>
      </c>
      <c r="M19" s="82"/>
    </row>
    <row r="20" spans="6:13" ht="15" thickBot="1">
      <c r="F20" s="83"/>
      <c r="G20" s="84"/>
      <c r="H20" s="84"/>
      <c r="I20" s="85"/>
      <c r="J20" s="83"/>
      <c r="K20" s="85"/>
      <c r="L20" s="83"/>
      <c r="M20" s="85"/>
    </row>
    <row r="21" spans="6:13">
      <c r="F21" s="80">
        <v>1393</v>
      </c>
      <c r="G21" s="81"/>
      <c r="H21" s="81"/>
      <c r="I21" s="82"/>
      <c r="J21" s="80">
        <v>5250</v>
      </c>
      <c r="K21" s="82"/>
      <c r="L21" s="80">
        <v>1750</v>
      </c>
      <c r="M21" s="82"/>
    </row>
    <row r="22" spans="6:13" ht="15" thickBot="1">
      <c r="F22" s="83"/>
      <c r="G22" s="84"/>
      <c r="H22" s="84"/>
      <c r="I22" s="85"/>
      <c r="J22" s="83"/>
      <c r="K22" s="85"/>
      <c r="L22" s="83"/>
      <c r="M22" s="85"/>
    </row>
    <row r="23" spans="6:13">
      <c r="F23" s="80">
        <v>1394</v>
      </c>
      <c r="G23" s="81"/>
      <c r="H23" s="81"/>
      <c r="I23" s="82"/>
      <c r="J23" s="80">
        <v>1250</v>
      </c>
      <c r="K23" s="82"/>
      <c r="L23" s="80">
        <v>416</v>
      </c>
      <c r="M23" s="82"/>
    </row>
    <row r="24" spans="6:13" ht="15" thickBot="1">
      <c r="F24" s="83"/>
      <c r="G24" s="84"/>
      <c r="H24" s="84"/>
      <c r="I24" s="85"/>
      <c r="J24" s="83"/>
      <c r="K24" s="85"/>
      <c r="L24" s="83"/>
      <c r="M24" s="85"/>
    </row>
    <row r="25" spans="6:13">
      <c r="F25" s="80">
        <v>1395</v>
      </c>
      <c r="G25" s="81"/>
      <c r="H25" s="81"/>
      <c r="I25" s="82"/>
      <c r="J25" s="80">
        <v>5375</v>
      </c>
      <c r="K25" s="82"/>
      <c r="L25" s="80">
        <v>1791</v>
      </c>
      <c r="M25" s="82"/>
    </row>
    <row r="26" spans="6:13" ht="15" thickBot="1">
      <c r="F26" s="83"/>
      <c r="G26" s="84"/>
      <c r="H26" s="84"/>
      <c r="I26" s="85"/>
      <c r="J26" s="83"/>
      <c r="K26" s="85"/>
      <c r="L26" s="83"/>
      <c r="M26" s="85"/>
    </row>
    <row r="27" spans="6:13">
      <c r="F27" s="80">
        <v>1396</v>
      </c>
      <c r="G27" s="81"/>
      <c r="H27" s="81"/>
      <c r="I27" s="82"/>
      <c r="J27" s="80">
        <v>5500</v>
      </c>
      <c r="K27" s="82"/>
      <c r="L27" s="80">
        <v>1833</v>
      </c>
      <c r="M27" s="82"/>
    </row>
    <row r="28" spans="6:13" ht="15" thickBot="1">
      <c r="F28" s="83"/>
      <c r="G28" s="84"/>
      <c r="H28" s="84"/>
      <c r="I28" s="85"/>
      <c r="J28" s="83"/>
      <c r="K28" s="85"/>
      <c r="L28" s="83"/>
      <c r="M28" s="85"/>
    </row>
    <row r="29" spans="6:13">
      <c r="F29" s="80">
        <v>1397</v>
      </c>
      <c r="G29" s="81"/>
      <c r="H29" s="81"/>
      <c r="I29" s="82"/>
      <c r="J29" s="80">
        <v>4750</v>
      </c>
      <c r="K29" s="82"/>
      <c r="L29" s="80">
        <v>1583</v>
      </c>
      <c r="M29" s="82"/>
    </row>
    <row r="30" spans="6:13" ht="15" thickBot="1">
      <c r="F30" s="83"/>
      <c r="G30" s="84"/>
      <c r="H30" s="84"/>
      <c r="I30" s="85"/>
      <c r="J30" s="83"/>
      <c r="K30" s="85"/>
      <c r="L30" s="83"/>
      <c r="M30" s="85"/>
    </row>
    <row r="31" spans="6:13">
      <c r="F31" s="80">
        <v>1398</v>
      </c>
      <c r="G31" s="81"/>
      <c r="H31" s="81"/>
      <c r="I31" s="82"/>
      <c r="J31" s="80">
        <v>5312</v>
      </c>
      <c r="K31" s="82"/>
      <c r="L31" s="80">
        <v>1770</v>
      </c>
      <c r="M31" s="82"/>
    </row>
    <row r="32" spans="6:13" ht="15" thickBot="1">
      <c r="F32" s="83"/>
      <c r="G32" s="84"/>
      <c r="H32" s="84"/>
      <c r="I32" s="85"/>
      <c r="J32" s="83"/>
      <c r="K32" s="85"/>
      <c r="L32" s="83"/>
      <c r="M32" s="85"/>
    </row>
    <row r="33" spans="2:13">
      <c r="F33" s="80">
        <v>1399</v>
      </c>
      <c r="G33" s="81"/>
      <c r="H33" s="81"/>
      <c r="I33" s="82"/>
      <c r="J33" s="80">
        <v>6250</v>
      </c>
      <c r="K33" s="82"/>
      <c r="L33" s="80">
        <v>2083</v>
      </c>
      <c r="M33" s="82"/>
    </row>
    <row r="34" spans="2:13" ht="15" thickBot="1">
      <c r="F34" s="83"/>
      <c r="G34" s="84"/>
      <c r="H34" s="84"/>
      <c r="I34" s="85"/>
      <c r="J34" s="83"/>
      <c r="K34" s="85"/>
      <c r="L34" s="83"/>
      <c r="M34" s="85"/>
    </row>
    <row r="35" spans="2:13">
      <c r="F35" s="80">
        <v>1400</v>
      </c>
      <c r="G35" s="81"/>
      <c r="H35" s="81"/>
      <c r="I35" s="82"/>
      <c r="J35" s="80">
        <v>1000</v>
      </c>
      <c r="K35" s="82"/>
      <c r="L35" s="80">
        <v>333</v>
      </c>
      <c r="M35" s="82"/>
    </row>
    <row r="36" spans="2:13" ht="15" thickBot="1">
      <c r="F36" s="83"/>
      <c r="G36" s="84"/>
      <c r="H36" s="84"/>
      <c r="I36" s="85"/>
      <c r="J36" s="83"/>
      <c r="K36" s="85"/>
      <c r="L36" s="83"/>
      <c r="M36" s="85"/>
    </row>
    <row r="37" spans="2:13">
      <c r="J37" s="146">
        <f>AVERAGE(J19:K36)</f>
        <v>4548.5555555555557</v>
      </c>
      <c r="K37" s="146"/>
      <c r="L37" s="146">
        <f>AVERAGE(L19:M36)</f>
        <v>1515.7777777777778</v>
      </c>
      <c r="M37" s="146"/>
    </row>
    <row r="38" spans="2:13" ht="15" thickBot="1">
      <c r="J38" s="148">
        <f>MAX(J19:K36)</f>
        <v>6250</v>
      </c>
      <c r="K38" s="148"/>
      <c r="L38" s="148">
        <f>MAX(L19:M36)</f>
        <v>2083</v>
      </c>
      <c r="M38" s="148"/>
    </row>
    <row r="39" spans="2:13">
      <c r="B39" s="86" t="s">
        <v>13</v>
      </c>
      <c r="C39" s="87"/>
      <c r="D39" s="87"/>
      <c r="E39" s="88"/>
      <c r="F39" s="86" t="s">
        <v>17</v>
      </c>
      <c r="G39" s="87"/>
      <c r="H39" s="87"/>
      <c r="I39" s="88"/>
    </row>
    <row r="40" spans="2:13" ht="15" thickBot="1">
      <c r="B40" s="89"/>
      <c r="C40" s="90"/>
      <c r="D40" s="90"/>
      <c r="E40" s="91"/>
      <c r="F40" s="89"/>
      <c r="G40" s="90"/>
      <c r="H40" s="90"/>
      <c r="I40" s="91"/>
    </row>
    <row r="41" spans="2:13">
      <c r="B41" s="80">
        <v>1380</v>
      </c>
      <c r="C41" s="81"/>
      <c r="D41" s="81"/>
      <c r="E41" s="82"/>
      <c r="F41" s="80">
        <v>256000</v>
      </c>
      <c r="G41" s="81"/>
      <c r="H41" s="81"/>
      <c r="I41" s="82"/>
    </row>
    <row r="42" spans="2:13" ht="15" thickBot="1">
      <c r="B42" s="83"/>
      <c r="C42" s="84"/>
      <c r="D42" s="84"/>
      <c r="E42" s="85"/>
      <c r="F42" s="83"/>
      <c r="G42" s="84"/>
      <c r="H42" s="84"/>
      <c r="I42" s="85"/>
    </row>
    <row r="43" spans="2:13">
      <c r="B43" s="80">
        <v>1381</v>
      </c>
      <c r="C43" s="81"/>
      <c r="D43" s="81"/>
      <c r="E43" s="82"/>
      <c r="F43" s="80">
        <v>173000</v>
      </c>
      <c r="G43" s="81"/>
      <c r="H43" s="81"/>
      <c r="I43" s="82"/>
    </row>
    <row r="44" spans="2:13" ht="15" thickBot="1">
      <c r="B44" s="83"/>
      <c r="C44" s="84"/>
      <c r="D44" s="84"/>
      <c r="E44" s="85"/>
      <c r="F44" s="83"/>
      <c r="G44" s="84"/>
      <c r="H44" s="84"/>
      <c r="I44" s="85"/>
    </row>
    <row r="45" spans="2:13">
      <c r="B45" s="80">
        <v>1382</v>
      </c>
      <c r="C45" s="81"/>
      <c r="D45" s="81"/>
      <c r="E45" s="82"/>
      <c r="F45" s="80">
        <v>134000</v>
      </c>
      <c r="G45" s="81"/>
      <c r="H45" s="81"/>
      <c r="I45" s="82"/>
    </row>
    <row r="46" spans="2:13" ht="15" thickBot="1">
      <c r="B46" s="83"/>
      <c r="C46" s="84"/>
      <c r="D46" s="84"/>
      <c r="E46" s="85"/>
      <c r="F46" s="83"/>
      <c r="G46" s="84"/>
      <c r="H46" s="84"/>
      <c r="I46" s="85"/>
    </row>
    <row r="47" spans="2:13">
      <c r="B47" s="80">
        <v>1383</v>
      </c>
      <c r="C47" s="81"/>
      <c r="D47" s="81"/>
      <c r="E47" s="82"/>
      <c r="F47" s="80">
        <v>176000</v>
      </c>
      <c r="G47" s="81"/>
      <c r="H47" s="81"/>
      <c r="I47" s="82"/>
    </row>
    <row r="48" spans="2:13" ht="15" thickBot="1">
      <c r="B48" s="83"/>
      <c r="C48" s="84"/>
      <c r="D48" s="84"/>
      <c r="E48" s="85"/>
      <c r="F48" s="83"/>
      <c r="G48" s="84"/>
      <c r="H48" s="84"/>
      <c r="I48" s="85"/>
    </row>
    <row r="49" spans="2:9">
      <c r="B49" s="80">
        <v>1384</v>
      </c>
      <c r="C49" s="81"/>
      <c r="D49" s="81"/>
      <c r="E49" s="82"/>
      <c r="F49" s="80">
        <v>211000</v>
      </c>
      <c r="G49" s="81"/>
      <c r="H49" s="81"/>
      <c r="I49" s="82"/>
    </row>
    <row r="50" spans="2:9" ht="15" thickBot="1">
      <c r="B50" s="83"/>
      <c r="C50" s="84"/>
      <c r="D50" s="84"/>
      <c r="E50" s="85"/>
      <c r="F50" s="83"/>
      <c r="G50" s="84"/>
      <c r="H50" s="84"/>
      <c r="I50" s="85"/>
    </row>
    <row r="51" spans="2:9">
      <c r="B51" s="80">
        <v>1385</v>
      </c>
      <c r="C51" s="81"/>
      <c r="D51" s="81"/>
      <c r="E51" s="82"/>
      <c r="F51" s="80">
        <v>267000</v>
      </c>
      <c r="G51" s="81"/>
      <c r="H51" s="81"/>
      <c r="I51" s="82"/>
    </row>
    <row r="52" spans="2:9" ht="15" thickBot="1">
      <c r="B52" s="83"/>
      <c r="C52" s="84"/>
      <c r="D52" s="84"/>
      <c r="E52" s="85"/>
      <c r="F52" s="83"/>
      <c r="G52" s="84"/>
      <c r="H52" s="84"/>
      <c r="I52" s="85"/>
    </row>
    <row r="53" spans="2:9">
      <c r="B53" s="80">
        <v>1386</v>
      </c>
      <c r="C53" s="81"/>
      <c r="D53" s="81"/>
      <c r="E53" s="82"/>
      <c r="F53" s="80">
        <v>90000</v>
      </c>
      <c r="G53" s="81"/>
      <c r="H53" s="81"/>
      <c r="I53" s="82"/>
    </row>
    <row r="54" spans="2:9" ht="15" thickBot="1">
      <c r="B54" s="83"/>
      <c r="C54" s="84"/>
      <c r="D54" s="84"/>
      <c r="E54" s="85"/>
      <c r="F54" s="83"/>
      <c r="G54" s="84"/>
      <c r="H54" s="84"/>
      <c r="I54" s="85"/>
    </row>
    <row r="55" spans="2:9">
      <c r="B55" s="80">
        <v>1387</v>
      </c>
      <c r="C55" s="81"/>
      <c r="D55" s="81"/>
      <c r="E55" s="82"/>
      <c r="F55" s="80">
        <v>184000</v>
      </c>
      <c r="G55" s="81"/>
      <c r="H55" s="81"/>
      <c r="I55" s="82"/>
    </row>
    <row r="56" spans="2:9" ht="15" thickBot="1">
      <c r="B56" s="83"/>
      <c r="C56" s="84"/>
      <c r="D56" s="84"/>
      <c r="E56" s="85"/>
      <c r="F56" s="83"/>
      <c r="G56" s="84"/>
      <c r="H56" s="84"/>
      <c r="I56" s="85"/>
    </row>
    <row r="57" spans="2:9">
      <c r="B57" s="80">
        <v>1388</v>
      </c>
      <c r="C57" s="81"/>
      <c r="D57" s="81"/>
      <c r="E57" s="82"/>
      <c r="F57" s="80">
        <v>216000</v>
      </c>
      <c r="G57" s="81"/>
      <c r="H57" s="81"/>
      <c r="I57" s="82"/>
    </row>
    <row r="58" spans="2:9" ht="15" thickBot="1">
      <c r="B58" s="83"/>
      <c r="C58" s="84"/>
      <c r="D58" s="84"/>
      <c r="E58" s="85"/>
      <c r="F58" s="83"/>
      <c r="G58" s="84"/>
      <c r="H58" s="84"/>
      <c r="I58" s="85"/>
    </row>
    <row r="59" spans="2:9">
      <c r="B59" s="80">
        <v>1389</v>
      </c>
      <c r="C59" s="81"/>
      <c r="D59" s="81"/>
      <c r="E59" s="82"/>
      <c r="F59" s="80">
        <v>157000</v>
      </c>
      <c r="G59" s="81"/>
      <c r="H59" s="81"/>
      <c r="I59" s="82"/>
    </row>
    <row r="60" spans="2:9" ht="15" thickBot="1">
      <c r="B60" s="83"/>
      <c r="C60" s="84"/>
      <c r="D60" s="84"/>
      <c r="E60" s="85"/>
      <c r="F60" s="83"/>
      <c r="G60" s="84"/>
      <c r="H60" s="84"/>
      <c r="I60" s="85"/>
    </row>
    <row r="61" spans="2:9">
      <c r="B61" s="80">
        <v>1390</v>
      </c>
      <c r="C61" s="81"/>
      <c r="D61" s="81"/>
      <c r="E61" s="82"/>
      <c r="F61" s="80">
        <v>183000</v>
      </c>
      <c r="G61" s="81"/>
      <c r="H61" s="81"/>
      <c r="I61" s="82"/>
    </row>
    <row r="62" spans="2:9" ht="15" thickBot="1">
      <c r="B62" s="83"/>
      <c r="C62" s="84"/>
      <c r="D62" s="84"/>
      <c r="E62" s="85"/>
      <c r="F62" s="83"/>
      <c r="G62" s="84"/>
      <c r="H62" s="84"/>
      <c r="I62" s="85"/>
    </row>
    <row r="63" spans="2:9">
      <c r="B63" s="80">
        <v>1391</v>
      </c>
      <c r="C63" s="81"/>
      <c r="D63" s="81"/>
      <c r="E63" s="82"/>
      <c r="F63" s="80">
        <v>170000</v>
      </c>
      <c r="G63" s="81"/>
      <c r="H63" s="81"/>
      <c r="I63" s="82"/>
    </row>
    <row r="64" spans="2:9" ht="15" thickBot="1">
      <c r="B64" s="83"/>
      <c r="C64" s="84"/>
      <c r="D64" s="84"/>
      <c r="E64" s="85"/>
      <c r="F64" s="83"/>
      <c r="G64" s="84"/>
      <c r="H64" s="84"/>
      <c r="I64" s="85"/>
    </row>
    <row r="65" spans="2:9">
      <c r="B65" s="80">
        <v>1392</v>
      </c>
      <c r="C65" s="81"/>
      <c r="D65" s="81"/>
      <c r="E65" s="82"/>
      <c r="F65" s="80">
        <v>230000</v>
      </c>
      <c r="G65" s="81"/>
      <c r="H65" s="81"/>
      <c r="I65" s="82"/>
    </row>
    <row r="66" spans="2:9" ht="15" thickBot="1">
      <c r="B66" s="83"/>
      <c r="C66" s="84"/>
      <c r="D66" s="84"/>
      <c r="E66" s="85"/>
      <c r="F66" s="83"/>
      <c r="G66" s="84"/>
      <c r="H66" s="84"/>
      <c r="I66" s="85"/>
    </row>
    <row r="67" spans="2:9">
      <c r="B67" s="80">
        <v>1393</v>
      </c>
      <c r="C67" s="81"/>
      <c r="D67" s="81"/>
      <c r="E67" s="82"/>
      <c r="F67" s="80">
        <v>210000</v>
      </c>
      <c r="G67" s="81"/>
      <c r="H67" s="81"/>
      <c r="I67" s="82"/>
    </row>
    <row r="68" spans="2:9" ht="15" thickBot="1">
      <c r="B68" s="83"/>
      <c r="C68" s="84"/>
      <c r="D68" s="84"/>
      <c r="E68" s="85"/>
      <c r="F68" s="83"/>
      <c r="G68" s="84"/>
      <c r="H68" s="84"/>
      <c r="I68" s="85"/>
    </row>
    <row r="69" spans="2:9">
      <c r="B69" s="80">
        <v>1394</v>
      </c>
      <c r="C69" s="81"/>
      <c r="D69" s="81"/>
      <c r="E69" s="82"/>
      <c r="F69" s="80">
        <v>153000</v>
      </c>
      <c r="G69" s="81"/>
      <c r="H69" s="81"/>
      <c r="I69" s="82"/>
    </row>
    <row r="70" spans="2:9" ht="15" thickBot="1">
      <c r="B70" s="83"/>
      <c r="C70" s="84"/>
      <c r="D70" s="84"/>
      <c r="E70" s="85"/>
      <c r="F70" s="83"/>
      <c r="G70" s="84"/>
      <c r="H70" s="84"/>
      <c r="I70" s="85"/>
    </row>
    <row r="71" spans="2:9">
      <c r="B71" s="80">
        <v>1395</v>
      </c>
      <c r="C71" s="81"/>
      <c r="D71" s="81"/>
      <c r="E71" s="82"/>
      <c r="F71" s="80">
        <v>225000</v>
      </c>
      <c r="G71" s="81"/>
      <c r="H71" s="81"/>
      <c r="I71" s="82"/>
    </row>
    <row r="72" spans="2:9" ht="15" thickBot="1">
      <c r="B72" s="83"/>
      <c r="C72" s="84"/>
      <c r="D72" s="84"/>
      <c r="E72" s="85"/>
      <c r="F72" s="83"/>
      <c r="G72" s="84"/>
      <c r="H72" s="84"/>
      <c r="I72" s="85"/>
    </row>
    <row r="73" spans="2:9">
      <c r="B73" s="80">
        <v>1396</v>
      </c>
      <c r="C73" s="81"/>
      <c r="D73" s="81"/>
      <c r="E73" s="82"/>
      <c r="F73" s="80">
        <v>235000</v>
      </c>
      <c r="G73" s="81"/>
      <c r="H73" s="81"/>
      <c r="I73" s="82"/>
    </row>
    <row r="74" spans="2:9" ht="15" thickBot="1">
      <c r="B74" s="83"/>
      <c r="C74" s="84"/>
      <c r="D74" s="84"/>
      <c r="E74" s="85"/>
      <c r="F74" s="83"/>
      <c r="G74" s="84"/>
      <c r="H74" s="84"/>
      <c r="I74" s="85"/>
    </row>
    <row r="75" spans="2:9">
      <c r="B75" s="80">
        <v>1397</v>
      </c>
      <c r="C75" s="81"/>
      <c r="D75" s="81"/>
      <c r="E75" s="82"/>
      <c r="F75" s="80">
        <v>190000</v>
      </c>
      <c r="G75" s="81"/>
      <c r="H75" s="81"/>
      <c r="I75" s="82"/>
    </row>
    <row r="76" spans="2:9" ht="15" thickBot="1">
      <c r="B76" s="83"/>
      <c r="C76" s="84"/>
      <c r="D76" s="84"/>
      <c r="E76" s="85"/>
      <c r="F76" s="83"/>
      <c r="G76" s="84"/>
      <c r="H76" s="84"/>
      <c r="I76" s="85"/>
    </row>
    <row r="77" spans="2:9">
      <c r="B77" s="80">
        <v>1398</v>
      </c>
      <c r="C77" s="81"/>
      <c r="D77" s="81"/>
      <c r="E77" s="82"/>
      <c r="F77" s="81">
        <v>220000</v>
      </c>
      <c r="G77" s="81"/>
      <c r="H77" s="81"/>
      <c r="I77" s="82"/>
    </row>
    <row r="78" spans="2:9" ht="15" thickBot="1">
      <c r="B78" s="83"/>
      <c r="C78" s="84"/>
      <c r="D78" s="84"/>
      <c r="E78" s="85"/>
      <c r="F78" s="84"/>
      <c r="G78" s="84"/>
      <c r="H78" s="84"/>
      <c r="I78" s="85"/>
    </row>
    <row r="79" spans="2:9">
      <c r="B79" s="80">
        <v>1399</v>
      </c>
      <c r="C79" s="81"/>
      <c r="D79" s="81"/>
      <c r="E79" s="82"/>
      <c r="F79" s="81">
        <v>230000</v>
      </c>
      <c r="G79" s="81"/>
      <c r="H79" s="81"/>
      <c r="I79" s="82"/>
    </row>
    <row r="80" spans="2:9" ht="15" thickBot="1">
      <c r="B80" s="83"/>
      <c r="C80" s="84"/>
      <c r="D80" s="84"/>
      <c r="E80" s="85"/>
      <c r="F80" s="84"/>
      <c r="G80" s="84"/>
      <c r="H80" s="84"/>
      <c r="I80" s="85"/>
    </row>
    <row r="81" spans="2:13">
      <c r="B81" s="80">
        <v>1400</v>
      </c>
      <c r="C81" s="81"/>
      <c r="D81" s="81"/>
      <c r="E81" s="82"/>
      <c r="F81" s="81">
        <v>140000</v>
      </c>
      <c r="G81" s="81"/>
      <c r="H81" s="81"/>
      <c r="I81" s="82"/>
    </row>
    <row r="82" spans="2:13" ht="15" thickBot="1">
      <c r="B82" s="83"/>
      <c r="C82" s="84"/>
      <c r="D82" s="84"/>
      <c r="E82" s="85"/>
      <c r="F82" s="84"/>
      <c r="G82" s="84"/>
      <c r="H82" s="84"/>
      <c r="I82" s="85"/>
    </row>
    <row r="85" spans="2:13" ht="15" thickBot="1"/>
    <row r="86" spans="2:13" ht="24" thickBot="1">
      <c r="D86" s="18"/>
      <c r="E86" s="19"/>
      <c r="F86" s="19" t="s">
        <v>20</v>
      </c>
      <c r="G86" s="20"/>
      <c r="J86" s="46"/>
      <c r="K86" s="46" t="s">
        <v>48</v>
      </c>
      <c r="L86" s="46" t="s">
        <v>47</v>
      </c>
      <c r="M86" s="46"/>
    </row>
    <row r="87" spans="2:13" ht="21">
      <c r="D87" s="3" t="s">
        <v>24</v>
      </c>
      <c r="E87" s="2" t="s">
        <v>23</v>
      </c>
      <c r="F87" s="2" t="s">
        <v>22</v>
      </c>
      <c r="G87" s="4" t="s">
        <v>21</v>
      </c>
      <c r="H87" s="32"/>
      <c r="I87" s="32"/>
      <c r="J87" s="33" t="s">
        <v>26</v>
      </c>
      <c r="K87" s="34" t="s">
        <v>27</v>
      </c>
      <c r="L87" s="34" t="s">
        <v>28</v>
      </c>
      <c r="M87" s="35" t="s">
        <v>29</v>
      </c>
    </row>
    <row r="88" spans="2:13" ht="27" thickBot="1">
      <c r="D88" s="5" t="s">
        <v>40</v>
      </c>
      <c r="E88" s="6" t="s">
        <v>18</v>
      </c>
      <c r="F88" s="6" t="s">
        <v>19</v>
      </c>
      <c r="G88" s="7" t="s">
        <v>25</v>
      </c>
      <c r="H88" s="32"/>
      <c r="I88" s="32"/>
      <c r="J88" s="36" t="s">
        <v>30</v>
      </c>
      <c r="K88" s="37">
        <v>4450</v>
      </c>
      <c r="L88" s="37" t="s">
        <v>31</v>
      </c>
      <c r="M88" s="38">
        <v>1</v>
      </c>
    </row>
    <row r="89" spans="2:13" ht="27" thickBot="1">
      <c r="H89" s="32"/>
      <c r="I89" s="32"/>
      <c r="J89" s="36" t="s">
        <v>32</v>
      </c>
      <c r="K89" s="37">
        <v>278</v>
      </c>
      <c r="L89" s="37" t="s">
        <v>33</v>
      </c>
      <c r="M89" s="38">
        <v>2</v>
      </c>
    </row>
    <row r="90" spans="2:13" ht="27" thickBot="1">
      <c r="D90" s="49" t="s">
        <v>50</v>
      </c>
      <c r="E90" s="50" t="s">
        <v>49</v>
      </c>
      <c r="F90" s="32"/>
      <c r="G90" s="32"/>
      <c r="H90" s="32"/>
      <c r="I90" s="32"/>
      <c r="J90" s="36" t="s">
        <v>34</v>
      </c>
      <c r="K90" s="37">
        <v>7.2</v>
      </c>
      <c r="L90" s="37" t="s">
        <v>35</v>
      </c>
      <c r="M90" s="38">
        <v>3</v>
      </c>
    </row>
    <row r="91" spans="2:13" ht="26.5">
      <c r="D91" s="57" t="s">
        <v>59</v>
      </c>
      <c r="E91" s="58" t="s">
        <v>56</v>
      </c>
      <c r="F91" s="32"/>
      <c r="G91" s="32"/>
      <c r="H91" s="32"/>
      <c r="I91" s="32"/>
      <c r="J91" s="36" t="s">
        <v>36</v>
      </c>
      <c r="K91" s="37">
        <v>22</v>
      </c>
      <c r="L91" s="37" t="s">
        <v>37</v>
      </c>
      <c r="M91" s="38">
        <v>4</v>
      </c>
    </row>
    <row r="92" spans="2:13" ht="27" customHeight="1" thickBot="1">
      <c r="D92" s="25" t="s">
        <v>51</v>
      </c>
      <c r="E92" s="59" t="s">
        <v>57</v>
      </c>
      <c r="F92" s="32"/>
      <c r="G92" s="32"/>
      <c r="H92" s="32"/>
      <c r="I92" s="32"/>
      <c r="J92" s="39" t="s">
        <v>38</v>
      </c>
      <c r="K92" s="40">
        <v>0.05</v>
      </c>
      <c r="L92" s="41" t="s">
        <v>39</v>
      </c>
      <c r="M92" s="42">
        <v>5</v>
      </c>
    </row>
    <row r="93" spans="2:13" ht="23.5" thickBot="1">
      <c r="D93" s="28" t="s">
        <v>52</v>
      </c>
      <c r="E93" s="7" t="s">
        <v>58</v>
      </c>
    </row>
    <row r="95" spans="2:13" ht="45" customHeight="1"/>
    <row r="96" spans="2:13" ht="44.25" customHeight="1">
      <c r="D96" s="60"/>
      <c r="E96" s="60"/>
      <c r="F96" s="61" t="s">
        <v>63</v>
      </c>
      <c r="G96" s="60"/>
      <c r="H96" s="60"/>
    </row>
    <row r="97" spans="1:23" ht="29.5">
      <c r="D97" s="62" t="s">
        <v>66</v>
      </c>
      <c r="E97" s="62">
        <v>0.5</v>
      </c>
      <c r="F97" s="62" t="s">
        <v>34</v>
      </c>
      <c r="G97" s="62" t="s">
        <v>34</v>
      </c>
      <c r="H97" s="62" t="s">
        <v>34</v>
      </c>
    </row>
    <row r="98" spans="1:23" ht="29.5">
      <c r="D98" s="62" t="s">
        <v>65</v>
      </c>
      <c r="E98" s="62">
        <v>0.85</v>
      </c>
      <c r="F98" s="62" t="s">
        <v>34</v>
      </c>
      <c r="G98" s="62" t="s">
        <v>34</v>
      </c>
      <c r="H98" s="62" t="s">
        <v>34</v>
      </c>
    </row>
    <row r="99" spans="1:23" ht="29.5">
      <c r="D99" s="62" t="s">
        <v>64</v>
      </c>
      <c r="E99" s="62">
        <v>0.6</v>
      </c>
      <c r="F99" s="62" t="s">
        <v>34</v>
      </c>
      <c r="G99" s="62" t="s">
        <v>34</v>
      </c>
      <c r="H99" s="62" t="s">
        <v>34</v>
      </c>
    </row>
    <row r="100" spans="1:23" ht="15" thickBot="1">
      <c r="P100" t="s">
        <v>105</v>
      </c>
    </row>
    <row r="101" spans="1:23" ht="16">
      <c r="A101" s="125" t="s">
        <v>13</v>
      </c>
      <c r="B101" s="126"/>
      <c r="C101" s="125" t="s">
        <v>67</v>
      </c>
      <c r="D101" s="126"/>
      <c r="E101" s="125" t="s">
        <v>68</v>
      </c>
      <c r="F101" s="126"/>
      <c r="G101" s="127" t="s">
        <v>69</v>
      </c>
      <c r="H101" s="127" t="s">
        <v>70</v>
      </c>
      <c r="I101" s="145"/>
      <c r="N101" s="145"/>
      <c r="P101" s="147" t="s">
        <v>106</v>
      </c>
      <c r="Q101" s="147">
        <v>1</v>
      </c>
      <c r="S101" s="147"/>
      <c r="T101" s="147" t="s">
        <v>117</v>
      </c>
    </row>
    <row r="102" spans="1:23" ht="15" thickBot="1">
      <c r="A102" s="128"/>
      <c r="B102" s="129"/>
      <c r="C102" s="128"/>
      <c r="D102" s="129"/>
      <c r="E102" s="130" t="s">
        <v>71</v>
      </c>
      <c r="F102" s="131"/>
      <c r="G102" s="132" t="s">
        <v>71</v>
      </c>
      <c r="H102" s="132" t="s">
        <v>71</v>
      </c>
      <c r="I102" s="145"/>
      <c r="N102" s="145"/>
      <c r="P102" s="147" t="s">
        <v>107</v>
      </c>
      <c r="Q102" s="147">
        <v>0.9</v>
      </c>
      <c r="S102" s="147"/>
      <c r="T102" s="147">
        <v>157.5</v>
      </c>
      <c r="V102" s="147" t="s">
        <v>118</v>
      </c>
      <c r="W102" s="147"/>
    </row>
    <row r="103" spans="1:23" ht="72.5" thickBot="1">
      <c r="A103" s="133" t="s">
        <v>72</v>
      </c>
      <c r="B103" s="133" t="s">
        <v>73</v>
      </c>
      <c r="C103" s="133" t="s">
        <v>74</v>
      </c>
      <c r="D103" s="133" t="s">
        <v>75</v>
      </c>
      <c r="E103" s="133" t="s">
        <v>76</v>
      </c>
      <c r="F103" s="133" t="s">
        <v>77</v>
      </c>
      <c r="G103" s="134"/>
      <c r="H103" s="134"/>
      <c r="I103" s="135" t="s">
        <v>100</v>
      </c>
      <c r="J103" s="144" t="s">
        <v>99</v>
      </c>
      <c r="N103" s="135" t="s">
        <v>101</v>
      </c>
      <c r="P103" s="147" t="s">
        <v>108</v>
      </c>
      <c r="Q103" s="147">
        <v>0.7</v>
      </c>
      <c r="V103" s="147">
        <f>100-3.6*(8-7)</f>
        <v>96.4</v>
      </c>
      <c r="W103" s="147" t="s">
        <v>119</v>
      </c>
    </row>
    <row r="104" spans="1:23" ht="24.5" thickBot="1">
      <c r="A104" s="136" t="s">
        <v>78</v>
      </c>
      <c r="B104" s="136">
        <v>1</v>
      </c>
      <c r="C104" s="136" t="s">
        <v>79</v>
      </c>
      <c r="D104" s="136">
        <v>0.38</v>
      </c>
      <c r="E104" s="136">
        <v>40.74</v>
      </c>
      <c r="F104" s="136">
        <v>12.19</v>
      </c>
      <c r="G104" s="136">
        <v>2.36</v>
      </c>
      <c r="H104" s="136">
        <v>9.83</v>
      </c>
      <c r="I104" s="145">
        <v>7.9361953380202603</v>
      </c>
      <c r="J104" s="137">
        <f>0.5*(I104/H104)</f>
        <v>0.40367219420245476</v>
      </c>
      <c r="K104">
        <f>1-J104</f>
        <v>0.59632780579754519</v>
      </c>
      <c r="L104">
        <f>(K104)^(10/220)</f>
        <v>0.97677553957791796</v>
      </c>
      <c r="M104">
        <f>1-L104</f>
        <v>2.3224460422082038E-2</v>
      </c>
      <c r="N104" s="145"/>
      <c r="P104" s="147" t="s">
        <v>109</v>
      </c>
      <c r="Q104" s="147">
        <v>0.4</v>
      </c>
    </row>
    <row r="105" spans="1:23" ht="24.5" thickBot="1">
      <c r="A105" s="136" t="s">
        <v>78</v>
      </c>
      <c r="B105" s="136">
        <v>2</v>
      </c>
      <c r="C105" s="136" t="s">
        <v>79</v>
      </c>
      <c r="D105" s="136">
        <v>0.38</v>
      </c>
      <c r="E105" s="136">
        <v>42.93</v>
      </c>
      <c r="F105" s="136">
        <v>12.85</v>
      </c>
      <c r="G105" s="136">
        <v>4.6100000000000003</v>
      </c>
      <c r="H105" s="136">
        <v>8.24</v>
      </c>
      <c r="I105" s="145">
        <v>6.6525177604564574</v>
      </c>
      <c r="J105" s="137">
        <f t="shared" ref="J105:J106" si="0">0.5*(I105/H105)</f>
        <v>0.40367219420245493</v>
      </c>
      <c r="K105">
        <f t="shared" ref="K105:K126" si="1">1-J105</f>
        <v>0.59632780579754507</v>
      </c>
      <c r="L105">
        <f t="shared" ref="L105:L126" si="2">(K105)^(10/220)</f>
        <v>0.97677553957791796</v>
      </c>
      <c r="M105">
        <f t="shared" ref="M105:M126" si="3">1-L105</f>
        <v>2.3224460422082038E-2</v>
      </c>
      <c r="N105" s="145">
        <f>SUM(I104:I106)</f>
        <v>25.560523336899443</v>
      </c>
      <c r="O105" s="137"/>
    </row>
    <row r="106" spans="1:23" ht="24.5" thickBot="1">
      <c r="A106" s="136" t="s">
        <v>78</v>
      </c>
      <c r="B106" s="136">
        <v>3</v>
      </c>
      <c r="C106" s="136" t="s">
        <v>79</v>
      </c>
      <c r="D106" s="136">
        <v>0.38</v>
      </c>
      <c r="E106" s="136">
        <v>55.07</v>
      </c>
      <c r="F106" s="136">
        <v>16.48</v>
      </c>
      <c r="G106" s="136">
        <v>2.89</v>
      </c>
      <c r="H106" s="136">
        <v>13.59</v>
      </c>
      <c r="I106" s="145">
        <v>10.971810238422725</v>
      </c>
      <c r="J106" s="137">
        <f t="shared" si="0"/>
        <v>0.40367219420245493</v>
      </c>
      <c r="K106">
        <f t="shared" si="1"/>
        <v>0.59632780579754507</v>
      </c>
      <c r="L106">
        <f t="shared" si="2"/>
        <v>0.97677553957791796</v>
      </c>
      <c r="M106">
        <f t="shared" si="3"/>
        <v>2.3224460422082038E-2</v>
      </c>
      <c r="N106" s="145"/>
    </row>
    <row r="107" spans="1:23" ht="24.5" thickBot="1">
      <c r="A107" s="136" t="s">
        <v>80</v>
      </c>
      <c r="B107" s="136">
        <v>1</v>
      </c>
      <c r="C107" s="136" t="s">
        <v>81</v>
      </c>
      <c r="D107" s="136">
        <v>0.43</v>
      </c>
      <c r="E107" s="136">
        <v>53.85</v>
      </c>
      <c r="F107" s="136">
        <v>18.23</v>
      </c>
      <c r="G107" s="136">
        <v>0</v>
      </c>
      <c r="H107" s="136">
        <v>18.23</v>
      </c>
      <c r="I107" s="145">
        <v>6.1596160241627382</v>
      </c>
      <c r="J107" s="137">
        <f>0.85*(I107/H107)</f>
        <v>0.28720096656820226</v>
      </c>
      <c r="K107">
        <f t="shared" si="1"/>
        <v>0.71279903343179774</v>
      </c>
      <c r="L107">
        <f t="shared" si="2"/>
        <v>0.98472890589806927</v>
      </c>
      <c r="M107">
        <f t="shared" si="3"/>
        <v>1.5271094101930727E-2</v>
      </c>
      <c r="N107" s="145"/>
    </row>
    <row r="108" spans="1:23" ht="24.5" thickBot="1">
      <c r="A108" s="136" t="s">
        <v>80</v>
      </c>
      <c r="B108" s="136">
        <v>2</v>
      </c>
      <c r="C108" s="136" t="s">
        <v>81</v>
      </c>
      <c r="D108" s="136">
        <v>0.49</v>
      </c>
      <c r="E108" s="136">
        <v>53.46</v>
      </c>
      <c r="F108" s="136">
        <v>20.63</v>
      </c>
      <c r="G108" s="136">
        <v>1.89</v>
      </c>
      <c r="H108" s="136">
        <v>18.739999999999998</v>
      </c>
      <c r="I108" s="145">
        <v>6.3319366041036593</v>
      </c>
      <c r="J108" s="137">
        <f t="shared" ref="J108:J116" si="4">0.85*(I108/H108)</f>
        <v>0.28720096656820226</v>
      </c>
      <c r="K108">
        <f t="shared" si="1"/>
        <v>0.71279903343179774</v>
      </c>
      <c r="L108">
        <f t="shared" si="2"/>
        <v>0.98472890589806927</v>
      </c>
      <c r="M108">
        <f t="shared" si="3"/>
        <v>1.5271094101930727E-2</v>
      </c>
      <c r="N108" s="145">
        <f>SUM(I107:I109)</f>
        <v>21.604270355730414</v>
      </c>
    </row>
    <row r="109" spans="1:23" ht="24.5" thickBot="1">
      <c r="A109" s="136" t="s">
        <v>80</v>
      </c>
      <c r="B109" s="136">
        <v>3</v>
      </c>
      <c r="C109" s="136" t="s">
        <v>81</v>
      </c>
      <c r="D109" s="136">
        <v>0.54</v>
      </c>
      <c r="E109" s="136">
        <v>64.760000000000005</v>
      </c>
      <c r="F109" s="136">
        <v>27.54</v>
      </c>
      <c r="G109" s="136">
        <v>0.56999999999999995</v>
      </c>
      <c r="H109" s="136">
        <v>26.97</v>
      </c>
      <c r="I109" s="145">
        <v>9.1127177274640179</v>
      </c>
      <c r="J109" s="137">
        <f t="shared" si="4"/>
        <v>0.28720096656820226</v>
      </c>
      <c r="K109">
        <f t="shared" si="1"/>
        <v>0.71279903343179774</v>
      </c>
      <c r="L109">
        <f t="shared" si="2"/>
        <v>0.98472890589806927</v>
      </c>
      <c r="M109">
        <f t="shared" si="3"/>
        <v>1.5271094101930727E-2</v>
      </c>
      <c r="N109" s="145"/>
    </row>
    <row r="110" spans="1:23" ht="24.5" thickBot="1">
      <c r="A110" s="136" t="s">
        <v>82</v>
      </c>
      <c r="B110" s="136">
        <v>1</v>
      </c>
      <c r="C110" s="138" t="s">
        <v>81</v>
      </c>
      <c r="D110" s="136">
        <v>0.6</v>
      </c>
      <c r="E110" s="136">
        <v>64.180000000000007</v>
      </c>
      <c r="F110" s="136">
        <v>30.33</v>
      </c>
      <c r="G110" s="136">
        <v>0</v>
      </c>
      <c r="H110" s="136">
        <v>30.33</v>
      </c>
      <c r="I110" s="145">
        <v>10.248006254133617</v>
      </c>
      <c r="J110" s="137">
        <f t="shared" si="4"/>
        <v>0.28720096656820226</v>
      </c>
      <c r="K110">
        <f t="shared" si="1"/>
        <v>0.71279903343179774</v>
      </c>
      <c r="L110">
        <f t="shared" si="2"/>
        <v>0.98472890589806927</v>
      </c>
      <c r="M110">
        <f t="shared" si="3"/>
        <v>1.5271094101930727E-2</v>
      </c>
      <c r="N110" s="145"/>
    </row>
    <row r="111" spans="1:23" ht="24.5" thickBot="1">
      <c r="A111" s="136" t="s">
        <v>82</v>
      </c>
      <c r="B111" s="136">
        <v>2</v>
      </c>
      <c r="C111" s="136" t="s">
        <v>83</v>
      </c>
      <c r="D111" s="136">
        <v>0.57999999999999996</v>
      </c>
      <c r="E111" s="136">
        <v>67.12</v>
      </c>
      <c r="F111" s="136">
        <v>30.66</v>
      </c>
      <c r="G111" s="136">
        <v>0</v>
      </c>
      <c r="H111" s="136">
        <v>30.66</v>
      </c>
      <c r="I111" s="145">
        <v>10.359507805860096</v>
      </c>
      <c r="J111" s="137">
        <f t="shared" si="4"/>
        <v>0.28720096656820226</v>
      </c>
      <c r="K111">
        <f t="shared" si="1"/>
        <v>0.71279903343179774</v>
      </c>
      <c r="L111">
        <f t="shared" si="2"/>
        <v>0.98472890589806927</v>
      </c>
      <c r="M111">
        <f t="shared" si="3"/>
        <v>1.5271094101930727E-2</v>
      </c>
      <c r="N111" s="145">
        <f>SUM(I110:I112)</f>
        <v>32.592241453139749</v>
      </c>
    </row>
    <row r="112" spans="1:23" ht="24.5" thickBot="1">
      <c r="A112" s="136" t="s">
        <v>82</v>
      </c>
      <c r="B112" s="136">
        <v>3</v>
      </c>
      <c r="C112" s="136" t="s">
        <v>83</v>
      </c>
      <c r="D112" s="136">
        <v>0.57999999999999996</v>
      </c>
      <c r="E112" s="136">
        <v>77.650000000000006</v>
      </c>
      <c r="F112" s="136">
        <v>35.47</v>
      </c>
      <c r="G112" s="136">
        <v>0</v>
      </c>
      <c r="H112" s="136">
        <v>35.47</v>
      </c>
      <c r="I112" s="145">
        <v>11.98472739314604</v>
      </c>
      <c r="J112" s="137">
        <f t="shared" si="4"/>
        <v>0.28720096656820226</v>
      </c>
      <c r="K112">
        <f t="shared" si="1"/>
        <v>0.71279903343179774</v>
      </c>
      <c r="L112">
        <f t="shared" si="2"/>
        <v>0.98472890589806927</v>
      </c>
      <c r="M112">
        <f t="shared" si="3"/>
        <v>1.5271094101930727E-2</v>
      </c>
      <c r="N112" s="145"/>
    </row>
    <row r="113" spans="1:15" ht="24.5" thickBot="1">
      <c r="A113" s="136" t="s">
        <v>84</v>
      </c>
      <c r="B113" s="136">
        <v>1</v>
      </c>
      <c r="C113" s="136" t="s">
        <v>83</v>
      </c>
      <c r="D113" s="136">
        <v>0.57999999999999996</v>
      </c>
      <c r="E113" s="136">
        <v>72.930000000000007</v>
      </c>
      <c r="F113" s="136">
        <v>33.31</v>
      </c>
      <c r="G113" s="136">
        <v>0</v>
      </c>
      <c r="H113" s="136">
        <v>33.31</v>
      </c>
      <c r="I113" s="145">
        <v>11.254899054572727</v>
      </c>
      <c r="J113" s="137">
        <f t="shared" si="4"/>
        <v>0.28720096656820226</v>
      </c>
      <c r="K113">
        <f t="shared" si="1"/>
        <v>0.71279903343179774</v>
      </c>
      <c r="L113">
        <f t="shared" si="2"/>
        <v>0.98472890589806927</v>
      </c>
      <c r="M113">
        <f t="shared" si="3"/>
        <v>1.5271094101930727E-2</v>
      </c>
      <c r="N113" s="145"/>
    </row>
    <row r="114" spans="1:15" ht="24.5" thickBot="1">
      <c r="A114" s="136" t="s">
        <v>84</v>
      </c>
      <c r="B114" s="136">
        <v>2</v>
      </c>
      <c r="C114" s="136" t="s">
        <v>83</v>
      </c>
      <c r="D114" s="136">
        <v>0.57999999999999996</v>
      </c>
      <c r="E114" s="136">
        <v>71.819999999999993</v>
      </c>
      <c r="F114" s="136">
        <v>32.799999999999997</v>
      </c>
      <c r="G114" s="136">
        <v>0</v>
      </c>
      <c r="H114" s="136">
        <v>32.799999999999997</v>
      </c>
      <c r="I114" s="145">
        <v>11.082578474631807</v>
      </c>
      <c r="J114" s="137">
        <f t="shared" si="4"/>
        <v>0.28720096656820232</v>
      </c>
      <c r="K114">
        <f t="shared" si="1"/>
        <v>0.71279903343179774</v>
      </c>
      <c r="L114">
        <f t="shared" si="2"/>
        <v>0.98472890589806927</v>
      </c>
      <c r="M114">
        <f t="shared" si="3"/>
        <v>1.5271094101930727E-2</v>
      </c>
      <c r="N114" s="145">
        <f>SUM(I113:I115)</f>
        <v>34.241112884731315</v>
      </c>
    </row>
    <row r="115" spans="1:15" ht="24.5" thickBot="1">
      <c r="A115" s="136" t="s">
        <v>84</v>
      </c>
      <c r="B115" s="136">
        <v>3</v>
      </c>
      <c r="C115" s="136" t="s">
        <v>83</v>
      </c>
      <c r="D115" s="136">
        <v>0.57999999999999996</v>
      </c>
      <c r="E115" s="136">
        <v>77.14</v>
      </c>
      <c r="F115" s="136">
        <v>35.229999999999997</v>
      </c>
      <c r="G115" s="136">
        <v>0</v>
      </c>
      <c r="H115" s="136">
        <v>35.229999999999997</v>
      </c>
      <c r="I115" s="145">
        <v>11.903635355526781</v>
      </c>
      <c r="J115" s="137">
        <f t="shared" si="4"/>
        <v>0.28720096656820226</v>
      </c>
      <c r="K115">
        <f t="shared" si="1"/>
        <v>0.71279903343179774</v>
      </c>
      <c r="L115">
        <f t="shared" si="2"/>
        <v>0.98472890589806927</v>
      </c>
      <c r="M115">
        <f t="shared" si="3"/>
        <v>1.5271094101930727E-2</v>
      </c>
      <c r="N115" s="145"/>
    </row>
    <row r="116" spans="1:15" ht="24.5" thickBot="1">
      <c r="A116" s="136" t="s">
        <v>85</v>
      </c>
      <c r="B116" s="136">
        <v>1</v>
      </c>
      <c r="C116" s="136" t="s">
        <v>83</v>
      </c>
      <c r="D116" s="136">
        <v>0.57999999999999996</v>
      </c>
      <c r="E116" s="136">
        <v>68.66</v>
      </c>
      <c r="F116" s="136">
        <v>31.36</v>
      </c>
      <c r="G116" s="136">
        <v>0</v>
      </c>
      <c r="H116" s="136">
        <v>31.36</v>
      </c>
      <c r="I116" s="145">
        <v>10.596026248916264</v>
      </c>
      <c r="J116" s="137">
        <f t="shared" si="4"/>
        <v>0.28720096656820226</v>
      </c>
      <c r="K116">
        <f t="shared" si="1"/>
        <v>0.71279903343179774</v>
      </c>
      <c r="L116">
        <f t="shared" si="2"/>
        <v>0.98472890589806927</v>
      </c>
      <c r="M116">
        <f t="shared" si="3"/>
        <v>1.5271094101930727E-2</v>
      </c>
      <c r="N116" s="145"/>
    </row>
    <row r="117" spans="1:15" ht="24.5" thickBot="1">
      <c r="A117" s="136" t="s">
        <v>85</v>
      </c>
      <c r="B117" s="136">
        <v>2</v>
      </c>
      <c r="C117" s="139" t="s">
        <v>86</v>
      </c>
      <c r="D117" s="136">
        <v>0.57999999999999996</v>
      </c>
      <c r="E117" s="136">
        <v>67.66</v>
      </c>
      <c r="F117" s="136">
        <v>30.9</v>
      </c>
      <c r="G117" s="136">
        <v>0.45</v>
      </c>
      <c r="H117" s="136">
        <v>30.45</v>
      </c>
      <c r="I117" s="145">
        <v>21.936787558233309</v>
      </c>
      <c r="J117" s="137">
        <f>0.6*(I117/H117)</f>
        <v>0.43225197159080408</v>
      </c>
      <c r="K117">
        <f t="shared" si="1"/>
        <v>0.56774802840919592</v>
      </c>
      <c r="L117">
        <f t="shared" si="2"/>
        <v>0.97459741722298687</v>
      </c>
      <c r="M117">
        <f t="shared" si="3"/>
        <v>2.5402582777013127E-2</v>
      </c>
      <c r="N117" s="145">
        <f>SUM(I116:I118)</f>
        <v>54.62809375496618</v>
      </c>
    </row>
    <row r="118" spans="1:15" ht="24.5" thickBot="1">
      <c r="A118" s="136" t="s">
        <v>85</v>
      </c>
      <c r="B118" s="136">
        <v>3</v>
      </c>
      <c r="C118" s="136" t="s">
        <v>86</v>
      </c>
      <c r="D118" s="136">
        <v>0.55000000000000004</v>
      </c>
      <c r="E118" s="136">
        <v>70.81</v>
      </c>
      <c r="F118" s="136">
        <v>30.67</v>
      </c>
      <c r="G118" s="136">
        <v>0</v>
      </c>
      <c r="H118" s="136">
        <v>30.67</v>
      </c>
      <c r="I118" s="145">
        <v>22.095279947816607</v>
      </c>
      <c r="J118" s="137">
        <f t="shared" ref="J118:J126" si="5">0.6*(I118/H118)</f>
        <v>0.43225197159080414</v>
      </c>
      <c r="K118">
        <f t="shared" si="1"/>
        <v>0.5677480284091958</v>
      </c>
      <c r="L118">
        <f t="shared" si="2"/>
        <v>0.97459741722298687</v>
      </c>
      <c r="M118">
        <f t="shared" si="3"/>
        <v>2.5402582777013127E-2</v>
      </c>
      <c r="N118" s="145"/>
    </row>
    <row r="119" spans="1:15" ht="24.5" thickBot="1">
      <c r="A119" s="136" t="s">
        <v>87</v>
      </c>
      <c r="B119" s="136">
        <v>1</v>
      </c>
      <c r="C119" s="136" t="s">
        <v>86</v>
      </c>
      <c r="D119" s="136">
        <v>0.53</v>
      </c>
      <c r="E119" s="136">
        <v>61.15</v>
      </c>
      <c r="F119" s="136">
        <v>25.52</v>
      </c>
      <c r="G119" s="136">
        <v>0</v>
      </c>
      <c r="H119" s="136">
        <v>25.52</v>
      </c>
      <c r="I119" s="145">
        <v>18.3851171916622</v>
      </c>
      <c r="J119" s="137">
        <f t="shared" si="5"/>
        <v>0.43225197159080408</v>
      </c>
      <c r="K119">
        <f t="shared" si="1"/>
        <v>0.56774802840919592</v>
      </c>
      <c r="L119">
        <f t="shared" si="2"/>
        <v>0.97459741722298687</v>
      </c>
      <c r="M119">
        <f t="shared" si="3"/>
        <v>2.5402582777013127E-2</v>
      </c>
      <c r="N119" s="145"/>
    </row>
    <row r="120" spans="1:15" ht="24.5" thickBot="1">
      <c r="A120" s="136" t="s">
        <v>87</v>
      </c>
      <c r="B120" s="136">
        <v>2</v>
      </c>
      <c r="C120" s="136" t="s">
        <v>86</v>
      </c>
      <c r="D120" s="136">
        <v>0.51</v>
      </c>
      <c r="E120" s="136">
        <v>57.12</v>
      </c>
      <c r="F120" s="136">
        <v>22.94</v>
      </c>
      <c r="G120" s="136">
        <v>0</v>
      </c>
      <c r="H120" s="136">
        <v>22.94</v>
      </c>
      <c r="I120" s="145">
        <v>16.526433713821742</v>
      </c>
      <c r="J120" s="137">
        <f t="shared" si="5"/>
        <v>0.43225197159080403</v>
      </c>
      <c r="K120">
        <f t="shared" si="1"/>
        <v>0.56774802840919603</v>
      </c>
      <c r="L120">
        <f t="shared" si="2"/>
        <v>0.97459741722298687</v>
      </c>
      <c r="M120">
        <f t="shared" si="3"/>
        <v>2.5402582777013127E-2</v>
      </c>
      <c r="N120" s="145">
        <f>SUM(I119:I121)</f>
        <v>50.940894851976267</v>
      </c>
    </row>
    <row r="121" spans="1:15" ht="24.5" thickBot="1">
      <c r="A121" s="136" t="s">
        <v>87</v>
      </c>
      <c r="B121" s="136">
        <v>3</v>
      </c>
      <c r="C121" s="136" t="s">
        <v>86</v>
      </c>
      <c r="D121" s="136">
        <v>0.48</v>
      </c>
      <c r="E121" s="136">
        <v>58.87</v>
      </c>
      <c r="F121" s="136">
        <v>22.25</v>
      </c>
      <c r="G121" s="136">
        <v>0</v>
      </c>
      <c r="H121" s="136">
        <v>22.25</v>
      </c>
      <c r="I121" s="145">
        <v>16.029343946492322</v>
      </c>
      <c r="J121" s="137">
        <f t="shared" si="5"/>
        <v>0.43225197159080414</v>
      </c>
      <c r="K121">
        <f t="shared" si="1"/>
        <v>0.5677480284091958</v>
      </c>
      <c r="L121">
        <f t="shared" si="2"/>
        <v>0.97459741722298687</v>
      </c>
      <c r="M121">
        <f t="shared" si="3"/>
        <v>2.5402582777013127E-2</v>
      </c>
      <c r="N121" s="145"/>
    </row>
    <row r="122" spans="1:15" ht="24.5" thickBot="1">
      <c r="A122" s="136" t="s">
        <v>88</v>
      </c>
      <c r="B122" s="136">
        <v>1</v>
      </c>
      <c r="C122" s="136" t="s">
        <v>86</v>
      </c>
      <c r="D122" s="136">
        <v>0.46</v>
      </c>
      <c r="E122" s="136">
        <v>48.04</v>
      </c>
      <c r="F122" s="136">
        <v>17.399999999999999</v>
      </c>
      <c r="G122" s="136">
        <v>0</v>
      </c>
      <c r="H122" s="136">
        <v>17.399999999999999</v>
      </c>
      <c r="I122" s="145">
        <v>12.535307176133319</v>
      </c>
      <c r="J122" s="137">
        <f t="shared" si="5"/>
        <v>0.43225197159080408</v>
      </c>
      <c r="K122">
        <f t="shared" si="1"/>
        <v>0.56774802840919592</v>
      </c>
      <c r="L122">
        <f t="shared" si="2"/>
        <v>0.97459741722298687</v>
      </c>
      <c r="M122">
        <f t="shared" si="3"/>
        <v>2.5402582777013127E-2</v>
      </c>
      <c r="N122" s="145"/>
    </row>
    <row r="123" spans="1:15" ht="24.5" thickBot="1">
      <c r="A123" s="136" t="s">
        <v>88</v>
      </c>
      <c r="B123" s="136">
        <v>2</v>
      </c>
      <c r="C123" s="136" t="s">
        <v>86</v>
      </c>
      <c r="D123" s="136">
        <v>0.44</v>
      </c>
      <c r="E123" s="136">
        <v>42.67</v>
      </c>
      <c r="F123" s="136">
        <v>14.79</v>
      </c>
      <c r="G123" s="136">
        <v>0</v>
      </c>
      <c r="H123" s="136">
        <v>14.79</v>
      </c>
      <c r="I123" s="145">
        <v>10.65501109971332</v>
      </c>
      <c r="J123" s="137">
        <f t="shared" si="5"/>
        <v>0.43225197159080408</v>
      </c>
      <c r="K123">
        <f t="shared" si="1"/>
        <v>0.56774802840919592</v>
      </c>
      <c r="L123">
        <f t="shared" si="2"/>
        <v>0.97459741722298687</v>
      </c>
      <c r="M123">
        <f t="shared" si="3"/>
        <v>2.5402582777013127E-2</v>
      </c>
      <c r="N123" s="145">
        <f>SUM(I122:I124)</f>
        <v>32.231588681620963</v>
      </c>
    </row>
    <row r="124" spans="1:15" ht="24.5" thickBot="1">
      <c r="A124" s="136" t="s">
        <v>88</v>
      </c>
      <c r="B124" s="136">
        <v>3</v>
      </c>
      <c r="C124" s="136" t="s">
        <v>86</v>
      </c>
      <c r="D124" s="136">
        <v>0.42</v>
      </c>
      <c r="E124" s="136">
        <v>37.93</v>
      </c>
      <c r="F124" s="136">
        <v>12.55</v>
      </c>
      <c r="G124" s="136">
        <v>0</v>
      </c>
      <c r="H124" s="136">
        <v>12.55</v>
      </c>
      <c r="I124" s="145">
        <v>9.0412704057743198</v>
      </c>
      <c r="J124" s="137">
        <f t="shared" si="5"/>
        <v>0.43225197159080408</v>
      </c>
      <c r="K124">
        <f t="shared" si="1"/>
        <v>0.56774802840919592</v>
      </c>
      <c r="L124">
        <f t="shared" si="2"/>
        <v>0.97459741722298687</v>
      </c>
      <c r="M124">
        <f t="shared" si="3"/>
        <v>2.5402582777013127E-2</v>
      </c>
      <c r="N124" s="145"/>
    </row>
    <row r="125" spans="1:15" ht="24.5" thickBot="1">
      <c r="A125" s="136" t="s">
        <v>89</v>
      </c>
      <c r="B125" s="136">
        <v>1</v>
      </c>
      <c r="C125" s="136" t="s">
        <v>86</v>
      </c>
      <c r="D125" s="136">
        <v>0.4</v>
      </c>
      <c r="E125" s="136">
        <v>31.53</v>
      </c>
      <c r="F125" s="136">
        <v>9.93</v>
      </c>
      <c r="G125" s="136">
        <v>1.27</v>
      </c>
      <c r="H125" s="136">
        <v>8.66</v>
      </c>
      <c r="I125" s="145">
        <v>6.2388367899606054</v>
      </c>
      <c r="J125" s="137">
        <f t="shared" si="5"/>
        <v>0.43225197159080403</v>
      </c>
      <c r="K125">
        <f t="shared" si="1"/>
        <v>0.56774802840919603</v>
      </c>
      <c r="L125">
        <f t="shared" si="2"/>
        <v>0.97459741722298687</v>
      </c>
      <c r="M125">
        <f t="shared" si="3"/>
        <v>2.5402582777013127E-2</v>
      </c>
      <c r="N125" s="145"/>
    </row>
    <row r="126" spans="1:15" ht="24.5" thickBot="1">
      <c r="A126" s="136" t="s">
        <v>89</v>
      </c>
      <c r="B126" s="136">
        <v>2</v>
      </c>
      <c r="C126" s="136" t="s">
        <v>86</v>
      </c>
      <c r="D126" s="136">
        <v>0.38</v>
      </c>
      <c r="E126" s="136">
        <v>20.309999999999999</v>
      </c>
      <c r="F126" s="136">
        <v>6.08</v>
      </c>
      <c r="G126" s="136">
        <v>0.59</v>
      </c>
      <c r="H126" s="136">
        <v>5.49</v>
      </c>
      <c r="I126" s="145">
        <v>3.9551055400558579</v>
      </c>
      <c r="J126" s="137">
        <f t="shared" si="5"/>
        <v>0.43225197159080408</v>
      </c>
      <c r="K126">
        <f t="shared" si="1"/>
        <v>0.56774802840919592</v>
      </c>
      <c r="L126">
        <f t="shared" si="2"/>
        <v>0.97459741722298687</v>
      </c>
      <c r="M126">
        <f t="shared" si="3"/>
        <v>2.5402582777013127E-2</v>
      </c>
      <c r="N126" s="145">
        <f>SUM(I125:I126)</f>
        <v>10.193942330016464</v>
      </c>
    </row>
    <row r="127" spans="1:15" ht="15" thickBot="1">
      <c r="A127" s="140" t="s">
        <v>90</v>
      </c>
      <c r="B127" s="141"/>
      <c r="C127" s="141"/>
      <c r="D127" s="142"/>
      <c r="E127" s="143">
        <v>1306.4000000000001</v>
      </c>
      <c r="F127" s="133">
        <v>530.11</v>
      </c>
      <c r="G127" s="133">
        <v>14.63</v>
      </c>
      <c r="H127" s="133">
        <v>515.48</v>
      </c>
      <c r="I127" s="145">
        <f>SUM(I104:I126)</f>
        <v>261.99266764908083</v>
      </c>
      <c r="L127">
        <f>PRODUCT(L104:L126)</f>
        <v>0.61773719573326813</v>
      </c>
      <c r="M127">
        <f>PRODUCT(M104:M126)</f>
        <v>9.6675668491104216E-40</v>
      </c>
      <c r="N127" s="145">
        <f>SUM(N104:N126)</f>
        <v>261.99266764908077</v>
      </c>
    </row>
    <row r="128" spans="1:15">
      <c r="I128" s="145" t="s">
        <v>91</v>
      </c>
      <c r="J128" t="s">
        <v>92</v>
      </c>
      <c r="N128" s="145" t="s">
        <v>93</v>
      </c>
      <c r="O128" s="147">
        <f>L37</f>
        <v>1515.7777777777778</v>
      </c>
    </row>
    <row r="129" spans="9:17">
      <c r="I129" s="145"/>
      <c r="N129" s="145" t="s">
        <v>94</v>
      </c>
      <c r="O129">
        <v>2000</v>
      </c>
    </row>
    <row r="130" spans="9:17">
      <c r="I130" s="145" t="s">
        <v>95</v>
      </c>
      <c r="N130" s="145" t="s">
        <v>96</v>
      </c>
      <c r="O130" s="149">
        <f>L38</f>
        <v>2083</v>
      </c>
    </row>
    <row r="131" spans="9:17">
      <c r="I131" s="145" t="s">
        <v>97</v>
      </c>
      <c r="N131" s="145" t="s">
        <v>102</v>
      </c>
      <c r="O131">
        <v>2500</v>
      </c>
      <c r="P131">
        <f>(1-L127)*O130</f>
        <v>796.25342128760246</v>
      </c>
      <c r="Q131">
        <f>(O131-P131)</f>
        <v>1703.7465787123974</v>
      </c>
    </row>
  </sheetData>
  <mergeCells count="97">
    <mergeCell ref="J37:K37"/>
    <mergeCell ref="L37:M37"/>
    <mergeCell ref="J38:K38"/>
    <mergeCell ref="L38:M38"/>
    <mergeCell ref="A101:B102"/>
    <mergeCell ref="C101:D102"/>
    <mergeCell ref="E101:F101"/>
    <mergeCell ref="E102:F102"/>
    <mergeCell ref="A127:D127"/>
    <mergeCell ref="B81:E82"/>
    <mergeCell ref="F81:I82"/>
    <mergeCell ref="B75:E76"/>
    <mergeCell ref="F75:I76"/>
    <mergeCell ref="B77:E78"/>
    <mergeCell ref="F77:I78"/>
    <mergeCell ref="B79:E80"/>
    <mergeCell ref="F79:I80"/>
    <mergeCell ref="B69:E70"/>
    <mergeCell ref="F69:I70"/>
    <mergeCell ref="B71:E72"/>
    <mergeCell ref="F71:I72"/>
    <mergeCell ref="B73:E74"/>
    <mergeCell ref="F73:I74"/>
    <mergeCell ref="B63:E64"/>
    <mergeCell ref="F63:I64"/>
    <mergeCell ref="B65:E66"/>
    <mergeCell ref="F65:I66"/>
    <mergeCell ref="B67:E68"/>
    <mergeCell ref="F67:I68"/>
    <mergeCell ref="B57:E58"/>
    <mergeCell ref="F57:I58"/>
    <mergeCell ref="B59:E60"/>
    <mergeCell ref="F59:I60"/>
    <mergeCell ref="B61:E62"/>
    <mergeCell ref="F61:I62"/>
    <mergeCell ref="B51:E52"/>
    <mergeCell ref="F51:I52"/>
    <mergeCell ref="B53:E54"/>
    <mergeCell ref="F53:I54"/>
    <mergeCell ref="B55:E56"/>
    <mergeCell ref="F55:I56"/>
    <mergeCell ref="B45:E46"/>
    <mergeCell ref="F45:I46"/>
    <mergeCell ref="B47:E48"/>
    <mergeCell ref="F47:I48"/>
    <mergeCell ref="B49:E50"/>
    <mergeCell ref="F49:I50"/>
    <mergeCell ref="B39:E40"/>
    <mergeCell ref="F39:I40"/>
    <mergeCell ref="B41:E42"/>
    <mergeCell ref="F41:I42"/>
    <mergeCell ref="B43:E44"/>
    <mergeCell ref="F43:I44"/>
    <mergeCell ref="F33:I34"/>
    <mergeCell ref="J33:K34"/>
    <mergeCell ref="L33:M34"/>
    <mergeCell ref="F35:I36"/>
    <mergeCell ref="J35:K36"/>
    <mergeCell ref="L35:M36"/>
    <mergeCell ref="F29:I30"/>
    <mergeCell ref="J29:K30"/>
    <mergeCell ref="L29:M30"/>
    <mergeCell ref="F31:I32"/>
    <mergeCell ref="J31:K32"/>
    <mergeCell ref="L31:M32"/>
    <mergeCell ref="F25:I26"/>
    <mergeCell ref="J25:K26"/>
    <mergeCell ref="L25:M26"/>
    <mergeCell ref="F27:I28"/>
    <mergeCell ref="J27:K28"/>
    <mergeCell ref="L27:M28"/>
    <mergeCell ref="F21:I22"/>
    <mergeCell ref="J21:K22"/>
    <mergeCell ref="L21:M22"/>
    <mergeCell ref="F23:I24"/>
    <mergeCell ref="J23:K24"/>
    <mergeCell ref="L23:M24"/>
    <mergeCell ref="F19:I20"/>
    <mergeCell ref="J19:K20"/>
    <mergeCell ref="L19:M20"/>
    <mergeCell ref="B6:D8"/>
    <mergeCell ref="E6:F8"/>
    <mergeCell ref="G6:H8"/>
    <mergeCell ref="I6:J8"/>
    <mergeCell ref="K6:L8"/>
    <mergeCell ref="M6:Q8"/>
    <mergeCell ref="F13:I18"/>
    <mergeCell ref="J13:M14"/>
    <mergeCell ref="J15:M16"/>
    <mergeCell ref="J17:K18"/>
    <mergeCell ref="L17:M18"/>
    <mergeCell ref="M3:Q5"/>
    <mergeCell ref="B3:D5"/>
    <mergeCell ref="E3:F5"/>
    <mergeCell ref="G3:H5"/>
    <mergeCell ref="I3:J5"/>
    <mergeCell ref="K3:L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31"/>
  <sheetViews>
    <sheetView topLeftCell="C97" zoomScale="80" zoomScaleNormal="80" workbookViewId="0">
      <selection activeCell="Q99" sqref="Q99:X103"/>
    </sheetView>
  </sheetViews>
  <sheetFormatPr defaultRowHeight="14.5"/>
  <cols>
    <col min="5" max="5" width="18.54296875" customWidth="1"/>
  </cols>
  <sheetData>
    <row r="2" spans="2:17" ht="15" thickBot="1"/>
    <row r="3" spans="2:17">
      <c r="B3" s="92" t="s">
        <v>0</v>
      </c>
      <c r="C3" s="93"/>
      <c r="D3" s="94"/>
      <c r="E3" s="92" t="s">
        <v>1</v>
      </c>
      <c r="F3" s="94"/>
      <c r="G3" s="92" t="s">
        <v>2</v>
      </c>
      <c r="H3" s="94"/>
      <c r="I3" s="92" t="s">
        <v>3</v>
      </c>
      <c r="J3" s="94"/>
      <c r="K3" s="92" t="s">
        <v>4</v>
      </c>
      <c r="L3" s="94"/>
      <c r="M3" s="92" t="s">
        <v>5</v>
      </c>
      <c r="N3" s="93"/>
      <c r="O3" s="93"/>
      <c r="P3" s="93"/>
      <c r="Q3" s="94"/>
    </row>
    <row r="4" spans="2:17">
      <c r="B4" s="95"/>
      <c r="C4" s="96"/>
      <c r="D4" s="97"/>
      <c r="E4" s="95"/>
      <c r="F4" s="97"/>
      <c r="G4" s="95"/>
      <c r="H4" s="97"/>
      <c r="I4" s="95"/>
      <c r="J4" s="97"/>
      <c r="K4" s="95"/>
      <c r="L4" s="97"/>
      <c r="M4" s="95"/>
      <c r="N4" s="96"/>
      <c r="O4" s="96"/>
      <c r="P4" s="96"/>
      <c r="Q4" s="97"/>
    </row>
    <row r="5" spans="2:17" ht="15" thickBot="1">
      <c r="B5" s="98"/>
      <c r="C5" s="99"/>
      <c r="D5" s="100"/>
      <c r="E5" s="98"/>
      <c r="F5" s="100"/>
      <c r="G5" s="98"/>
      <c r="H5" s="100"/>
      <c r="I5" s="98"/>
      <c r="J5" s="100"/>
      <c r="K5" s="98"/>
      <c r="L5" s="100"/>
      <c r="M5" s="98"/>
      <c r="N5" s="99"/>
      <c r="O5" s="99"/>
      <c r="P5" s="99"/>
      <c r="Q5" s="100"/>
    </row>
    <row r="6" spans="2:17">
      <c r="B6" s="101" t="s">
        <v>45</v>
      </c>
      <c r="C6" s="102"/>
      <c r="D6" s="103"/>
      <c r="E6" s="101">
        <v>24221.96</v>
      </c>
      <c r="F6" s="103"/>
      <c r="G6" s="101" t="s">
        <v>42</v>
      </c>
      <c r="H6" s="103"/>
      <c r="I6" s="101" t="s">
        <v>8</v>
      </c>
      <c r="J6" s="103"/>
      <c r="K6" s="101" t="s">
        <v>9</v>
      </c>
      <c r="L6" s="103"/>
      <c r="M6" s="110" t="s">
        <v>43</v>
      </c>
      <c r="N6" s="111"/>
      <c r="O6" s="111" t="s">
        <v>44</v>
      </c>
      <c r="P6" s="111"/>
      <c r="Q6" s="112"/>
    </row>
    <row r="7" spans="2:17">
      <c r="B7" s="104"/>
      <c r="C7" s="105"/>
      <c r="D7" s="106"/>
      <c r="E7" s="104"/>
      <c r="F7" s="106"/>
      <c r="G7" s="104"/>
      <c r="H7" s="106"/>
      <c r="I7" s="104"/>
      <c r="J7" s="106"/>
      <c r="K7" s="104"/>
      <c r="L7" s="106"/>
      <c r="M7" s="113"/>
      <c r="N7" s="114"/>
      <c r="O7" s="114"/>
      <c r="P7" s="114"/>
      <c r="Q7" s="115"/>
    </row>
    <row r="8" spans="2:17" ht="15" thickBot="1">
      <c r="B8" s="107"/>
      <c r="C8" s="108"/>
      <c r="D8" s="109"/>
      <c r="E8" s="107"/>
      <c r="F8" s="109"/>
      <c r="G8" s="107"/>
      <c r="H8" s="109"/>
      <c r="I8" s="107"/>
      <c r="J8" s="109"/>
      <c r="K8" s="107"/>
      <c r="L8" s="109"/>
      <c r="M8" s="116"/>
      <c r="N8" s="117"/>
      <c r="O8" s="117"/>
      <c r="P8" s="117"/>
      <c r="Q8" s="118"/>
    </row>
    <row r="12" spans="2:17" ht="15" thickBot="1"/>
    <row r="13" spans="2:17">
      <c r="F13" s="65" t="s">
        <v>13</v>
      </c>
      <c r="G13" s="66"/>
      <c r="H13" s="66"/>
      <c r="I13" s="67"/>
      <c r="J13" s="65" t="s">
        <v>14</v>
      </c>
      <c r="K13" s="66"/>
      <c r="L13" s="66"/>
      <c r="M13" s="67"/>
    </row>
    <row r="14" spans="2:17" ht="15" thickBot="1">
      <c r="F14" s="68"/>
      <c r="G14" s="69"/>
      <c r="H14" s="69"/>
      <c r="I14" s="70"/>
      <c r="J14" s="71"/>
      <c r="K14" s="72"/>
      <c r="L14" s="72"/>
      <c r="M14" s="73"/>
    </row>
    <row r="15" spans="2:17">
      <c r="F15" s="68"/>
      <c r="G15" s="69"/>
      <c r="H15" s="69"/>
      <c r="I15" s="70"/>
      <c r="J15" s="65" t="s">
        <v>45</v>
      </c>
      <c r="K15" s="66"/>
      <c r="L15" s="66"/>
      <c r="M15" s="67"/>
    </row>
    <row r="16" spans="2:17" ht="15" thickBot="1">
      <c r="F16" s="68"/>
      <c r="G16" s="69"/>
      <c r="H16" s="69"/>
      <c r="I16" s="70"/>
      <c r="J16" s="71"/>
      <c r="K16" s="72"/>
      <c r="L16" s="72"/>
      <c r="M16" s="73"/>
    </row>
    <row r="17" spans="6:13">
      <c r="F17" s="68"/>
      <c r="G17" s="69"/>
      <c r="H17" s="69"/>
      <c r="I17" s="70"/>
      <c r="J17" s="74" t="s">
        <v>15</v>
      </c>
      <c r="K17" s="75"/>
      <c r="L17" s="74" t="s">
        <v>16</v>
      </c>
      <c r="M17" s="75"/>
    </row>
    <row r="18" spans="6:13" ht="15" thickBot="1">
      <c r="F18" s="71"/>
      <c r="G18" s="72"/>
      <c r="H18" s="72"/>
      <c r="I18" s="73"/>
      <c r="J18" s="76"/>
      <c r="K18" s="77"/>
      <c r="L18" s="76"/>
      <c r="M18" s="77"/>
    </row>
    <row r="19" spans="6:13">
      <c r="F19" s="119">
        <v>1392</v>
      </c>
      <c r="G19" s="120"/>
      <c r="H19" s="120"/>
      <c r="I19" s="121"/>
      <c r="J19" s="119">
        <v>50000</v>
      </c>
      <c r="K19" s="121"/>
      <c r="L19" s="120">
        <v>16666</v>
      </c>
      <c r="M19" s="121"/>
    </row>
    <row r="20" spans="6:13" ht="15" thickBot="1">
      <c r="F20" s="122"/>
      <c r="G20" s="123"/>
      <c r="H20" s="123"/>
      <c r="I20" s="124"/>
      <c r="J20" s="122"/>
      <c r="K20" s="124"/>
      <c r="L20" s="123"/>
      <c r="M20" s="124"/>
    </row>
    <row r="21" spans="6:13">
      <c r="F21" s="119">
        <v>1393</v>
      </c>
      <c r="G21" s="120"/>
      <c r="H21" s="120"/>
      <c r="I21" s="121"/>
      <c r="J21" s="119">
        <v>42000</v>
      </c>
      <c r="K21" s="121"/>
      <c r="L21" s="120">
        <v>14000</v>
      </c>
      <c r="M21" s="121"/>
    </row>
    <row r="22" spans="6:13" ht="15" thickBot="1">
      <c r="F22" s="122"/>
      <c r="G22" s="123"/>
      <c r="H22" s="123"/>
      <c r="I22" s="124"/>
      <c r="J22" s="122"/>
      <c r="K22" s="124"/>
      <c r="L22" s="123"/>
      <c r="M22" s="124"/>
    </row>
    <row r="23" spans="6:13">
      <c r="F23" s="119">
        <v>1394</v>
      </c>
      <c r="G23" s="120"/>
      <c r="H23" s="120"/>
      <c r="I23" s="121"/>
      <c r="J23" s="119">
        <v>10000</v>
      </c>
      <c r="K23" s="121"/>
      <c r="L23" s="120">
        <v>3333</v>
      </c>
      <c r="M23" s="121"/>
    </row>
    <row r="24" spans="6:13" ht="15" thickBot="1">
      <c r="F24" s="122"/>
      <c r="G24" s="123"/>
      <c r="H24" s="123"/>
      <c r="I24" s="124"/>
      <c r="J24" s="122"/>
      <c r="K24" s="124"/>
      <c r="L24" s="123"/>
      <c r="M24" s="124"/>
    </row>
    <row r="25" spans="6:13">
      <c r="F25" s="119">
        <v>1395</v>
      </c>
      <c r="G25" s="120"/>
      <c r="H25" s="120"/>
      <c r="I25" s="121"/>
      <c r="J25" s="119">
        <v>43000</v>
      </c>
      <c r="K25" s="121"/>
      <c r="L25" s="120">
        <v>14333</v>
      </c>
      <c r="M25" s="121"/>
    </row>
    <row r="26" spans="6:13" ht="15" thickBot="1">
      <c r="F26" s="122"/>
      <c r="G26" s="123"/>
      <c r="H26" s="123"/>
      <c r="I26" s="124"/>
      <c r="J26" s="122"/>
      <c r="K26" s="124"/>
      <c r="L26" s="123"/>
      <c r="M26" s="124"/>
    </row>
    <row r="27" spans="6:13">
      <c r="F27" s="119">
        <v>1396</v>
      </c>
      <c r="G27" s="120"/>
      <c r="H27" s="120"/>
      <c r="I27" s="121"/>
      <c r="J27" s="119">
        <v>44000</v>
      </c>
      <c r="K27" s="121"/>
      <c r="L27" s="120">
        <v>14666</v>
      </c>
      <c r="M27" s="121"/>
    </row>
    <row r="28" spans="6:13" ht="15" thickBot="1">
      <c r="F28" s="122"/>
      <c r="G28" s="123"/>
      <c r="H28" s="123"/>
      <c r="I28" s="124"/>
      <c r="J28" s="122"/>
      <c r="K28" s="124"/>
      <c r="L28" s="123"/>
      <c r="M28" s="124"/>
    </row>
    <row r="29" spans="6:13">
      <c r="F29" s="119">
        <v>1397</v>
      </c>
      <c r="G29" s="120"/>
      <c r="H29" s="120"/>
      <c r="I29" s="121"/>
      <c r="J29" s="119">
        <v>38000</v>
      </c>
      <c r="K29" s="121"/>
      <c r="L29" s="120">
        <v>12666</v>
      </c>
      <c r="M29" s="121"/>
    </row>
    <row r="30" spans="6:13" ht="15" thickBot="1">
      <c r="F30" s="122"/>
      <c r="G30" s="123"/>
      <c r="H30" s="123"/>
      <c r="I30" s="124"/>
      <c r="J30" s="122"/>
      <c r="K30" s="124"/>
      <c r="L30" s="123"/>
      <c r="M30" s="124"/>
    </row>
    <row r="31" spans="6:13">
      <c r="F31" s="119">
        <v>1398</v>
      </c>
      <c r="G31" s="120"/>
      <c r="H31" s="120"/>
      <c r="I31" s="121"/>
      <c r="J31" s="119">
        <v>42500</v>
      </c>
      <c r="K31" s="121"/>
      <c r="L31" s="120">
        <v>14166</v>
      </c>
      <c r="M31" s="121"/>
    </row>
    <row r="32" spans="6:13" ht="15" thickBot="1">
      <c r="F32" s="122"/>
      <c r="G32" s="123"/>
      <c r="H32" s="123"/>
      <c r="I32" s="124"/>
      <c r="J32" s="122"/>
      <c r="K32" s="124"/>
      <c r="L32" s="123"/>
      <c r="M32" s="124"/>
    </row>
    <row r="33" spans="2:13">
      <c r="F33" s="119">
        <v>1399</v>
      </c>
      <c r="G33" s="120"/>
      <c r="H33" s="120"/>
      <c r="I33" s="121"/>
      <c r="J33" s="119">
        <v>50000</v>
      </c>
      <c r="K33" s="121"/>
      <c r="L33" s="120">
        <v>16666</v>
      </c>
      <c r="M33" s="121"/>
    </row>
    <row r="34" spans="2:13" ht="15" thickBot="1">
      <c r="F34" s="122"/>
      <c r="G34" s="123"/>
      <c r="H34" s="123"/>
      <c r="I34" s="124"/>
      <c r="J34" s="122"/>
      <c r="K34" s="124"/>
      <c r="L34" s="123"/>
      <c r="M34" s="124"/>
    </row>
    <row r="35" spans="2:13">
      <c r="F35" s="119">
        <v>1400</v>
      </c>
      <c r="G35" s="120"/>
      <c r="H35" s="120"/>
      <c r="I35" s="121"/>
      <c r="J35" s="119">
        <v>8000</v>
      </c>
      <c r="K35" s="121"/>
      <c r="L35" s="120">
        <v>2666</v>
      </c>
      <c r="M35" s="121"/>
    </row>
    <row r="36" spans="2:13" ht="15" thickBot="1">
      <c r="F36" s="122"/>
      <c r="G36" s="123"/>
      <c r="H36" s="123"/>
      <c r="I36" s="124"/>
      <c r="J36" s="122"/>
      <c r="K36" s="124"/>
      <c r="L36" s="123"/>
      <c r="M36" s="124"/>
    </row>
    <row r="37" spans="2:13">
      <c r="J37" s="146">
        <f>AVERAGE(J19:K36)</f>
        <v>36388.888888888891</v>
      </c>
      <c r="K37" s="146"/>
      <c r="L37" s="146">
        <f>AVERAGE(L19:M36)</f>
        <v>12129.111111111111</v>
      </c>
      <c r="M37" s="146"/>
    </row>
    <row r="38" spans="2:13" ht="15" thickBot="1">
      <c r="J38" s="148">
        <f>MAX(J19:K36)</f>
        <v>50000</v>
      </c>
      <c r="K38" s="148"/>
      <c r="L38" s="148">
        <f>MAX(L19:M36)</f>
        <v>16666</v>
      </c>
      <c r="M38" s="148"/>
    </row>
    <row r="39" spans="2:13">
      <c r="B39" s="119" t="s">
        <v>13</v>
      </c>
      <c r="C39" s="120"/>
      <c r="D39" s="120"/>
      <c r="E39" s="121"/>
      <c r="F39" s="119" t="s">
        <v>17</v>
      </c>
      <c r="G39" s="120"/>
      <c r="H39" s="120"/>
      <c r="I39" s="121"/>
    </row>
    <row r="40" spans="2:13" ht="15" thickBot="1">
      <c r="B40" s="122"/>
      <c r="C40" s="123"/>
      <c r="D40" s="123"/>
      <c r="E40" s="124"/>
      <c r="F40" s="122"/>
      <c r="G40" s="123"/>
      <c r="H40" s="123"/>
      <c r="I40" s="124"/>
    </row>
    <row r="41" spans="2:13">
      <c r="B41" s="119">
        <v>1380</v>
      </c>
      <c r="C41" s="120"/>
      <c r="D41" s="120"/>
      <c r="E41" s="121"/>
      <c r="F41" s="119">
        <v>256000</v>
      </c>
      <c r="G41" s="120"/>
      <c r="H41" s="120"/>
      <c r="I41" s="121"/>
    </row>
    <row r="42" spans="2:13" ht="15" thickBot="1">
      <c r="B42" s="122"/>
      <c r="C42" s="123"/>
      <c r="D42" s="123"/>
      <c r="E42" s="124"/>
      <c r="F42" s="122"/>
      <c r="G42" s="123"/>
      <c r="H42" s="123"/>
      <c r="I42" s="124"/>
    </row>
    <row r="43" spans="2:13">
      <c r="B43" s="119">
        <v>1381</v>
      </c>
      <c r="C43" s="120"/>
      <c r="D43" s="120"/>
      <c r="E43" s="121"/>
      <c r="F43" s="119">
        <v>173000</v>
      </c>
      <c r="G43" s="120"/>
      <c r="H43" s="120"/>
      <c r="I43" s="121"/>
    </row>
    <row r="44" spans="2:13" ht="15" thickBot="1">
      <c r="B44" s="122"/>
      <c r="C44" s="123"/>
      <c r="D44" s="123"/>
      <c r="E44" s="124"/>
      <c r="F44" s="122"/>
      <c r="G44" s="123"/>
      <c r="H44" s="123"/>
      <c r="I44" s="124"/>
    </row>
    <row r="45" spans="2:13">
      <c r="B45" s="119">
        <v>1382</v>
      </c>
      <c r="C45" s="120"/>
      <c r="D45" s="120"/>
      <c r="E45" s="121"/>
      <c r="F45" s="119">
        <v>134000</v>
      </c>
      <c r="G45" s="120"/>
      <c r="H45" s="120"/>
      <c r="I45" s="121"/>
    </row>
    <row r="46" spans="2:13" ht="15" thickBot="1">
      <c r="B46" s="122"/>
      <c r="C46" s="123"/>
      <c r="D46" s="123"/>
      <c r="E46" s="124"/>
      <c r="F46" s="122"/>
      <c r="G46" s="123"/>
      <c r="H46" s="123"/>
      <c r="I46" s="124"/>
    </row>
    <row r="47" spans="2:13">
      <c r="B47" s="119">
        <v>1383</v>
      </c>
      <c r="C47" s="120"/>
      <c r="D47" s="120"/>
      <c r="E47" s="121"/>
      <c r="F47" s="119">
        <v>176000</v>
      </c>
      <c r="G47" s="120"/>
      <c r="H47" s="120"/>
      <c r="I47" s="121"/>
    </row>
    <row r="48" spans="2:13" ht="15" thickBot="1">
      <c r="B48" s="122"/>
      <c r="C48" s="123"/>
      <c r="D48" s="123"/>
      <c r="E48" s="124"/>
      <c r="F48" s="122"/>
      <c r="G48" s="123"/>
      <c r="H48" s="123"/>
      <c r="I48" s="124"/>
    </row>
    <row r="49" spans="2:9">
      <c r="B49" s="119">
        <v>1384</v>
      </c>
      <c r="C49" s="120"/>
      <c r="D49" s="120"/>
      <c r="E49" s="121"/>
      <c r="F49" s="119">
        <v>211000</v>
      </c>
      <c r="G49" s="120"/>
      <c r="H49" s="120"/>
      <c r="I49" s="121"/>
    </row>
    <row r="50" spans="2:9" ht="15" thickBot="1">
      <c r="B50" s="122"/>
      <c r="C50" s="123"/>
      <c r="D50" s="123"/>
      <c r="E50" s="124"/>
      <c r="F50" s="122"/>
      <c r="G50" s="123"/>
      <c r="H50" s="123"/>
      <c r="I50" s="124"/>
    </row>
    <row r="51" spans="2:9">
      <c r="B51" s="119">
        <v>1385</v>
      </c>
      <c r="C51" s="120"/>
      <c r="D51" s="120"/>
      <c r="E51" s="121"/>
      <c r="F51" s="119">
        <v>267000</v>
      </c>
      <c r="G51" s="120"/>
      <c r="H51" s="120"/>
      <c r="I51" s="121"/>
    </row>
    <row r="52" spans="2:9" ht="15" thickBot="1">
      <c r="B52" s="122"/>
      <c r="C52" s="123"/>
      <c r="D52" s="123"/>
      <c r="E52" s="124"/>
      <c r="F52" s="122"/>
      <c r="G52" s="123"/>
      <c r="H52" s="123"/>
      <c r="I52" s="124"/>
    </row>
    <row r="53" spans="2:9">
      <c r="B53" s="119">
        <v>1386</v>
      </c>
      <c r="C53" s="120"/>
      <c r="D53" s="120"/>
      <c r="E53" s="121"/>
      <c r="F53" s="119">
        <v>90000</v>
      </c>
      <c r="G53" s="120"/>
      <c r="H53" s="120"/>
      <c r="I53" s="121"/>
    </row>
    <row r="54" spans="2:9" ht="15" thickBot="1">
      <c r="B54" s="122"/>
      <c r="C54" s="123"/>
      <c r="D54" s="123"/>
      <c r="E54" s="124"/>
      <c r="F54" s="122"/>
      <c r="G54" s="123"/>
      <c r="H54" s="123"/>
      <c r="I54" s="124"/>
    </row>
    <row r="55" spans="2:9">
      <c r="B55" s="119">
        <v>1387</v>
      </c>
      <c r="C55" s="120"/>
      <c r="D55" s="120"/>
      <c r="E55" s="121"/>
      <c r="F55" s="119">
        <v>184000</v>
      </c>
      <c r="G55" s="120"/>
      <c r="H55" s="120"/>
      <c r="I55" s="121"/>
    </row>
    <row r="56" spans="2:9" ht="15" thickBot="1">
      <c r="B56" s="122"/>
      <c r="C56" s="123"/>
      <c r="D56" s="123"/>
      <c r="E56" s="124"/>
      <c r="F56" s="122"/>
      <c r="G56" s="123"/>
      <c r="H56" s="123"/>
      <c r="I56" s="124"/>
    </row>
    <row r="57" spans="2:9">
      <c r="B57" s="119">
        <v>1388</v>
      </c>
      <c r="C57" s="120"/>
      <c r="D57" s="120"/>
      <c r="E57" s="121"/>
      <c r="F57" s="119">
        <v>216000</v>
      </c>
      <c r="G57" s="120"/>
      <c r="H57" s="120"/>
      <c r="I57" s="121"/>
    </row>
    <row r="58" spans="2:9" ht="15" thickBot="1">
      <c r="B58" s="122"/>
      <c r="C58" s="123"/>
      <c r="D58" s="123"/>
      <c r="E58" s="124"/>
      <c r="F58" s="122"/>
      <c r="G58" s="123"/>
      <c r="H58" s="123"/>
      <c r="I58" s="124"/>
    </row>
    <row r="59" spans="2:9">
      <c r="B59" s="119">
        <v>1389</v>
      </c>
      <c r="C59" s="120"/>
      <c r="D59" s="120"/>
      <c r="E59" s="121"/>
      <c r="F59" s="119">
        <v>157000</v>
      </c>
      <c r="G59" s="120"/>
      <c r="H59" s="120"/>
      <c r="I59" s="121"/>
    </row>
    <row r="60" spans="2:9" ht="15" thickBot="1">
      <c r="B60" s="122"/>
      <c r="C60" s="123"/>
      <c r="D60" s="123"/>
      <c r="E60" s="124"/>
      <c r="F60" s="122"/>
      <c r="G60" s="123"/>
      <c r="H60" s="123"/>
      <c r="I60" s="124"/>
    </row>
    <row r="61" spans="2:9">
      <c r="B61" s="119">
        <v>1390</v>
      </c>
      <c r="C61" s="120"/>
      <c r="D61" s="120"/>
      <c r="E61" s="121"/>
      <c r="F61" s="119">
        <v>183000</v>
      </c>
      <c r="G61" s="120"/>
      <c r="H61" s="120"/>
      <c r="I61" s="121"/>
    </row>
    <row r="62" spans="2:9" ht="15" thickBot="1">
      <c r="B62" s="122"/>
      <c r="C62" s="123"/>
      <c r="D62" s="123"/>
      <c r="E62" s="124"/>
      <c r="F62" s="122"/>
      <c r="G62" s="123"/>
      <c r="H62" s="123"/>
      <c r="I62" s="124"/>
    </row>
    <row r="63" spans="2:9">
      <c r="B63" s="119">
        <v>1391</v>
      </c>
      <c r="C63" s="120"/>
      <c r="D63" s="120"/>
      <c r="E63" s="121"/>
      <c r="F63" s="119">
        <v>170000</v>
      </c>
      <c r="G63" s="120"/>
      <c r="H63" s="120"/>
      <c r="I63" s="121"/>
    </row>
    <row r="64" spans="2:9" ht="15" thickBot="1">
      <c r="B64" s="122"/>
      <c r="C64" s="123"/>
      <c r="D64" s="123"/>
      <c r="E64" s="124"/>
      <c r="F64" s="122"/>
      <c r="G64" s="123"/>
      <c r="H64" s="123"/>
      <c r="I64" s="124"/>
    </row>
    <row r="65" spans="2:9">
      <c r="B65" s="119">
        <v>1392</v>
      </c>
      <c r="C65" s="120"/>
      <c r="D65" s="120"/>
      <c r="E65" s="121"/>
      <c r="F65" s="119">
        <v>230000</v>
      </c>
      <c r="G65" s="120"/>
      <c r="H65" s="120"/>
      <c r="I65" s="121"/>
    </row>
    <row r="66" spans="2:9" ht="15" thickBot="1">
      <c r="B66" s="122"/>
      <c r="C66" s="123"/>
      <c r="D66" s="123"/>
      <c r="E66" s="124"/>
      <c r="F66" s="122"/>
      <c r="G66" s="123"/>
      <c r="H66" s="123"/>
      <c r="I66" s="124"/>
    </row>
    <row r="67" spans="2:9">
      <c r="B67" s="119">
        <v>1393</v>
      </c>
      <c r="C67" s="120"/>
      <c r="D67" s="120"/>
      <c r="E67" s="121"/>
      <c r="F67" s="119">
        <v>210000</v>
      </c>
      <c r="G67" s="120"/>
      <c r="H67" s="120"/>
      <c r="I67" s="121"/>
    </row>
    <row r="68" spans="2:9" ht="15" thickBot="1">
      <c r="B68" s="122"/>
      <c r="C68" s="123"/>
      <c r="D68" s="123"/>
      <c r="E68" s="124"/>
      <c r="F68" s="122"/>
      <c r="G68" s="123"/>
      <c r="H68" s="123"/>
      <c r="I68" s="124"/>
    </row>
    <row r="69" spans="2:9">
      <c r="B69" s="119">
        <v>1394</v>
      </c>
      <c r="C69" s="120"/>
      <c r="D69" s="120"/>
      <c r="E69" s="121"/>
      <c r="F69" s="119">
        <v>153000</v>
      </c>
      <c r="G69" s="120"/>
      <c r="H69" s="120"/>
      <c r="I69" s="121"/>
    </row>
    <row r="70" spans="2:9" ht="15" thickBot="1">
      <c r="B70" s="122"/>
      <c r="C70" s="123"/>
      <c r="D70" s="123"/>
      <c r="E70" s="124"/>
      <c r="F70" s="122"/>
      <c r="G70" s="123"/>
      <c r="H70" s="123"/>
      <c r="I70" s="124"/>
    </row>
    <row r="71" spans="2:9">
      <c r="B71" s="119">
        <v>1395</v>
      </c>
      <c r="C71" s="120"/>
      <c r="D71" s="120"/>
      <c r="E71" s="121"/>
      <c r="F71" s="119">
        <v>225000</v>
      </c>
      <c r="G71" s="120"/>
      <c r="H71" s="120"/>
      <c r="I71" s="121"/>
    </row>
    <row r="72" spans="2:9" ht="15" thickBot="1">
      <c r="B72" s="122"/>
      <c r="C72" s="123"/>
      <c r="D72" s="123"/>
      <c r="E72" s="124"/>
      <c r="F72" s="122"/>
      <c r="G72" s="123"/>
      <c r="H72" s="123"/>
      <c r="I72" s="124"/>
    </row>
    <row r="73" spans="2:9">
      <c r="B73" s="119">
        <v>1396</v>
      </c>
      <c r="C73" s="120"/>
      <c r="D73" s="120"/>
      <c r="E73" s="121"/>
      <c r="F73" s="119">
        <v>235000</v>
      </c>
      <c r="G73" s="120"/>
      <c r="H73" s="120"/>
      <c r="I73" s="121"/>
    </row>
    <row r="74" spans="2:9" ht="15" thickBot="1">
      <c r="B74" s="122"/>
      <c r="C74" s="123"/>
      <c r="D74" s="123"/>
      <c r="E74" s="124"/>
      <c r="F74" s="122"/>
      <c r="G74" s="123"/>
      <c r="H74" s="123"/>
      <c r="I74" s="124"/>
    </row>
    <row r="75" spans="2:9">
      <c r="B75" s="119">
        <v>1397</v>
      </c>
      <c r="C75" s="120"/>
      <c r="D75" s="120"/>
      <c r="E75" s="121"/>
      <c r="F75" s="119">
        <v>190000</v>
      </c>
      <c r="G75" s="120"/>
      <c r="H75" s="120"/>
      <c r="I75" s="121"/>
    </row>
    <row r="76" spans="2:9" ht="15" thickBot="1">
      <c r="B76" s="122"/>
      <c r="C76" s="123"/>
      <c r="D76" s="123"/>
      <c r="E76" s="124"/>
      <c r="F76" s="122"/>
      <c r="G76" s="123"/>
      <c r="H76" s="123"/>
      <c r="I76" s="124"/>
    </row>
    <row r="77" spans="2:9">
      <c r="B77" s="119">
        <v>1398</v>
      </c>
      <c r="C77" s="120"/>
      <c r="D77" s="120"/>
      <c r="E77" s="121"/>
      <c r="F77" s="120">
        <v>220000</v>
      </c>
      <c r="G77" s="120"/>
      <c r="H77" s="120"/>
      <c r="I77" s="121"/>
    </row>
    <row r="78" spans="2:9" ht="15" thickBot="1">
      <c r="B78" s="122"/>
      <c r="C78" s="123"/>
      <c r="D78" s="123"/>
      <c r="E78" s="124"/>
      <c r="F78" s="123"/>
      <c r="G78" s="123"/>
      <c r="H78" s="123"/>
      <c r="I78" s="124"/>
    </row>
    <row r="79" spans="2:9">
      <c r="B79" s="119">
        <v>1399</v>
      </c>
      <c r="C79" s="120"/>
      <c r="D79" s="120"/>
      <c r="E79" s="121"/>
      <c r="F79" s="120">
        <v>230000</v>
      </c>
      <c r="G79" s="120"/>
      <c r="H79" s="120"/>
      <c r="I79" s="121"/>
    </row>
    <row r="80" spans="2:9" ht="15" thickBot="1">
      <c r="B80" s="122"/>
      <c r="C80" s="123"/>
      <c r="D80" s="123"/>
      <c r="E80" s="124"/>
      <c r="F80" s="123"/>
      <c r="G80" s="123"/>
      <c r="H80" s="123"/>
      <c r="I80" s="124"/>
    </row>
    <row r="81" spans="2:13">
      <c r="B81" s="119">
        <v>1400</v>
      </c>
      <c r="C81" s="120"/>
      <c r="D81" s="120"/>
      <c r="E81" s="121"/>
      <c r="F81" s="120">
        <v>140000</v>
      </c>
      <c r="G81" s="120"/>
      <c r="H81" s="120"/>
      <c r="I81" s="121"/>
    </row>
    <row r="82" spans="2:13" ht="15" thickBot="1">
      <c r="B82" s="122"/>
      <c r="C82" s="123"/>
      <c r="D82" s="123"/>
      <c r="E82" s="124"/>
      <c r="F82" s="123"/>
      <c r="G82" s="123"/>
      <c r="H82" s="123"/>
      <c r="I82" s="124"/>
    </row>
    <row r="86" spans="2:13" ht="21.5" thickBot="1">
      <c r="E86" s="43"/>
      <c r="F86" s="43"/>
      <c r="G86" s="43" t="s">
        <v>20</v>
      </c>
      <c r="H86" s="44"/>
      <c r="J86" s="45"/>
      <c r="K86" s="45" t="s">
        <v>48</v>
      </c>
      <c r="L86" s="45" t="s">
        <v>47</v>
      </c>
      <c r="M86" s="45"/>
    </row>
    <row r="87" spans="2:13" ht="21">
      <c r="E87" s="2" t="s">
        <v>24</v>
      </c>
      <c r="F87" s="2" t="s">
        <v>23</v>
      </c>
      <c r="G87" s="2" t="s">
        <v>22</v>
      </c>
      <c r="H87" s="2" t="s">
        <v>21</v>
      </c>
      <c r="I87" s="32"/>
      <c r="J87" s="33" t="s">
        <v>26</v>
      </c>
      <c r="K87" s="34" t="s">
        <v>27</v>
      </c>
      <c r="L87" s="34" t="s">
        <v>28</v>
      </c>
      <c r="M87" s="35" t="s">
        <v>29</v>
      </c>
    </row>
    <row r="88" spans="2:13" ht="26.5">
      <c r="E88" s="2" t="s">
        <v>40</v>
      </c>
      <c r="F88" s="2" t="s">
        <v>18</v>
      </c>
      <c r="G88" s="2" t="s">
        <v>19</v>
      </c>
      <c r="H88" s="2" t="s">
        <v>25</v>
      </c>
      <c r="I88" s="32"/>
      <c r="J88" s="36" t="s">
        <v>30</v>
      </c>
      <c r="K88" s="37">
        <v>4450</v>
      </c>
      <c r="L88" s="37" t="s">
        <v>31</v>
      </c>
      <c r="M88" s="38">
        <v>1</v>
      </c>
    </row>
    <row r="89" spans="2:13" ht="27" thickBot="1">
      <c r="H89" s="32"/>
      <c r="I89" s="32"/>
      <c r="J89" s="36" t="s">
        <v>32</v>
      </c>
      <c r="K89" s="37">
        <v>278</v>
      </c>
      <c r="L89" s="37" t="s">
        <v>33</v>
      </c>
      <c r="M89" s="38">
        <v>2</v>
      </c>
    </row>
    <row r="90" spans="2:13" ht="27" thickBot="1">
      <c r="E90" s="49" t="s">
        <v>50</v>
      </c>
      <c r="F90" s="50" t="s">
        <v>49</v>
      </c>
      <c r="G90" s="32"/>
      <c r="H90" s="32"/>
      <c r="I90" s="32"/>
      <c r="J90" s="36" t="s">
        <v>34</v>
      </c>
      <c r="K90" s="37">
        <v>7.2</v>
      </c>
      <c r="L90" s="37" t="s">
        <v>46</v>
      </c>
      <c r="M90" s="38">
        <v>3</v>
      </c>
    </row>
    <row r="91" spans="2:13" ht="26.5">
      <c r="E91" s="47" t="s">
        <v>59</v>
      </c>
      <c r="F91" s="55" t="s">
        <v>60</v>
      </c>
      <c r="G91" s="32"/>
      <c r="H91" s="32"/>
      <c r="I91" s="32"/>
      <c r="J91" s="36" t="s">
        <v>36</v>
      </c>
      <c r="K91" s="37">
        <v>22</v>
      </c>
      <c r="L91" s="37" t="s">
        <v>37</v>
      </c>
      <c r="M91" s="38">
        <v>4</v>
      </c>
    </row>
    <row r="92" spans="2:13" ht="27" thickBot="1">
      <c r="E92" s="54" t="s">
        <v>51</v>
      </c>
      <c r="F92" s="56" t="s">
        <v>61</v>
      </c>
      <c r="G92" s="32"/>
      <c r="H92" s="32"/>
      <c r="I92" s="32"/>
      <c r="J92" s="39" t="s">
        <v>38</v>
      </c>
      <c r="K92" s="40">
        <v>0.05</v>
      </c>
      <c r="L92" s="41" t="s">
        <v>39</v>
      </c>
      <c r="M92" s="42">
        <v>5</v>
      </c>
    </row>
    <row r="93" spans="2:13" ht="23.5" thickBot="1">
      <c r="E93" s="48" t="s">
        <v>52</v>
      </c>
      <c r="F93" s="7" t="s">
        <v>62</v>
      </c>
    </row>
    <row r="94" spans="2:13" ht="45.75" customHeight="1"/>
    <row r="95" spans="2:13" ht="44.25" customHeight="1">
      <c r="E95" s="60"/>
      <c r="F95" s="60"/>
      <c r="G95" s="61" t="s">
        <v>63</v>
      </c>
      <c r="H95" s="60"/>
      <c r="I95" s="60"/>
    </row>
    <row r="96" spans="2:13" ht="36.75" customHeight="1">
      <c r="E96" s="62" t="s">
        <v>66</v>
      </c>
      <c r="F96" s="62">
        <v>0.5</v>
      </c>
      <c r="G96" s="62" t="s">
        <v>34</v>
      </c>
      <c r="H96" s="62" t="s">
        <v>34</v>
      </c>
      <c r="I96" s="62" t="s">
        <v>34</v>
      </c>
    </row>
    <row r="97" spans="3:24" ht="29.5">
      <c r="E97" s="62" t="s">
        <v>65</v>
      </c>
      <c r="F97" s="62">
        <v>0.85</v>
      </c>
      <c r="G97" s="62" t="s">
        <v>34</v>
      </c>
      <c r="H97" s="62" t="s">
        <v>34</v>
      </c>
      <c r="I97" s="62" t="s">
        <v>34</v>
      </c>
    </row>
    <row r="98" spans="3:24" ht="29.5">
      <c r="E98" s="62" t="s">
        <v>64</v>
      </c>
      <c r="F98" s="62">
        <v>0.6</v>
      </c>
      <c r="G98" s="62" t="s">
        <v>34</v>
      </c>
      <c r="H98" s="62" t="s">
        <v>34</v>
      </c>
      <c r="I98" s="62" t="s">
        <v>34</v>
      </c>
    </row>
    <row r="99" spans="3:24">
      <c r="Q99" t="s">
        <v>105</v>
      </c>
    </row>
    <row r="100" spans="3:24" ht="15" thickBot="1">
      <c r="Q100" s="147" t="s">
        <v>106</v>
      </c>
      <c r="R100" s="147">
        <v>1</v>
      </c>
      <c r="T100" s="147"/>
      <c r="U100" s="147" t="s">
        <v>117</v>
      </c>
    </row>
    <row r="101" spans="3:24" ht="16">
      <c r="C101" s="125" t="s">
        <v>13</v>
      </c>
      <c r="D101" s="126"/>
      <c r="E101" s="125" t="s">
        <v>67</v>
      </c>
      <c r="F101" s="126"/>
      <c r="G101" s="125" t="s">
        <v>68</v>
      </c>
      <c r="H101" s="126"/>
      <c r="I101" s="127" t="s">
        <v>69</v>
      </c>
      <c r="J101" s="127" t="s">
        <v>70</v>
      </c>
      <c r="K101" s="145"/>
      <c r="P101" s="145"/>
      <c r="Q101" s="147" t="s">
        <v>107</v>
      </c>
      <c r="R101" s="147">
        <v>0.9</v>
      </c>
      <c r="T101" s="147"/>
      <c r="U101" s="147">
        <v>157.5</v>
      </c>
      <c r="W101" s="147" t="s">
        <v>118</v>
      </c>
      <c r="X101" s="147"/>
    </row>
    <row r="102" spans="3:24" ht="15" thickBot="1">
      <c r="C102" s="128"/>
      <c r="D102" s="129"/>
      <c r="E102" s="128"/>
      <c r="F102" s="129"/>
      <c r="G102" s="130" t="s">
        <v>71</v>
      </c>
      <c r="H102" s="131"/>
      <c r="I102" s="132" t="s">
        <v>71</v>
      </c>
      <c r="J102" s="132" t="s">
        <v>71</v>
      </c>
      <c r="K102" s="145"/>
      <c r="P102" s="145"/>
      <c r="Q102" s="147" t="s">
        <v>108</v>
      </c>
      <c r="R102" s="147">
        <v>0.7</v>
      </c>
      <c r="W102" s="147">
        <f>100-3.6*(8-7)</f>
        <v>96.4</v>
      </c>
      <c r="X102" s="147" t="s">
        <v>119</v>
      </c>
    </row>
    <row r="103" spans="3:24" ht="24.5" thickBot="1">
      <c r="C103" s="133" t="s">
        <v>72</v>
      </c>
      <c r="D103" s="133" t="s">
        <v>73</v>
      </c>
      <c r="E103" s="133" t="s">
        <v>74</v>
      </c>
      <c r="F103" s="133" t="s">
        <v>75</v>
      </c>
      <c r="G103" s="133" t="s">
        <v>76</v>
      </c>
      <c r="H103" s="133" t="s">
        <v>77</v>
      </c>
      <c r="I103" s="134"/>
      <c r="J103" s="134"/>
      <c r="K103" s="135" t="s">
        <v>100</v>
      </c>
      <c r="L103" s="144" t="s">
        <v>99</v>
      </c>
      <c r="P103" s="135" t="s">
        <v>101</v>
      </c>
      <c r="Q103" s="147" t="s">
        <v>109</v>
      </c>
      <c r="R103" s="147">
        <v>0.4</v>
      </c>
    </row>
    <row r="104" spans="3:24" ht="15" thickBot="1">
      <c r="C104" s="136" t="s">
        <v>78</v>
      </c>
      <c r="D104" s="136">
        <v>1</v>
      </c>
      <c r="E104" s="136" t="s">
        <v>79</v>
      </c>
      <c r="F104" s="136">
        <v>0.38</v>
      </c>
      <c r="G104" s="136">
        <v>40.74</v>
      </c>
      <c r="H104" s="136">
        <v>12.19</v>
      </c>
      <c r="I104" s="136">
        <v>2.36</v>
      </c>
      <c r="J104" s="136">
        <v>9.83</v>
      </c>
      <c r="K104" s="145">
        <v>7.9361953380202603</v>
      </c>
      <c r="L104" s="137">
        <f>0.5*(K104/J104)</f>
        <v>0.40367219420245476</v>
      </c>
      <c r="M104">
        <f>1-L104</f>
        <v>0.59632780579754519</v>
      </c>
      <c r="N104">
        <f>(M104)^(10/220)</f>
        <v>0.97677553957791796</v>
      </c>
      <c r="O104">
        <f>1-N104</f>
        <v>2.3224460422082038E-2</v>
      </c>
      <c r="P104" s="145"/>
    </row>
    <row r="105" spans="3:24" ht="15" thickBot="1">
      <c r="C105" s="136" t="s">
        <v>78</v>
      </c>
      <c r="D105" s="136">
        <v>2</v>
      </c>
      <c r="E105" s="136" t="s">
        <v>79</v>
      </c>
      <c r="F105" s="136">
        <v>0.38</v>
      </c>
      <c r="G105" s="136">
        <v>42.93</v>
      </c>
      <c r="H105" s="136">
        <v>12.85</v>
      </c>
      <c r="I105" s="136">
        <v>4.6100000000000003</v>
      </c>
      <c r="J105" s="136">
        <v>8.24</v>
      </c>
      <c r="K105" s="145">
        <v>6.6525177604564574</v>
      </c>
      <c r="L105" s="137">
        <f t="shared" ref="L105:L106" si="0">0.5*(K105/J105)</f>
        <v>0.40367219420245493</v>
      </c>
      <c r="M105">
        <f t="shared" ref="M105:M126" si="1">1-L105</f>
        <v>0.59632780579754507</v>
      </c>
      <c r="N105">
        <f t="shared" ref="N105:N126" si="2">(M105)^(10/220)</f>
        <v>0.97677553957791796</v>
      </c>
      <c r="O105">
        <f t="shared" ref="O105:O126" si="3">1-N105</f>
        <v>2.3224460422082038E-2</v>
      </c>
      <c r="P105" s="145">
        <f>SUM(K104:K106)</f>
        <v>25.560523336899443</v>
      </c>
      <c r="Q105" s="137"/>
    </row>
    <row r="106" spans="3:24" ht="15" thickBot="1">
      <c r="C106" s="136" t="s">
        <v>78</v>
      </c>
      <c r="D106" s="136">
        <v>3</v>
      </c>
      <c r="E106" s="136" t="s">
        <v>79</v>
      </c>
      <c r="F106" s="136">
        <v>0.38</v>
      </c>
      <c r="G106" s="136">
        <v>55.07</v>
      </c>
      <c r="H106" s="136">
        <v>16.48</v>
      </c>
      <c r="I106" s="136">
        <v>2.89</v>
      </c>
      <c r="J106" s="136">
        <v>13.59</v>
      </c>
      <c r="K106" s="145">
        <v>10.971810238422725</v>
      </c>
      <c r="L106" s="137">
        <f t="shared" si="0"/>
        <v>0.40367219420245493</v>
      </c>
      <c r="M106">
        <f t="shared" si="1"/>
        <v>0.59632780579754507</v>
      </c>
      <c r="N106">
        <f t="shared" si="2"/>
        <v>0.97677553957791796</v>
      </c>
      <c r="O106">
        <f t="shared" si="3"/>
        <v>2.3224460422082038E-2</v>
      </c>
      <c r="P106" s="145"/>
    </row>
    <row r="107" spans="3:24" ht="15" thickBot="1">
      <c r="C107" s="136" t="s">
        <v>80</v>
      </c>
      <c r="D107" s="136">
        <v>1</v>
      </c>
      <c r="E107" s="136" t="s">
        <v>81</v>
      </c>
      <c r="F107" s="136">
        <v>0.43</v>
      </c>
      <c r="G107" s="136">
        <v>53.85</v>
      </c>
      <c r="H107" s="136">
        <v>18.23</v>
      </c>
      <c r="I107" s="136">
        <v>0</v>
      </c>
      <c r="J107" s="136">
        <v>18.23</v>
      </c>
      <c r="K107" s="145">
        <v>6.1596160241627382</v>
      </c>
      <c r="L107" s="137">
        <f>0.85*(K107/J107)</f>
        <v>0.28720096656820226</v>
      </c>
      <c r="M107">
        <f t="shared" si="1"/>
        <v>0.71279903343179774</v>
      </c>
      <c r="N107">
        <f t="shared" si="2"/>
        <v>0.98472890589806927</v>
      </c>
      <c r="O107">
        <f t="shared" si="3"/>
        <v>1.5271094101930727E-2</v>
      </c>
      <c r="P107" s="145"/>
    </row>
    <row r="108" spans="3:24" ht="15" thickBot="1">
      <c r="C108" s="136" t="s">
        <v>80</v>
      </c>
      <c r="D108" s="136">
        <v>2</v>
      </c>
      <c r="E108" s="136" t="s">
        <v>81</v>
      </c>
      <c r="F108" s="136">
        <v>0.49</v>
      </c>
      <c r="G108" s="136">
        <v>53.46</v>
      </c>
      <c r="H108" s="136">
        <v>20.63</v>
      </c>
      <c r="I108" s="136">
        <v>1.89</v>
      </c>
      <c r="J108" s="136">
        <v>18.739999999999998</v>
      </c>
      <c r="K108" s="145">
        <v>6.3319366041036593</v>
      </c>
      <c r="L108" s="137">
        <f t="shared" ref="L108:L116" si="4">0.85*(K108/J108)</f>
        <v>0.28720096656820226</v>
      </c>
      <c r="M108">
        <f t="shared" si="1"/>
        <v>0.71279903343179774</v>
      </c>
      <c r="N108">
        <f t="shared" si="2"/>
        <v>0.98472890589806927</v>
      </c>
      <c r="O108">
        <f t="shared" si="3"/>
        <v>1.5271094101930727E-2</v>
      </c>
      <c r="P108" s="145">
        <f>SUM(K107:K109)</f>
        <v>21.604270355730414</v>
      </c>
    </row>
    <row r="109" spans="3:24" ht="15" thickBot="1">
      <c r="C109" s="136" t="s">
        <v>80</v>
      </c>
      <c r="D109" s="136">
        <v>3</v>
      </c>
      <c r="E109" s="136" t="s">
        <v>81</v>
      </c>
      <c r="F109" s="136">
        <v>0.54</v>
      </c>
      <c r="G109" s="136">
        <v>64.760000000000005</v>
      </c>
      <c r="H109" s="136">
        <v>27.54</v>
      </c>
      <c r="I109" s="136">
        <v>0.56999999999999995</v>
      </c>
      <c r="J109" s="136">
        <v>26.97</v>
      </c>
      <c r="K109" s="145">
        <v>9.1127177274640179</v>
      </c>
      <c r="L109" s="137">
        <f t="shared" si="4"/>
        <v>0.28720096656820226</v>
      </c>
      <c r="M109">
        <f t="shared" si="1"/>
        <v>0.71279903343179774</v>
      </c>
      <c r="N109">
        <f t="shared" si="2"/>
        <v>0.98472890589806927</v>
      </c>
      <c r="O109">
        <f t="shared" si="3"/>
        <v>1.5271094101930727E-2</v>
      </c>
      <c r="P109" s="145"/>
    </row>
    <row r="110" spans="3:24" ht="15" thickBot="1">
      <c r="C110" s="136" t="s">
        <v>82</v>
      </c>
      <c r="D110" s="136">
        <v>1</v>
      </c>
      <c r="E110" s="138" t="s">
        <v>81</v>
      </c>
      <c r="F110" s="136">
        <v>0.6</v>
      </c>
      <c r="G110" s="136">
        <v>64.180000000000007</v>
      </c>
      <c r="H110" s="136">
        <v>30.33</v>
      </c>
      <c r="I110" s="136">
        <v>0</v>
      </c>
      <c r="J110" s="136">
        <v>30.33</v>
      </c>
      <c r="K110" s="145">
        <v>10.248006254133617</v>
      </c>
      <c r="L110" s="137">
        <f t="shared" si="4"/>
        <v>0.28720096656820226</v>
      </c>
      <c r="M110">
        <f t="shared" si="1"/>
        <v>0.71279903343179774</v>
      </c>
      <c r="N110">
        <f t="shared" si="2"/>
        <v>0.98472890589806927</v>
      </c>
      <c r="O110">
        <f t="shared" si="3"/>
        <v>1.5271094101930727E-2</v>
      </c>
      <c r="P110" s="145"/>
    </row>
    <row r="111" spans="3:24" ht="15" thickBot="1">
      <c r="C111" s="136" t="s">
        <v>82</v>
      </c>
      <c r="D111" s="136">
        <v>2</v>
      </c>
      <c r="E111" s="136" t="s">
        <v>83</v>
      </c>
      <c r="F111" s="136">
        <v>0.57999999999999996</v>
      </c>
      <c r="G111" s="136">
        <v>67.12</v>
      </c>
      <c r="H111" s="136">
        <v>30.66</v>
      </c>
      <c r="I111" s="136">
        <v>0</v>
      </c>
      <c r="J111" s="136">
        <v>30.66</v>
      </c>
      <c r="K111" s="145">
        <v>10.359507805860096</v>
      </c>
      <c r="L111" s="137">
        <f t="shared" si="4"/>
        <v>0.28720096656820226</v>
      </c>
      <c r="M111">
        <f t="shared" si="1"/>
        <v>0.71279903343179774</v>
      </c>
      <c r="N111">
        <f t="shared" si="2"/>
        <v>0.98472890589806927</v>
      </c>
      <c r="O111">
        <f t="shared" si="3"/>
        <v>1.5271094101930727E-2</v>
      </c>
      <c r="P111" s="145">
        <f>SUM(K110:K112)</f>
        <v>32.592241453139749</v>
      </c>
    </row>
    <row r="112" spans="3:24" ht="15" thickBot="1">
      <c r="C112" s="136" t="s">
        <v>82</v>
      </c>
      <c r="D112" s="136">
        <v>3</v>
      </c>
      <c r="E112" s="136" t="s">
        <v>83</v>
      </c>
      <c r="F112" s="136">
        <v>0.57999999999999996</v>
      </c>
      <c r="G112" s="136">
        <v>77.650000000000006</v>
      </c>
      <c r="H112" s="136">
        <v>35.47</v>
      </c>
      <c r="I112" s="136">
        <v>0</v>
      </c>
      <c r="J112" s="136">
        <v>35.47</v>
      </c>
      <c r="K112" s="145">
        <v>11.98472739314604</v>
      </c>
      <c r="L112" s="137">
        <f t="shared" si="4"/>
        <v>0.28720096656820226</v>
      </c>
      <c r="M112">
        <f t="shared" si="1"/>
        <v>0.71279903343179774</v>
      </c>
      <c r="N112">
        <f t="shared" si="2"/>
        <v>0.98472890589806927</v>
      </c>
      <c r="O112">
        <f t="shared" si="3"/>
        <v>1.5271094101930727E-2</v>
      </c>
      <c r="P112" s="145"/>
    </row>
    <row r="113" spans="3:17" ht="15" thickBot="1">
      <c r="C113" s="136" t="s">
        <v>84</v>
      </c>
      <c r="D113" s="136">
        <v>1</v>
      </c>
      <c r="E113" s="136" t="s">
        <v>83</v>
      </c>
      <c r="F113" s="136">
        <v>0.57999999999999996</v>
      </c>
      <c r="G113" s="136">
        <v>72.930000000000007</v>
      </c>
      <c r="H113" s="136">
        <v>33.31</v>
      </c>
      <c r="I113" s="136">
        <v>0</v>
      </c>
      <c r="J113" s="136">
        <v>33.31</v>
      </c>
      <c r="K113" s="145">
        <v>11.254899054572727</v>
      </c>
      <c r="L113" s="137">
        <f t="shared" si="4"/>
        <v>0.28720096656820226</v>
      </c>
      <c r="M113">
        <f t="shared" si="1"/>
        <v>0.71279903343179774</v>
      </c>
      <c r="N113">
        <f t="shared" si="2"/>
        <v>0.98472890589806927</v>
      </c>
      <c r="O113">
        <f t="shared" si="3"/>
        <v>1.5271094101930727E-2</v>
      </c>
      <c r="P113" s="145"/>
    </row>
    <row r="114" spans="3:17" ht="15" thickBot="1">
      <c r="C114" s="136" t="s">
        <v>84</v>
      </c>
      <c r="D114" s="136">
        <v>2</v>
      </c>
      <c r="E114" s="136" t="s">
        <v>83</v>
      </c>
      <c r="F114" s="136">
        <v>0.57999999999999996</v>
      </c>
      <c r="G114" s="136">
        <v>71.819999999999993</v>
      </c>
      <c r="H114" s="136">
        <v>32.799999999999997</v>
      </c>
      <c r="I114" s="136">
        <v>0</v>
      </c>
      <c r="J114" s="136">
        <v>32.799999999999997</v>
      </c>
      <c r="K114" s="145">
        <v>11.082578474631807</v>
      </c>
      <c r="L114" s="137">
        <f t="shared" si="4"/>
        <v>0.28720096656820232</v>
      </c>
      <c r="M114">
        <f t="shared" si="1"/>
        <v>0.71279903343179774</v>
      </c>
      <c r="N114">
        <f t="shared" si="2"/>
        <v>0.98472890589806927</v>
      </c>
      <c r="O114">
        <f t="shared" si="3"/>
        <v>1.5271094101930727E-2</v>
      </c>
      <c r="P114" s="145">
        <f>SUM(K113:K115)</f>
        <v>34.241112884731315</v>
      </c>
    </row>
    <row r="115" spans="3:17" ht="15" thickBot="1">
      <c r="C115" s="136" t="s">
        <v>84</v>
      </c>
      <c r="D115" s="136">
        <v>3</v>
      </c>
      <c r="E115" s="136" t="s">
        <v>83</v>
      </c>
      <c r="F115" s="136">
        <v>0.57999999999999996</v>
      </c>
      <c r="G115" s="136">
        <v>77.14</v>
      </c>
      <c r="H115" s="136">
        <v>35.229999999999997</v>
      </c>
      <c r="I115" s="136">
        <v>0</v>
      </c>
      <c r="J115" s="136">
        <v>35.229999999999997</v>
      </c>
      <c r="K115" s="145">
        <v>11.903635355526781</v>
      </c>
      <c r="L115" s="137">
        <f t="shared" si="4"/>
        <v>0.28720096656820226</v>
      </c>
      <c r="M115">
        <f t="shared" si="1"/>
        <v>0.71279903343179774</v>
      </c>
      <c r="N115">
        <f t="shared" si="2"/>
        <v>0.98472890589806927</v>
      </c>
      <c r="O115">
        <f t="shared" si="3"/>
        <v>1.5271094101930727E-2</v>
      </c>
      <c r="P115" s="145"/>
    </row>
    <row r="116" spans="3:17" ht="15" thickBot="1">
      <c r="C116" s="136" t="s">
        <v>85</v>
      </c>
      <c r="D116" s="136">
        <v>1</v>
      </c>
      <c r="E116" s="136" t="s">
        <v>83</v>
      </c>
      <c r="F116" s="136">
        <v>0.57999999999999996</v>
      </c>
      <c r="G116" s="136">
        <v>68.66</v>
      </c>
      <c r="H116" s="136">
        <v>31.36</v>
      </c>
      <c r="I116" s="136">
        <v>0</v>
      </c>
      <c r="J116" s="136">
        <v>31.36</v>
      </c>
      <c r="K116" s="145">
        <v>10.596026248916264</v>
      </c>
      <c r="L116" s="137">
        <f t="shared" si="4"/>
        <v>0.28720096656820226</v>
      </c>
      <c r="M116">
        <f t="shared" si="1"/>
        <v>0.71279903343179774</v>
      </c>
      <c r="N116">
        <f t="shared" si="2"/>
        <v>0.98472890589806927</v>
      </c>
      <c r="O116">
        <f t="shared" si="3"/>
        <v>1.5271094101930727E-2</v>
      </c>
      <c r="P116" s="145"/>
    </row>
    <row r="117" spans="3:17" ht="15" thickBot="1">
      <c r="C117" s="136" t="s">
        <v>85</v>
      </c>
      <c r="D117" s="136">
        <v>2</v>
      </c>
      <c r="E117" s="139" t="s">
        <v>86</v>
      </c>
      <c r="F117" s="136">
        <v>0.57999999999999996</v>
      </c>
      <c r="G117" s="136">
        <v>67.66</v>
      </c>
      <c r="H117" s="136">
        <v>30.9</v>
      </c>
      <c r="I117" s="136">
        <v>0.45</v>
      </c>
      <c r="J117" s="136">
        <v>30.45</v>
      </c>
      <c r="K117" s="145">
        <v>21.936787558233309</v>
      </c>
      <c r="L117" s="137">
        <f>0.6*(K117/J117)</f>
        <v>0.43225197159080408</v>
      </c>
      <c r="M117">
        <f t="shared" si="1"/>
        <v>0.56774802840919592</v>
      </c>
      <c r="N117">
        <f t="shared" si="2"/>
        <v>0.97459741722298687</v>
      </c>
      <c r="O117">
        <f t="shared" si="3"/>
        <v>2.5402582777013127E-2</v>
      </c>
      <c r="P117" s="145">
        <f>SUM(K116:K118)</f>
        <v>54.62809375496618</v>
      </c>
    </row>
    <row r="118" spans="3:17" ht="15" thickBot="1">
      <c r="C118" s="136" t="s">
        <v>85</v>
      </c>
      <c r="D118" s="136">
        <v>3</v>
      </c>
      <c r="E118" s="136" t="s">
        <v>86</v>
      </c>
      <c r="F118" s="136">
        <v>0.55000000000000004</v>
      </c>
      <c r="G118" s="136">
        <v>70.81</v>
      </c>
      <c r="H118" s="136">
        <v>30.67</v>
      </c>
      <c r="I118" s="136">
        <v>0</v>
      </c>
      <c r="J118" s="136">
        <v>30.67</v>
      </c>
      <c r="K118" s="145">
        <v>22.095279947816607</v>
      </c>
      <c r="L118" s="137">
        <f t="shared" ref="L118:L126" si="5">0.6*(K118/J118)</f>
        <v>0.43225197159080414</v>
      </c>
      <c r="M118">
        <f t="shared" si="1"/>
        <v>0.5677480284091958</v>
      </c>
      <c r="N118">
        <f t="shared" si="2"/>
        <v>0.97459741722298687</v>
      </c>
      <c r="O118">
        <f t="shared" si="3"/>
        <v>2.5402582777013127E-2</v>
      </c>
      <c r="P118" s="145"/>
    </row>
    <row r="119" spans="3:17" ht="15" thickBot="1">
      <c r="C119" s="136" t="s">
        <v>87</v>
      </c>
      <c r="D119" s="136">
        <v>1</v>
      </c>
      <c r="E119" s="136" t="s">
        <v>86</v>
      </c>
      <c r="F119" s="136">
        <v>0.53</v>
      </c>
      <c r="G119" s="136">
        <v>61.15</v>
      </c>
      <c r="H119" s="136">
        <v>25.52</v>
      </c>
      <c r="I119" s="136">
        <v>0</v>
      </c>
      <c r="J119" s="136">
        <v>25.52</v>
      </c>
      <c r="K119" s="145">
        <v>18.3851171916622</v>
      </c>
      <c r="L119" s="137">
        <f t="shared" si="5"/>
        <v>0.43225197159080408</v>
      </c>
      <c r="M119">
        <f t="shared" si="1"/>
        <v>0.56774802840919592</v>
      </c>
      <c r="N119">
        <f t="shared" si="2"/>
        <v>0.97459741722298687</v>
      </c>
      <c r="O119">
        <f t="shared" si="3"/>
        <v>2.5402582777013127E-2</v>
      </c>
      <c r="P119" s="145"/>
    </row>
    <row r="120" spans="3:17" ht="15" thickBot="1">
      <c r="C120" s="136" t="s">
        <v>87</v>
      </c>
      <c r="D120" s="136">
        <v>2</v>
      </c>
      <c r="E120" s="136" t="s">
        <v>86</v>
      </c>
      <c r="F120" s="136">
        <v>0.51</v>
      </c>
      <c r="G120" s="136">
        <v>57.12</v>
      </c>
      <c r="H120" s="136">
        <v>22.94</v>
      </c>
      <c r="I120" s="136">
        <v>0</v>
      </c>
      <c r="J120" s="136">
        <v>22.94</v>
      </c>
      <c r="K120" s="145">
        <v>16.526433713821742</v>
      </c>
      <c r="L120" s="137">
        <f t="shared" si="5"/>
        <v>0.43225197159080403</v>
      </c>
      <c r="M120">
        <f t="shared" si="1"/>
        <v>0.56774802840919603</v>
      </c>
      <c r="N120">
        <f t="shared" si="2"/>
        <v>0.97459741722298687</v>
      </c>
      <c r="O120">
        <f t="shared" si="3"/>
        <v>2.5402582777013127E-2</v>
      </c>
      <c r="P120" s="145">
        <f>SUM(K119:K121)</f>
        <v>50.940894851976267</v>
      </c>
    </row>
    <row r="121" spans="3:17" ht="15" thickBot="1">
      <c r="C121" s="136" t="s">
        <v>87</v>
      </c>
      <c r="D121" s="136">
        <v>3</v>
      </c>
      <c r="E121" s="136" t="s">
        <v>86</v>
      </c>
      <c r="F121" s="136">
        <v>0.48</v>
      </c>
      <c r="G121" s="136">
        <v>58.87</v>
      </c>
      <c r="H121" s="136">
        <v>22.25</v>
      </c>
      <c r="I121" s="136">
        <v>0</v>
      </c>
      <c r="J121" s="136">
        <v>22.25</v>
      </c>
      <c r="K121" s="145">
        <v>16.029343946492322</v>
      </c>
      <c r="L121" s="137">
        <f t="shared" si="5"/>
        <v>0.43225197159080414</v>
      </c>
      <c r="M121">
        <f t="shared" si="1"/>
        <v>0.5677480284091958</v>
      </c>
      <c r="N121">
        <f t="shared" si="2"/>
        <v>0.97459741722298687</v>
      </c>
      <c r="O121">
        <f t="shared" si="3"/>
        <v>2.5402582777013127E-2</v>
      </c>
      <c r="P121" s="145"/>
    </row>
    <row r="122" spans="3:17" ht="15" thickBot="1">
      <c r="C122" s="136" t="s">
        <v>88</v>
      </c>
      <c r="D122" s="136">
        <v>1</v>
      </c>
      <c r="E122" s="136" t="s">
        <v>86</v>
      </c>
      <c r="F122" s="136">
        <v>0.46</v>
      </c>
      <c r="G122" s="136">
        <v>48.04</v>
      </c>
      <c r="H122" s="136">
        <v>17.399999999999999</v>
      </c>
      <c r="I122" s="136">
        <v>0</v>
      </c>
      <c r="J122" s="136">
        <v>17.399999999999999</v>
      </c>
      <c r="K122" s="145">
        <v>12.535307176133319</v>
      </c>
      <c r="L122" s="137">
        <f t="shared" si="5"/>
        <v>0.43225197159080408</v>
      </c>
      <c r="M122">
        <f t="shared" si="1"/>
        <v>0.56774802840919592</v>
      </c>
      <c r="N122">
        <f t="shared" si="2"/>
        <v>0.97459741722298687</v>
      </c>
      <c r="O122">
        <f t="shared" si="3"/>
        <v>2.5402582777013127E-2</v>
      </c>
      <c r="P122" s="145"/>
    </row>
    <row r="123" spans="3:17" ht="15" thickBot="1">
      <c r="C123" s="136" t="s">
        <v>88</v>
      </c>
      <c r="D123" s="136">
        <v>2</v>
      </c>
      <c r="E123" s="136" t="s">
        <v>86</v>
      </c>
      <c r="F123" s="136">
        <v>0.44</v>
      </c>
      <c r="G123" s="136">
        <v>42.67</v>
      </c>
      <c r="H123" s="136">
        <v>14.79</v>
      </c>
      <c r="I123" s="136">
        <v>0</v>
      </c>
      <c r="J123" s="136">
        <v>14.79</v>
      </c>
      <c r="K123" s="145">
        <v>10.65501109971332</v>
      </c>
      <c r="L123" s="137">
        <f t="shared" si="5"/>
        <v>0.43225197159080408</v>
      </c>
      <c r="M123">
        <f t="shared" si="1"/>
        <v>0.56774802840919592</v>
      </c>
      <c r="N123">
        <f t="shared" si="2"/>
        <v>0.97459741722298687</v>
      </c>
      <c r="O123">
        <f t="shared" si="3"/>
        <v>2.5402582777013127E-2</v>
      </c>
      <c r="P123" s="145">
        <f>SUM(K122:K124)</f>
        <v>32.231588681620963</v>
      </c>
    </row>
    <row r="124" spans="3:17" ht="15" thickBot="1">
      <c r="C124" s="136" t="s">
        <v>88</v>
      </c>
      <c r="D124" s="136">
        <v>3</v>
      </c>
      <c r="E124" s="136" t="s">
        <v>86</v>
      </c>
      <c r="F124" s="136">
        <v>0.42</v>
      </c>
      <c r="G124" s="136">
        <v>37.93</v>
      </c>
      <c r="H124" s="136">
        <v>12.55</v>
      </c>
      <c r="I124" s="136">
        <v>0</v>
      </c>
      <c r="J124" s="136">
        <v>12.55</v>
      </c>
      <c r="K124" s="145">
        <v>9.0412704057743198</v>
      </c>
      <c r="L124" s="137">
        <f t="shared" si="5"/>
        <v>0.43225197159080408</v>
      </c>
      <c r="M124">
        <f t="shared" si="1"/>
        <v>0.56774802840919592</v>
      </c>
      <c r="N124">
        <f t="shared" si="2"/>
        <v>0.97459741722298687</v>
      </c>
      <c r="O124">
        <f t="shared" si="3"/>
        <v>2.5402582777013127E-2</v>
      </c>
      <c r="P124" s="145"/>
    </row>
    <row r="125" spans="3:17" ht="15" thickBot="1">
      <c r="C125" s="136" t="s">
        <v>89</v>
      </c>
      <c r="D125" s="136">
        <v>1</v>
      </c>
      <c r="E125" s="136" t="s">
        <v>86</v>
      </c>
      <c r="F125" s="136">
        <v>0.4</v>
      </c>
      <c r="G125" s="136">
        <v>31.53</v>
      </c>
      <c r="H125" s="136">
        <v>9.93</v>
      </c>
      <c r="I125" s="136">
        <v>1.27</v>
      </c>
      <c r="J125" s="136">
        <v>8.66</v>
      </c>
      <c r="K125" s="145">
        <v>6.2388367899606054</v>
      </c>
      <c r="L125" s="137">
        <f t="shared" si="5"/>
        <v>0.43225197159080403</v>
      </c>
      <c r="M125">
        <f t="shared" si="1"/>
        <v>0.56774802840919603</v>
      </c>
      <c r="N125">
        <f t="shared" si="2"/>
        <v>0.97459741722298687</v>
      </c>
      <c r="O125">
        <f t="shared" si="3"/>
        <v>2.5402582777013127E-2</v>
      </c>
      <c r="P125" s="145"/>
    </row>
    <row r="126" spans="3:17" ht="15" thickBot="1">
      <c r="C126" s="136" t="s">
        <v>89</v>
      </c>
      <c r="D126" s="136">
        <v>2</v>
      </c>
      <c r="E126" s="136" t="s">
        <v>86</v>
      </c>
      <c r="F126" s="136">
        <v>0.38</v>
      </c>
      <c r="G126" s="136">
        <v>20.309999999999999</v>
      </c>
      <c r="H126" s="136">
        <v>6.08</v>
      </c>
      <c r="I126" s="136">
        <v>0.59</v>
      </c>
      <c r="J126" s="136">
        <v>5.49</v>
      </c>
      <c r="K126" s="145">
        <v>3.9551055400558579</v>
      </c>
      <c r="L126" s="137">
        <f t="shared" si="5"/>
        <v>0.43225197159080408</v>
      </c>
      <c r="M126">
        <f t="shared" si="1"/>
        <v>0.56774802840919592</v>
      </c>
      <c r="N126">
        <f t="shared" si="2"/>
        <v>0.97459741722298687</v>
      </c>
      <c r="O126">
        <f t="shared" si="3"/>
        <v>2.5402582777013127E-2</v>
      </c>
      <c r="P126" s="145">
        <f>SUM(K125:K126)</f>
        <v>10.193942330016464</v>
      </c>
    </row>
    <row r="127" spans="3:17" ht="15" thickBot="1">
      <c r="C127" s="140" t="s">
        <v>90</v>
      </c>
      <c r="D127" s="141"/>
      <c r="E127" s="141"/>
      <c r="F127" s="142"/>
      <c r="G127" s="143">
        <v>1306.4000000000001</v>
      </c>
      <c r="H127" s="133">
        <v>530.11</v>
      </c>
      <c r="I127" s="133">
        <v>14.63</v>
      </c>
      <c r="J127" s="133">
        <v>515.48</v>
      </c>
      <c r="K127" s="145">
        <f>SUM(K104:K126)</f>
        <v>261.99266764908083</v>
      </c>
      <c r="N127">
        <f>PRODUCT(N104:N126)</f>
        <v>0.61773719573326813</v>
      </c>
      <c r="O127">
        <f>PRODUCT(O104:O126)</f>
        <v>9.6675668491104216E-40</v>
      </c>
      <c r="P127" s="145">
        <f>SUM(P104:P126)</f>
        <v>261.99266764908077</v>
      </c>
    </row>
    <row r="128" spans="3:17">
      <c r="K128" s="145" t="s">
        <v>91</v>
      </c>
      <c r="L128" t="s">
        <v>92</v>
      </c>
      <c r="P128" s="145" t="s">
        <v>93</v>
      </c>
      <c r="Q128" s="147">
        <f>L37</f>
        <v>12129.111111111111</v>
      </c>
    </row>
    <row r="129" spans="11:19">
      <c r="K129" s="145"/>
      <c r="P129" s="145" t="s">
        <v>94</v>
      </c>
      <c r="Q129">
        <v>2000</v>
      </c>
    </row>
    <row r="130" spans="11:19">
      <c r="K130" s="145" t="s">
        <v>95</v>
      </c>
      <c r="P130" s="145" t="s">
        <v>96</v>
      </c>
      <c r="Q130" s="149">
        <f>L38</f>
        <v>16666</v>
      </c>
    </row>
    <row r="131" spans="11:19">
      <c r="K131" s="145" t="s">
        <v>97</v>
      </c>
      <c r="P131" s="145" t="s">
        <v>102</v>
      </c>
      <c r="Q131">
        <v>2500</v>
      </c>
      <c r="R131">
        <f>(1-N127)*Q130</f>
        <v>6370.7918959093531</v>
      </c>
      <c r="S131">
        <f>(Q131-R131)</f>
        <v>-3870.7918959093531</v>
      </c>
    </row>
  </sheetData>
  <mergeCells count="97">
    <mergeCell ref="J37:K37"/>
    <mergeCell ref="L37:M37"/>
    <mergeCell ref="J38:K38"/>
    <mergeCell ref="L38:M38"/>
    <mergeCell ref="C101:D102"/>
    <mergeCell ref="E101:F102"/>
    <mergeCell ref="G101:H101"/>
    <mergeCell ref="G102:H102"/>
    <mergeCell ref="C127:F127"/>
    <mergeCell ref="B81:E82"/>
    <mergeCell ref="F81:I82"/>
    <mergeCell ref="B75:E76"/>
    <mergeCell ref="F75:I76"/>
    <mergeCell ref="B77:E78"/>
    <mergeCell ref="F77:I78"/>
    <mergeCell ref="B79:E80"/>
    <mergeCell ref="F79:I80"/>
    <mergeCell ref="B69:E70"/>
    <mergeCell ref="F69:I70"/>
    <mergeCell ref="B71:E72"/>
    <mergeCell ref="F71:I72"/>
    <mergeCell ref="B73:E74"/>
    <mergeCell ref="F73:I74"/>
    <mergeCell ref="B63:E64"/>
    <mergeCell ref="F63:I64"/>
    <mergeCell ref="B65:E66"/>
    <mergeCell ref="F65:I66"/>
    <mergeCell ref="B67:E68"/>
    <mergeCell ref="F67:I68"/>
    <mergeCell ref="B57:E58"/>
    <mergeCell ref="F57:I58"/>
    <mergeCell ref="B59:E60"/>
    <mergeCell ref="F59:I60"/>
    <mergeCell ref="B61:E62"/>
    <mergeCell ref="F61:I62"/>
    <mergeCell ref="B51:E52"/>
    <mergeCell ref="F51:I52"/>
    <mergeCell ref="B53:E54"/>
    <mergeCell ref="F53:I54"/>
    <mergeCell ref="B55:E56"/>
    <mergeCell ref="F55:I56"/>
    <mergeCell ref="B45:E46"/>
    <mergeCell ref="F45:I46"/>
    <mergeCell ref="B47:E48"/>
    <mergeCell ref="F47:I48"/>
    <mergeCell ref="B49:E50"/>
    <mergeCell ref="F49:I50"/>
    <mergeCell ref="B39:E40"/>
    <mergeCell ref="F39:I40"/>
    <mergeCell ref="B41:E42"/>
    <mergeCell ref="F41:I42"/>
    <mergeCell ref="B43:E44"/>
    <mergeCell ref="F43:I44"/>
    <mergeCell ref="F33:I34"/>
    <mergeCell ref="J33:K34"/>
    <mergeCell ref="L33:M34"/>
    <mergeCell ref="F35:I36"/>
    <mergeCell ref="J35:K36"/>
    <mergeCell ref="L35:M36"/>
    <mergeCell ref="F29:I30"/>
    <mergeCell ref="J29:K30"/>
    <mergeCell ref="L29:M30"/>
    <mergeCell ref="F31:I32"/>
    <mergeCell ref="J31:K32"/>
    <mergeCell ref="L31:M32"/>
    <mergeCell ref="F25:I26"/>
    <mergeCell ref="J25:K26"/>
    <mergeCell ref="L25:M26"/>
    <mergeCell ref="F27:I28"/>
    <mergeCell ref="J27:K28"/>
    <mergeCell ref="L27:M28"/>
    <mergeCell ref="F21:I22"/>
    <mergeCell ref="J21:K22"/>
    <mergeCell ref="L21:M22"/>
    <mergeCell ref="F23:I24"/>
    <mergeCell ref="J23:K24"/>
    <mergeCell ref="L23:M24"/>
    <mergeCell ref="F19:I20"/>
    <mergeCell ref="J19:K20"/>
    <mergeCell ref="L19:M20"/>
    <mergeCell ref="B6:D8"/>
    <mergeCell ref="E6:F8"/>
    <mergeCell ref="G6:H8"/>
    <mergeCell ref="I6:J8"/>
    <mergeCell ref="K6:L8"/>
    <mergeCell ref="M6:Q8"/>
    <mergeCell ref="F13:I18"/>
    <mergeCell ref="J13:M14"/>
    <mergeCell ref="J15:M16"/>
    <mergeCell ref="J17:K18"/>
    <mergeCell ref="L17:M18"/>
    <mergeCell ref="M3:Q5"/>
    <mergeCell ref="B3:D5"/>
    <mergeCell ref="E3:F5"/>
    <mergeCell ref="G3:H5"/>
    <mergeCell ref="I3:J5"/>
    <mergeCell ref="K3:L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دوبندی</vt:lpstr>
      <vt:lpstr>محاسبات تقسیم آب طبق سامانه</vt:lpstr>
      <vt:lpstr>استخری</vt:lpstr>
      <vt:lpstr>نصیری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mehran</dc:creator>
  <cp:lastModifiedBy>srb</cp:lastModifiedBy>
  <dcterms:created xsi:type="dcterms:W3CDTF">2023-05-25T10:20:56Z</dcterms:created>
  <dcterms:modified xsi:type="dcterms:W3CDTF">2023-06-17T11:53:21Z</dcterms:modified>
</cp:coreProperties>
</file>