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z004jtdj\Desktop\University\Bachelor\Bachelor Thesis\Prototypes\Data\Results\"/>
    </mc:Choice>
  </mc:AlternateContent>
  <xr:revisionPtr revIDLastSave="0" documentId="13_ncr:1_{626DE608-3567-45EC-9E40-E3A5A7850246}" xr6:coauthVersionLast="47" xr6:coauthVersionMax="47" xr10:uidLastSave="{00000000-0000-0000-0000-000000000000}"/>
  <bookViews>
    <workbookView xWindow="-120" yWindow="-120" windowWidth="25440" windowHeight="15390" tabRatio="711" activeTab="2" xr2:uid="{00000000-000D-0000-FFFF-FFFF00000000}"/>
  </bookViews>
  <sheets>
    <sheet name="2015-2023 Ex-Post Analysis" sheetId="22" r:id="rId1"/>
    <sheet name="2017-2022 Ex-Post Analysis" sheetId="23" r:id="rId2"/>
    <sheet name="2017-2023 Ex-Post Analysis" sheetId="18" r:id="rId3"/>
    <sheet name="2015-2099" sheetId="8" r:id="rId4"/>
    <sheet name="2015-2099 Colored" sheetId="7" r:id="rId5"/>
    <sheet name="1" sheetId="6" r:id="rId6"/>
    <sheet name="2" sheetId="3" r:id="rId7"/>
    <sheet name="3" sheetId="4" r:id="rId8"/>
    <sheet name="4" sheetId="5" r:id="rId9"/>
    <sheet name="Original imported Table" sheetId="1" r:id="rId10"/>
    <sheet name="2015-2023 Ex-Post Analysis Copy" sheetId="12" r:id="rId11"/>
    <sheet name="Years Of Scenarios" sheetId="13" r:id="rId12"/>
  </sheets>
  <externalReferences>
    <externalReference r:id="rId13"/>
  </externalReferences>
  <definedNames>
    <definedName name="ExternalData_1" localSheetId="5" hidden="1">'1'!$A$1:$D$27</definedName>
    <definedName name="ExternalData_1" localSheetId="6" hidden="1">'2'!$A$1:$AA$28</definedName>
    <definedName name="ExternalData_1" localSheetId="4" hidden="1">'2015-2099 Colored'!$A$1:$D$27</definedName>
    <definedName name="ExternalData_1" localSheetId="7" hidden="1">'3'!$A$1:$AD$28</definedName>
    <definedName name="ExternalData_1" localSheetId="8" hidden="1">'4'!$A$1:$AD$28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3" l="1"/>
  <c r="C22" i="23"/>
  <c r="D21" i="23"/>
  <c r="D103" i="23" s="1"/>
  <c r="E21" i="23"/>
  <c r="E103" i="23" s="1"/>
  <c r="F21" i="23"/>
  <c r="F103" i="23" s="1"/>
  <c r="G21" i="23"/>
  <c r="H21" i="23"/>
  <c r="C21" i="23"/>
  <c r="B7" i="23"/>
  <c r="B19" i="23"/>
  <c r="H7" i="23"/>
  <c r="H22" i="23"/>
  <c r="B102" i="23"/>
  <c r="C102" i="23"/>
  <c r="D102" i="23"/>
  <c r="E102" i="23"/>
  <c r="F102" i="23"/>
  <c r="G102" i="23"/>
  <c r="H102" i="23"/>
  <c r="G103" i="23"/>
  <c r="H103" i="23"/>
  <c r="C104" i="23"/>
  <c r="D104" i="23"/>
  <c r="E104" i="23"/>
  <c r="F104" i="23"/>
  <c r="G104" i="23"/>
  <c r="H104" i="23"/>
  <c r="C101" i="23"/>
  <c r="D101" i="23"/>
  <c r="E101" i="23"/>
  <c r="F101" i="23"/>
  <c r="G101" i="23"/>
  <c r="H101" i="23"/>
  <c r="B101" i="23"/>
  <c r="B14" i="23"/>
  <c r="B20" i="23"/>
  <c r="B22" i="23"/>
  <c r="B24" i="23" s="1"/>
  <c r="D15" i="23"/>
  <c r="D22" i="23" s="1"/>
  <c r="E15" i="23"/>
  <c r="E22" i="23" s="1"/>
  <c r="F15" i="23"/>
  <c r="G15" i="23"/>
  <c r="H15" i="23"/>
  <c r="C15" i="23"/>
  <c r="D7" i="23"/>
  <c r="E7" i="23"/>
  <c r="F7" i="23"/>
  <c r="G7" i="23"/>
  <c r="C7" i="23"/>
  <c r="D20" i="23"/>
  <c r="E20" i="23"/>
  <c r="F20" i="23"/>
  <c r="G20" i="23"/>
  <c r="H20" i="23"/>
  <c r="C20" i="23"/>
  <c r="C5" i="23"/>
  <c r="D19" i="23"/>
  <c r="E19" i="23"/>
  <c r="F19" i="23"/>
  <c r="G19" i="23"/>
  <c r="H19" i="23"/>
  <c r="C19" i="23"/>
  <c r="B13" i="23"/>
  <c r="B15" i="23"/>
  <c r="B12" i="23"/>
  <c r="B4" i="23"/>
  <c r="B5" i="23"/>
  <c r="B6" i="23"/>
  <c r="B3" i="23"/>
  <c r="AG75" i="23"/>
  <c r="AF75" i="23"/>
  <c r="AE75" i="23"/>
  <c r="AD75" i="23"/>
  <c r="AC75" i="23"/>
  <c r="AB75" i="23"/>
  <c r="AA75" i="23"/>
  <c r="Z75" i="23"/>
  <c r="Y75" i="23"/>
  <c r="X75" i="23"/>
  <c r="W75" i="23"/>
  <c r="V75" i="23"/>
  <c r="U75" i="23"/>
  <c r="T75" i="23"/>
  <c r="S75" i="23"/>
  <c r="R75" i="23"/>
  <c r="Q75" i="23"/>
  <c r="P75" i="23"/>
  <c r="B75" i="23" s="1"/>
  <c r="O75" i="23"/>
  <c r="N75" i="23"/>
  <c r="M75" i="23"/>
  <c r="L75" i="23"/>
  <c r="K75" i="23"/>
  <c r="I75" i="23"/>
  <c r="H75" i="23"/>
  <c r="G75" i="23"/>
  <c r="F75" i="23"/>
  <c r="E75" i="23"/>
  <c r="D75" i="23"/>
  <c r="C75" i="23"/>
  <c r="J70" i="23"/>
  <c r="I70" i="23"/>
  <c r="H70" i="23"/>
  <c r="F70" i="23"/>
  <c r="E70" i="23"/>
  <c r="D70" i="23"/>
  <c r="C70" i="23"/>
  <c r="B70" i="23"/>
  <c r="G67" i="23"/>
  <c r="G70" i="23" s="1"/>
  <c r="J58" i="23"/>
  <c r="I58" i="23"/>
  <c r="H58" i="23"/>
  <c r="G58" i="23"/>
  <c r="F58" i="23"/>
  <c r="E58" i="23"/>
  <c r="D58" i="23"/>
  <c r="C58" i="23"/>
  <c r="B58" i="23"/>
  <c r="B57" i="23"/>
  <c r="B56" i="23"/>
  <c r="B55" i="23"/>
  <c r="H14" i="23"/>
  <c r="G14" i="23"/>
  <c r="F14" i="23"/>
  <c r="E14" i="23"/>
  <c r="D14" i="23"/>
  <c r="C14" i="23"/>
  <c r="H13" i="23"/>
  <c r="G13" i="23"/>
  <c r="F13" i="23"/>
  <c r="E13" i="23"/>
  <c r="D13" i="23"/>
  <c r="C13" i="23"/>
  <c r="H6" i="23"/>
  <c r="G6" i="23"/>
  <c r="F6" i="23"/>
  <c r="E6" i="23"/>
  <c r="D6" i="23"/>
  <c r="C6" i="23"/>
  <c r="H5" i="23"/>
  <c r="G5" i="23"/>
  <c r="F5" i="23"/>
  <c r="E5" i="23"/>
  <c r="D5" i="23"/>
  <c r="H4" i="23"/>
  <c r="G4" i="23"/>
  <c r="F4" i="23"/>
  <c r="E4" i="23"/>
  <c r="D4" i="23"/>
  <c r="C4" i="23"/>
  <c r="H3" i="23"/>
  <c r="G3" i="23"/>
  <c r="F3" i="23"/>
  <c r="E3" i="23"/>
  <c r="D3" i="23"/>
  <c r="C3" i="23"/>
  <c r="B23" i="22"/>
  <c r="J57" i="22"/>
  <c r="I57" i="22"/>
  <c r="H57" i="22"/>
  <c r="G57" i="22"/>
  <c r="F57" i="22"/>
  <c r="E57" i="22"/>
  <c r="D57" i="22"/>
  <c r="C57" i="22"/>
  <c r="B56" i="22"/>
  <c r="B55" i="22"/>
  <c r="B54" i="22"/>
  <c r="B57" i="22" s="1"/>
  <c r="X35" i="22"/>
  <c r="W35" i="22"/>
  <c r="V35" i="22"/>
  <c r="U35" i="22"/>
  <c r="H14" i="22" s="1"/>
  <c r="H15" i="22" s="1"/>
  <c r="T35" i="22"/>
  <c r="S35" i="22"/>
  <c r="R35" i="22"/>
  <c r="Q35" i="22"/>
  <c r="P35" i="22"/>
  <c r="U32" i="22"/>
  <c r="D20" i="22"/>
  <c r="J19" i="22"/>
  <c r="D19" i="22"/>
  <c r="G18" i="22"/>
  <c r="C18" i="22"/>
  <c r="F15" i="22"/>
  <c r="D15" i="22"/>
  <c r="J14" i="22"/>
  <c r="J15" i="22" s="1"/>
  <c r="I14" i="22"/>
  <c r="I15" i="22" s="1"/>
  <c r="G14" i="22"/>
  <c r="G15" i="22" s="1"/>
  <c r="F14" i="22"/>
  <c r="E14" i="22"/>
  <c r="E15" i="22" s="1"/>
  <c r="D14" i="22"/>
  <c r="C14" i="22"/>
  <c r="C15" i="22" s="1"/>
  <c r="B13" i="22"/>
  <c r="B12" i="22"/>
  <c r="J7" i="22"/>
  <c r="J6" i="22"/>
  <c r="J20" i="22" s="1"/>
  <c r="I6" i="22"/>
  <c r="I20" i="22" s="1"/>
  <c r="H6" i="22"/>
  <c r="G6" i="22"/>
  <c r="G20" i="22" s="1"/>
  <c r="F6" i="22"/>
  <c r="F20" i="22" s="1"/>
  <c r="E6" i="22"/>
  <c r="E20" i="22" s="1"/>
  <c r="D6" i="22"/>
  <c r="C6" i="22"/>
  <c r="B6" i="22" s="1"/>
  <c r="J5" i="22"/>
  <c r="I5" i="22"/>
  <c r="I19" i="22" s="1"/>
  <c r="H5" i="22"/>
  <c r="H19" i="22" s="1"/>
  <c r="G5" i="22"/>
  <c r="G19" i="22" s="1"/>
  <c r="F5" i="22"/>
  <c r="F7" i="22" s="1"/>
  <c r="F21" i="22" s="1"/>
  <c r="E5" i="22"/>
  <c r="E19" i="22" s="1"/>
  <c r="D5" i="22"/>
  <c r="C5" i="22"/>
  <c r="C19" i="22" s="1"/>
  <c r="B5" i="22"/>
  <c r="J4" i="22"/>
  <c r="I4" i="22"/>
  <c r="H4" i="22"/>
  <c r="G4" i="22"/>
  <c r="F4" i="22"/>
  <c r="E4" i="22"/>
  <c r="D4" i="22"/>
  <c r="C4" i="22"/>
  <c r="B4" i="22" s="1"/>
  <c r="J3" i="22"/>
  <c r="J18" i="22" s="1"/>
  <c r="I3" i="22"/>
  <c r="I7" i="22" s="1"/>
  <c r="H3" i="22"/>
  <c r="H7" i="22" s="1"/>
  <c r="G3" i="22"/>
  <c r="G7" i="22" s="1"/>
  <c r="F3" i="22"/>
  <c r="F18" i="22" s="1"/>
  <c r="E3" i="22"/>
  <c r="E7" i="22" s="1"/>
  <c r="E21" i="22" s="1"/>
  <c r="D3" i="22"/>
  <c r="D7" i="22" s="1"/>
  <c r="C3" i="22"/>
  <c r="B103" i="23" l="1"/>
  <c r="C103" i="23"/>
  <c r="B104" i="23"/>
  <c r="C24" i="23"/>
  <c r="F22" i="23"/>
  <c r="G22" i="23"/>
  <c r="B77" i="23"/>
  <c r="D21" i="22"/>
  <c r="H20" i="22"/>
  <c r="J21" i="22"/>
  <c r="H21" i="22"/>
  <c r="G21" i="22"/>
  <c r="I21" i="22"/>
  <c r="F19" i="22"/>
  <c r="B19" i="22" s="1"/>
  <c r="B14" i="22"/>
  <c r="B15" i="22" s="1"/>
  <c r="B3" i="22"/>
  <c r="B7" i="22" s="1"/>
  <c r="D18" i="22"/>
  <c r="B18" i="22" s="1"/>
  <c r="E18" i="22"/>
  <c r="C20" i="22"/>
  <c r="B20" i="22" s="1"/>
  <c r="C7" i="22"/>
  <c r="C21" i="22" s="1"/>
  <c r="H18" i="22"/>
  <c r="I18" i="22"/>
  <c r="B25" i="23" l="1"/>
  <c r="B21" i="22"/>
  <c r="B24" i="22"/>
  <c r="B19" i="18" l="1"/>
  <c r="H7" i="18"/>
  <c r="H22" i="18" s="1"/>
  <c r="D22" i="18"/>
  <c r="E22" i="18"/>
  <c r="F22" i="18"/>
  <c r="G22" i="18"/>
  <c r="I22" i="18"/>
  <c r="D15" i="18"/>
  <c r="C22" i="18"/>
  <c r="C14" i="18"/>
  <c r="C15" i="18"/>
  <c r="AG75" i="18" l="1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Q75" i="18"/>
  <c r="P75" i="18"/>
  <c r="O75" i="18"/>
  <c r="N75" i="18"/>
  <c r="M75" i="18"/>
  <c r="L75" i="18"/>
  <c r="K75" i="18"/>
  <c r="I75" i="18"/>
  <c r="H75" i="18"/>
  <c r="G75" i="18"/>
  <c r="F75" i="18"/>
  <c r="E75" i="18"/>
  <c r="D75" i="18"/>
  <c r="C75" i="18"/>
  <c r="B56" i="18"/>
  <c r="B57" i="18"/>
  <c r="I3" i="18"/>
  <c r="I19" i="18" s="1"/>
  <c r="I14" i="18"/>
  <c r="D14" i="18"/>
  <c r="E14" i="18"/>
  <c r="G14" i="18"/>
  <c r="H14" i="18"/>
  <c r="B12" i="18"/>
  <c r="I13" i="18"/>
  <c r="C13" i="18"/>
  <c r="D13" i="18"/>
  <c r="E13" i="18"/>
  <c r="F13" i="18"/>
  <c r="G13" i="18"/>
  <c r="H13" i="18"/>
  <c r="D6" i="18"/>
  <c r="E6" i="18"/>
  <c r="F6" i="18"/>
  <c r="G6" i="18"/>
  <c r="H6" i="18"/>
  <c r="I6" i="18"/>
  <c r="C6" i="18"/>
  <c r="C21" i="18" s="1"/>
  <c r="D5" i="18"/>
  <c r="E5" i="18"/>
  <c r="F5" i="18"/>
  <c r="F20" i="18" s="1"/>
  <c r="G5" i="18"/>
  <c r="H5" i="18"/>
  <c r="I5" i="18"/>
  <c r="C5" i="18"/>
  <c r="C4" i="18"/>
  <c r="D4" i="18"/>
  <c r="E4" i="18"/>
  <c r="F4" i="18"/>
  <c r="G4" i="18"/>
  <c r="H4" i="18"/>
  <c r="I4" i="18"/>
  <c r="C3" i="18"/>
  <c r="D3" i="18"/>
  <c r="E3" i="18"/>
  <c r="E19" i="18" s="1"/>
  <c r="F3" i="18"/>
  <c r="F19" i="18" s="1"/>
  <c r="G3" i="18"/>
  <c r="G19" i="18" s="1"/>
  <c r="H3" i="18"/>
  <c r="H19" i="18" s="1"/>
  <c r="J58" i="18"/>
  <c r="I58" i="18"/>
  <c r="H58" i="18"/>
  <c r="G58" i="18"/>
  <c r="F58" i="18"/>
  <c r="E58" i="18"/>
  <c r="D58" i="18"/>
  <c r="C58" i="18"/>
  <c r="B55" i="18"/>
  <c r="J70" i="18"/>
  <c r="I70" i="18"/>
  <c r="H70" i="18"/>
  <c r="F70" i="18"/>
  <c r="E70" i="18"/>
  <c r="D70" i="18"/>
  <c r="C70" i="18"/>
  <c r="B70" i="18"/>
  <c r="G67" i="18"/>
  <c r="G70" i="18" s="1"/>
  <c r="CI21" i="13"/>
  <c r="CK21" i="13"/>
  <c r="CL21" i="13"/>
  <c r="CQ21" i="13"/>
  <c r="CV21" i="13"/>
  <c r="CW21" i="13"/>
  <c r="CY21" i="13"/>
  <c r="DA21" i="13"/>
  <c r="DZ21" i="13"/>
  <c r="EE21" i="13"/>
  <c r="CH21" i="13"/>
  <c r="B77" i="18" l="1"/>
  <c r="B75" i="18"/>
  <c r="E15" i="18"/>
  <c r="C20" i="18"/>
  <c r="H20" i="18"/>
  <c r="I21" i="18"/>
  <c r="I7" i="18"/>
  <c r="I15" i="18"/>
  <c r="I20" i="18"/>
  <c r="B6" i="18"/>
  <c r="D7" i="18"/>
  <c r="C7" i="18"/>
  <c r="D20" i="18"/>
  <c r="B4" i="18"/>
  <c r="F7" i="18"/>
  <c r="G20" i="18"/>
  <c r="B13" i="18"/>
  <c r="B3" i="18"/>
  <c r="G7" i="18"/>
  <c r="F14" i="18"/>
  <c r="F15" i="18" s="1"/>
  <c r="H15" i="18"/>
  <c r="B5" i="18"/>
  <c r="E7" i="18"/>
  <c r="C19" i="18"/>
  <c r="E20" i="18"/>
  <c r="G15" i="18"/>
  <c r="B58" i="18"/>
  <c r="D21" i="18"/>
  <c r="H21" i="18"/>
  <c r="G21" i="18"/>
  <c r="D19" i="18"/>
  <c r="E21" i="1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E19" i="8"/>
  <c r="B25" i="18" l="1"/>
  <c r="B20" i="18"/>
  <c r="B15" i="18"/>
  <c r="B14" i="18"/>
  <c r="F21" i="18"/>
  <c r="B7" i="18"/>
  <c r="B22" i="18" s="1"/>
  <c r="B21" i="18"/>
  <c r="X26" i="12" l="1"/>
  <c r="K10" i="12" s="1"/>
  <c r="W26" i="12"/>
  <c r="V26" i="12"/>
  <c r="I10" i="12" s="1"/>
  <c r="U26" i="12"/>
  <c r="T26" i="12"/>
  <c r="G10" i="12" s="1"/>
  <c r="S26" i="12"/>
  <c r="R26" i="12"/>
  <c r="Q26" i="12"/>
  <c r="P26" i="12"/>
  <c r="E15" i="12"/>
  <c r="C15" i="12"/>
  <c r="K14" i="12"/>
  <c r="J14" i="12"/>
  <c r="I14" i="12"/>
  <c r="H14" i="12"/>
  <c r="F14" i="12"/>
  <c r="F16" i="12" s="1"/>
  <c r="I13" i="12"/>
  <c r="G13" i="12"/>
  <c r="F13" i="12"/>
  <c r="E13" i="12"/>
  <c r="D13" i="12"/>
  <c r="C13" i="12"/>
  <c r="J10" i="12"/>
  <c r="H10" i="12"/>
  <c r="F10" i="12"/>
  <c r="E10" i="12"/>
  <c r="D10" i="12"/>
  <c r="C10" i="12"/>
  <c r="B9" i="12"/>
  <c r="B8" i="12"/>
  <c r="K5" i="12"/>
  <c r="J5" i="12"/>
  <c r="J15" i="12" s="1"/>
  <c r="I5" i="12"/>
  <c r="I15" i="12" s="1"/>
  <c r="H5" i="12"/>
  <c r="H15" i="12" s="1"/>
  <c r="G5" i="12"/>
  <c r="F5" i="12"/>
  <c r="F15" i="12" s="1"/>
  <c r="E5" i="12"/>
  <c r="D5" i="12"/>
  <c r="B5" i="12" s="1"/>
  <c r="C5" i="12"/>
  <c r="K4" i="12"/>
  <c r="J4" i="12"/>
  <c r="I4" i="12"/>
  <c r="H4" i="12"/>
  <c r="G4" i="12"/>
  <c r="G14" i="12" s="1"/>
  <c r="F4" i="12"/>
  <c r="E4" i="12"/>
  <c r="E14" i="12" s="1"/>
  <c r="E16" i="12" s="1"/>
  <c r="D4" i="12"/>
  <c r="D14" i="12" s="1"/>
  <c r="C4" i="12"/>
  <c r="C14" i="12" s="1"/>
  <c r="B14" i="12" s="1"/>
  <c r="B4" i="12"/>
  <c r="K3" i="12"/>
  <c r="K13" i="12" s="1"/>
  <c r="J3" i="12"/>
  <c r="J13" i="12" s="1"/>
  <c r="I3" i="12"/>
  <c r="H3" i="12"/>
  <c r="H13" i="12" s="1"/>
  <c r="G3" i="12"/>
  <c r="F3" i="12"/>
  <c r="E3" i="12"/>
  <c r="D3" i="12"/>
  <c r="C3" i="12"/>
  <c r="G16" i="12" l="1"/>
  <c r="I16" i="12"/>
  <c r="B10" i="12"/>
  <c r="C16" i="12"/>
  <c r="H16" i="12"/>
  <c r="B13" i="12"/>
  <c r="K15" i="12"/>
  <c r="K16" i="12" s="1"/>
  <c r="J16" i="12"/>
  <c r="G15" i="12"/>
  <c r="B3" i="12"/>
  <c r="D15" i="12"/>
  <c r="D16" i="12" s="1"/>
  <c r="B16" i="12" l="1"/>
  <c r="B15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Awawda, Mahdi (SI EP FIN P PE)</author>
  </authors>
  <commentList>
    <comment ref="F12" authorId="0" shapeId="0" xr:uid="{5D45DA6C-647F-431C-82EE-8F47018509B3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BMU-Haushalt 2018
PDF Seite: 14</t>
        </r>
      </text>
    </comment>
    <comment ref="G12" authorId="0" shapeId="0" xr:uid="{695EC070-1F5F-4C9C-8B1F-950802475873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https://www.bundeshaushalt.de/static/daten/2019/soll/Haushaltsgesetz_2019_Bundeshaushaltsplan_Gesamt.pdf
PDF Seite: 2357</t>
        </r>
      </text>
    </comment>
    <comment ref="H12" authorId="0" shapeId="0" xr:uid="{637FAAA0-2FBB-4BA5-83BE-740A7D0E7AA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https://www.bundeshaushalt.de/static/daten/2020/soll/Epl_Gesamt_mit_HG_und_Vorspann.pdf
PDF Seite: 2410</t>
        </r>
      </text>
    </comment>
    <comment ref="I12" authorId="0" shapeId="0" xr:uid="{2446D459-31DC-487F-85B3-95F237CA06A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https://www.bundeshaushalt.de/static/daten/2021/soll/BHH%202021%20gesamt.pdf
PDF Seite: 2493</t>
        </r>
      </text>
    </comment>
    <comment ref="J12" authorId="0" shapeId="0" xr:uid="{1B05339F-17B8-4019-8366-A58F0C601F7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C13" authorId="0" shapeId="0" xr:uid="{59157F74-4E34-4497-86F5-8E40A53A481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https://www.bundeshaushalt.de/static/daten/2017/soll/Gesamt_Haushalt_2017_mit_HG.pdf
PDF Seite: 2383</t>
        </r>
      </text>
    </comment>
    <comment ref="D13" authorId="0" shapeId="0" xr:uid="{48F366A1-D0FB-48DD-97A3-7F2D185B2F83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https://www.bundeshaushalt.de/static/daten/2018/soll/Bundeshaushaltsplan-2018-Haushaltsgesetz-2018.pdf
PDF Seite: 2469</t>
        </r>
      </text>
    </comment>
    <comment ref="E13" authorId="0" shapeId="0" xr:uid="{2293F3DD-FC35-4736-B211-63ED2A3681D2}">
      <text>
        <r>
          <rPr>
            <b/>
            <sz val="9"/>
            <color indexed="81"/>
            <rFont val="Tahoma"/>
            <family val="2"/>
          </rPr>
          <t>Awawda, Mahdi (SI EP FIN P PE):
Welche soll ich nehmen, die 240.000 T€ aus 1. oder 508.976 T€ aus 2. &amp; 3.?</t>
        </r>
        <r>
          <rPr>
            <sz val="9"/>
            <color indexed="81"/>
            <rFont val="Tahoma"/>
            <family val="2"/>
          </rPr>
          <t xml:space="preserve">
1. https://www.bundeshaushalt.de/static/daten/2017/soll/Gesamt_Haushalt_2017_mit_HG.pdf
PDF Seite: 2366
2.
https://www.bge.de/fileadmin/user_upload/Organisation/Geschaeftsberichte/20190829-BGE_Geschaeftsbericht_2018_PDF_Version.pdf
PDF Seite: 30
3.
https://www.bge.de/fileadmin/user_upload/Organisation/Geschaeftsberichte/20181211_Jahresbericht_der_BGE.pdf
PDF Seite: 18</t>
        </r>
      </text>
    </comment>
    <comment ref="F13" authorId="0" shapeId="0" xr:uid="{320F92EB-17FA-4F57-B455-C800D81D49D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https://www.bge.de/fileadmin/user_upload/Organisation/Geschaeftsberichte/20201116_Konzern_2019.pdf
PDF Seite: 4</t>
        </r>
      </text>
    </comment>
    <comment ref="G13" authorId="0" shapeId="0" xr:uid="{30DF9536-F9A9-4040-8894-05426752188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https://www.bge.de/fileadmin/user_upload/Organisation/Geschaeftsberichte/20201116_Konzern_2019.pdf
PDF Seite: 4</t>
        </r>
      </text>
    </comment>
    <comment ref="H13" authorId="0" shapeId="0" xr:uid="{480EFC7C-1336-44FF-BEE9-6B609654775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Awawda, Mahdi (SI EP FIN P PE):
https://www.bge.de/fileadmin/user_upload/Organisation/Geschaeftsberichte/20220331_BGE_Gescha__ftsbericht2021_barrierefrei.pdf
PDF Seite: 60</t>
        </r>
      </text>
    </comment>
    <comment ref="I13" authorId="0" shapeId="0" xr:uid="{B5CCFF5C-3064-4DF3-8E97-BDB37C10589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https://www.bge.de/fileadmin/user_upload/Organisation/Geschaeftsberichte/20220331_BGE_Gescha__ftsbericht2021_barrierefrei.pdf
PDF Seite: 60</t>
        </r>
      </text>
    </comment>
    <comment ref="J13" authorId="0" shapeId="0" xr:uid="{1071DA15-E504-4FC9-955F-097A311ACEE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J14" authorId="0" shapeId="0" xr:uid="{F4B49447-D244-457B-8CA9-7FBCB6F86CA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Q27" authorId="0" shapeId="0" xr:uid="{6AA88CC2-5D00-4349-A071-CC6CFCD59F1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https://www.bundeshaushalt.de/static/daten/2018/soll/Bundeshaushaltsplan-2018-Haushaltsgesetz-2018.pdf
PDF Seite: 2469</t>
        </r>
      </text>
    </comment>
    <comment ref="R27" authorId="0" shapeId="0" xr:uid="{3CDD0089-50F6-4542-87DF-BD373A8DC2B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https://www.bge.de/fileadmin/user_upload/Organisation/Geschaeftsberichte/20190829-BGE_Geschaeftsbericht_2018_PDF_Version.pdf
PDF Seite: 30
https://www.bge.de/fileadmin/user_upload/Organisation/Geschaeftsberichte/20181211_Jahresbericht_der_BGE.pdf
PDF Seite: 18</t>
        </r>
      </text>
    </comment>
    <comment ref="F54" authorId="0" shapeId="0" xr:uid="{A9D148FE-1A97-4F65-890B-EA2BD7443B5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BMU-Haushalt 2018
PDF Seite: 14</t>
        </r>
      </text>
    </comment>
    <comment ref="G54" authorId="0" shapeId="0" xr:uid="{D342C6EF-47C6-44FA-B2E1-FA9DC9FE5A7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https://www.bundeshaushalt.de/static/daten/2021/soll/BHH%202021%20gesamt.pdf
PDF Seite: 2493</t>
        </r>
      </text>
    </comment>
    <comment ref="H54" authorId="0" shapeId="0" xr:uid="{5764C5C6-63B8-4D92-8C4D-53321B116F2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https://www.bundeshaushalt.de/static/daten/2022/soll/BHH%202022%20gesamt.pdf
PDF Seite: 2493</t>
        </r>
      </text>
    </comment>
    <comment ref="I54" authorId="0" shapeId="0" xr:uid="{1268788F-8482-4507-88C0-5B8AE3D52A2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https://www.bundeshaushalt.de/static/daten/2023/soll/Bundeshaushaltsplan_HH_2023.pdf
PDF Seite: 2438</t>
        </r>
      </text>
    </comment>
    <comment ref="J54" authorId="0" shapeId="0" xr:uid="{53816DA3-7182-45D2-9154-A19C2084429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C55" authorId="0" shapeId="0" xr:uid="{2916B15C-D7C6-4CD9-8714-7EC0ABF8F6C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https://www.bundeshaushalt.de/static/daten/2017/soll/Gesamt_Haushalt_2017_mit_HG.pdf
PDF Seite: 2383</t>
        </r>
      </text>
    </comment>
    <comment ref="D55" authorId="0" shapeId="0" xr:uid="{46F6E5CA-4C8B-42CA-A65F-DC3C268F5B2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https://www.bundeshaushalt.de/static/daten/2018/soll/Bundeshaushaltsplan-2018-Haushaltsgesetz-2018.pdf
PDF Seite: 2469</t>
        </r>
      </text>
    </comment>
    <comment ref="E55" authorId="0" shapeId="0" xr:uid="{5F91CC98-BD6A-4135-8179-14BF0DFEFAE1}">
      <text>
        <r>
          <rPr>
            <b/>
            <sz val="9"/>
            <color indexed="81"/>
            <rFont val="Tahoma"/>
            <family val="2"/>
          </rPr>
          <t>Awawda, Mahdi (SI EP FIN P PE):
Welche soll ich nehmen, die 240.000 T€ aus 1. oder 508.976 T€ aus 2. &amp; 3.?</t>
        </r>
        <r>
          <rPr>
            <sz val="9"/>
            <color indexed="81"/>
            <rFont val="Tahoma"/>
            <family val="2"/>
          </rPr>
          <t xml:space="preserve">
1. https://www.bundeshaushalt.de/static/daten/2017/soll/Gesamt_Haushalt_2017_mit_HG.pdf
PDF Seite: 2366
2.
https://www.bge.de/fileadmin/user_upload/Organisation/Geschaeftsberichte/20190829-BGE_Geschaeftsbericht_2018_PDF_Version.pdf
PDF Seite: 30
3.
https://www.bge.de/fileadmin/user_upload/Organisation/Geschaeftsberichte/20181211_Jahresbericht_der_BGE.pdf
PDF Seite: 18</t>
        </r>
      </text>
    </comment>
    <comment ref="F55" authorId="0" shapeId="0" xr:uid="{9BD4C924-B68A-4AF0-8A1A-A694DB7AA51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https://www.bge.de/fileadmin/user_upload/Organisation/Geschaeftsberichte/20201116_Konzern_2019.pdf
PDF Seite: 4</t>
        </r>
      </text>
    </comment>
    <comment ref="G55" authorId="0" shapeId="0" xr:uid="{6D3D37DD-D195-4FA8-A4B6-C17195A825A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https://www.bge.de/fileadmin/user_upload/Organisation/Geschaeftsberichte/20201116_Konzern_2019.pdf
PDF Seite: 4</t>
        </r>
      </text>
    </comment>
    <comment ref="H55" authorId="0" shapeId="0" xr:uid="{9A9A4467-7DA0-44C9-9B3B-1104723D3F9A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Awawda, Mahdi (SI EP FIN P PE):
https://www.bge.de/fileadmin/user_upload/Organisation/Geschaeftsberichte/20220331_BGE_Gescha__ftsbericht2021_barrierefrei.pdf
PDF Seite: 60</t>
        </r>
      </text>
    </comment>
    <comment ref="I55" authorId="0" shapeId="0" xr:uid="{ABFC7158-B73A-4DEB-87F3-60D0163ED93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https://www.bge.de/fileadmin/user_upload/Organisation/Geschaeftsberichte/20220331_BGE_Gescha__ftsbericht2021_barrierefrei.pdf
PDF Seite: 60</t>
        </r>
      </text>
    </comment>
    <comment ref="J55" authorId="0" shapeId="0" xr:uid="{9E6D4058-EFC7-43A2-BE80-703760EAB2C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J56" authorId="0" shapeId="0" xr:uid="{829552D0-1DE5-4236-848D-6D238725DC73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Awawda, Mahdi (SI EP FIN P PE)</author>
  </authors>
  <commentList>
    <comment ref="D12" authorId="0" shapeId="0" xr:uid="{DB0642BD-F595-4F59-AEF5-0382CCCA840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BMU-Haushalt 2018
PDF Seite: 14</t>
        </r>
      </text>
    </comment>
    <comment ref="E12" authorId="0" shapeId="0" xr:uid="{37CC2016-0ED2-42D8-AB5F-7BAD14A1244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https://www.bundeshaushalt.de/static/daten/2019/soll/Haushaltsgesetz_2019_Bundeshaushaltsplan_Gesamt.pdf
PDF Seite: 2357</t>
        </r>
      </text>
    </comment>
    <comment ref="F12" authorId="0" shapeId="0" xr:uid="{1E5A47B3-CAA7-4430-B419-99DB1D29120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https://www.bundeshaushalt.de/static/daten/2020/soll/Epl_Gesamt_mit_HG_und_Vorspann.pdf
PDF Seite: 2410</t>
        </r>
      </text>
    </comment>
    <comment ref="G12" authorId="0" shapeId="0" xr:uid="{01B0FC6E-22B7-4EE8-B527-ECEA1237BA0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https://www.bundeshaushalt.de/static/daten/2021/soll/BHH%202021%20gesamt.pdf
PDF Seite: 2493</t>
        </r>
      </text>
    </comment>
    <comment ref="H12" authorId="0" shapeId="0" xr:uid="{7DA22119-F329-46D5-9397-C73C026B691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C13" authorId="0" shapeId="0" xr:uid="{70CEAB32-9B53-4E98-A5A8-38FDD7A578C5}">
      <text>
        <r>
          <rPr>
            <b/>
            <sz val="9"/>
            <color indexed="81"/>
            <rFont val="Tahoma"/>
            <family val="2"/>
          </rPr>
          <t>Awawda, Mahdi (SI EP FIN P PE):
Welche soll ich nehmen, die 240.000 T€ aus 1. oder 508.976 T€ aus 2. &amp; 3.?</t>
        </r>
        <r>
          <rPr>
            <sz val="9"/>
            <color indexed="81"/>
            <rFont val="Tahoma"/>
            <family val="2"/>
          </rPr>
          <t xml:space="preserve">
1. https://www.bundeshaushalt.de/static/daten/2017/soll/Gesamt_Haushalt_2017_mit_HG.pdf
PDF Seite: 2366
2.
https://www.bge.de/fileadmin/user_upload/Organisation/Geschaeftsberichte/20190829-BGE_Geschaeftsbericht_2018_PDF_Version.pdf
PDF Seite: 30
3.
https://www.bge.de/fileadmin/user_upload/Organisation/Geschaeftsberichte/20181211_Jahresbericht_der_BGE.pdf
PDF Seite: 18</t>
        </r>
      </text>
    </comment>
    <comment ref="D13" authorId="0" shapeId="0" xr:uid="{84CE4789-2DF6-468B-9D5A-41FB9E8E501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https://www.bge.de/fileadmin/user_upload/Organisation/Geschaeftsberichte/20201116_Konzern_2019.pdf
PDF Seite: 4</t>
        </r>
      </text>
    </comment>
    <comment ref="E13" authorId="0" shapeId="0" xr:uid="{3BA2403E-F4EC-49F9-8315-16EF27AD097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https://www.bge.de/fileadmin/user_upload/Organisation/Geschaeftsberichte/20201116_Konzern_2019.pdf
PDF Seite: 4</t>
        </r>
      </text>
    </comment>
    <comment ref="F13" authorId="0" shapeId="0" xr:uid="{D01FC2A4-8D52-4A64-B08B-3A4EB407350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Awawda, Mahdi (SI EP FIN P PE):
https://www.bge.de/fileadmin/user_upload/Organisation/Geschaeftsberichte/20220331_BGE_Gescha__ftsbericht2021_barrierefrei.pdf
PDF Seite: 60</t>
        </r>
      </text>
    </comment>
    <comment ref="G13" authorId="0" shapeId="0" xr:uid="{5F22FE50-5220-4CFB-84A6-C598106AB83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https://www.bge.de/fileadmin/user_upload/Organisation/Geschaeftsberichte/20220331_BGE_Gescha__ftsbericht2021_barrierefrei.pdf
PDF Seite: 60</t>
        </r>
      </text>
    </comment>
    <comment ref="H13" authorId="0" shapeId="0" xr:uid="{757C234A-0DA7-47BA-B28B-CC5C3F185AF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4" authorId="0" shapeId="0" xr:uid="{0530B8FD-5ED0-4D1C-8558-CEA39CEC805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55" authorId="0" shapeId="0" xr:uid="{74B7834D-0383-4AA0-BD24-8A0C51146D4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BMU-Haushalt 2018
PDF Seite: 14</t>
        </r>
      </text>
    </comment>
    <comment ref="G55" authorId="0" shapeId="0" xr:uid="{E6DD6EC8-A3F2-40C7-AE9D-8D9131198DF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https://www.bundeshaushalt.de/static/daten/2021/soll/BHH%202021%20gesamt.pdf
PDF Seite: 2493</t>
        </r>
      </text>
    </comment>
    <comment ref="H55" authorId="0" shapeId="0" xr:uid="{E308B495-8BF7-4810-8C2A-DCDC1D88702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https://www.bundeshaushalt.de/static/daten/2022/soll/BHH%202022%20gesamt.pdf
PDF Seite: 2493</t>
        </r>
      </text>
    </comment>
    <comment ref="I55" authorId="0" shapeId="0" xr:uid="{B0A78782-5E52-462C-98A0-09B2ADC873E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https://www.bundeshaushalt.de/static/daten/2023/soll/Bundeshaushaltsplan_HH_2023.pdf
PDF Seite: 2438</t>
        </r>
      </text>
    </comment>
    <comment ref="J55" authorId="0" shapeId="0" xr:uid="{59F11F6E-CADB-4478-B4E4-1107289010E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C56" authorId="0" shapeId="0" xr:uid="{EFEAFF18-D757-4D94-9D40-93A81008A3A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https://www.bundeshaushalt.de/static/daten/2017/soll/Gesamt_Haushalt_2017_mit_HG.pdf
PDF Seite: 2383</t>
        </r>
      </text>
    </comment>
    <comment ref="D56" authorId="0" shapeId="0" xr:uid="{30C02100-B2E8-438F-AE59-9D3A98DE777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https://www.bundeshaushalt.de/static/daten/2018/soll/Bundeshaushaltsplan-2018-Haushaltsgesetz-2018.pdf
PDF Seite: 2469</t>
        </r>
      </text>
    </comment>
    <comment ref="E56" authorId="0" shapeId="0" xr:uid="{ED300ABA-EEF2-4104-96BE-6CFC0F8E2853}">
      <text>
        <r>
          <rPr>
            <b/>
            <sz val="9"/>
            <color indexed="81"/>
            <rFont val="Tahoma"/>
            <family val="2"/>
          </rPr>
          <t>Awawda, Mahdi (SI EP FIN P PE):
Welche soll ich nehmen, die 240.000 T€ aus 1. oder 508.976 T€ aus 2. &amp; 3.?</t>
        </r>
        <r>
          <rPr>
            <sz val="9"/>
            <color indexed="81"/>
            <rFont val="Tahoma"/>
            <family val="2"/>
          </rPr>
          <t xml:space="preserve">
1. https://www.bundeshaushalt.de/static/daten/2017/soll/Gesamt_Haushalt_2017_mit_HG.pdf
PDF Seite: 2366
2.
https://www.bge.de/fileadmin/user_upload/Organisation/Geschaeftsberichte/20190829-BGE_Geschaeftsbericht_2018_PDF_Version.pdf
PDF Seite: 30
3.
https://www.bge.de/fileadmin/user_upload/Organisation/Geschaeftsberichte/20181211_Jahresbericht_der_BGE.pdf
PDF Seite: 18</t>
        </r>
      </text>
    </comment>
    <comment ref="F56" authorId="0" shapeId="0" xr:uid="{AD1FB01D-C238-415D-BEA1-1F8583EDB25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https://www.bge.de/fileadmin/user_upload/Organisation/Geschaeftsberichte/20201116_Konzern_2019.pdf
PDF Seite: 4</t>
        </r>
      </text>
    </comment>
    <comment ref="G56" authorId="0" shapeId="0" xr:uid="{8286663F-CC71-4510-A23B-FE9182C0866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https://www.bge.de/fileadmin/user_upload/Organisation/Geschaeftsberichte/20201116_Konzern_2019.pdf
PDF Seite: 4</t>
        </r>
      </text>
    </comment>
    <comment ref="H56" authorId="0" shapeId="0" xr:uid="{BFA0C15E-398F-4237-A5AB-80A3D10EC7B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Awawda, Mahdi (SI EP FIN P PE):
https://www.bge.de/fileadmin/user_upload/Organisation/Geschaeftsberichte/20220331_BGE_Gescha__ftsbericht2021_barrierefrei.pdf
PDF Seite: 60</t>
        </r>
      </text>
    </comment>
    <comment ref="I56" authorId="0" shapeId="0" xr:uid="{A4FC9E40-097F-4459-A1AB-4E8403FA2BF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https://www.bge.de/fileadmin/user_upload/Organisation/Geschaeftsberichte/20220331_BGE_Gescha__ftsbericht2021_barrierefrei.pdf
PDF Seite: 60</t>
        </r>
      </text>
    </comment>
    <comment ref="J56" authorId="0" shapeId="0" xr:uid="{17F1B0B4-2830-43B5-A975-B3E35094195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J57" authorId="0" shapeId="0" xr:uid="{78F49099-F5DD-4B8A-B07C-A7BA680C76D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C62" authorId="0" shapeId="0" xr:uid="{2BE46F72-B142-4542-85BA-7160BB5B46C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https://www.bundeshaushalt.de/static/daten/2018/soll/Bundeshaushaltsplan-2018-Haushaltsgesetz-2018.pdf
PDF Seite: 2469</t>
        </r>
      </text>
    </comment>
    <comment ref="D62" authorId="0" shapeId="0" xr:uid="{9CBECE26-6F72-4095-90D5-AE42E6591B3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https://www.bge.de/fileadmin/user_upload/Organisation/Geschaeftsberichte/20190829-BGE_Geschaeftsbericht_2018_PDF_Version.pdf
PDF Seite: 30
https://www.bge.de/fileadmin/user_upload/Organisation/Geschaeftsberichte/20181211_Jahresbericht_der_BGE.pdf
PDF Seite: 18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Awawda, Mahdi (SI EP FIN P PE)</author>
  </authors>
  <commentList>
    <comment ref="D12" authorId="0" shapeId="0" xr:uid="{1C60BAFD-1AD5-4D78-9243-16C1AF7DA23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BMU-Haushalt 2018
PDF Seite: 14</t>
        </r>
      </text>
    </comment>
    <comment ref="E12" authorId="0" shapeId="0" xr:uid="{B266A686-9849-4B3B-BA1A-CAC5B6ECF46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https://www.bundeshaushalt.de/static/daten/2019/soll/Haushaltsgesetz_2019_Bundeshaushaltsplan_Gesamt.pdf
PDF Seite: 2357</t>
        </r>
      </text>
    </comment>
    <comment ref="F12" authorId="0" shapeId="0" xr:uid="{FB613CB4-58E2-4273-9989-4662999B4CE3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https://www.bundeshaushalt.de/static/daten/2020/soll/Epl_Gesamt_mit_HG_und_Vorspann.pdf
PDF Seite: 2410</t>
        </r>
      </text>
    </comment>
    <comment ref="G12" authorId="0" shapeId="0" xr:uid="{37293E03-7484-4B96-BA17-65BE0D311C5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https://www.bundeshaushalt.de/static/daten/2021/soll/BHH%202021%20gesamt.pdf
PDF Seite: 2493</t>
        </r>
      </text>
    </comment>
    <comment ref="H12" authorId="0" shapeId="0" xr:uid="{589E844A-98FF-43E0-A456-B61C283B4C9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C13" authorId="0" shapeId="0" xr:uid="{E4AA26BE-C12C-4211-83F3-57ADD1E6BD66}">
      <text>
        <r>
          <rPr>
            <b/>
            <sz val="9"/>
            <color indexed="81"/>
            <rFont val="Tahoma"/>
            <family val="2"/>
          </rPr>
          <t>Awawda, Mahdi (SI EP FIN P PE):
Welche soll ich nehmen, die 240.000 T€ aus 1. oder 508.976 T€ aus 2. &amp; 3.?</t>
        </r>
        <r>
          <rPr>
            <sz val="9"/>
            <color indexed="81"/>
            <rFont val="Tahoma"/>
            <family val="2"/>
          </rPr>
          <t xml:space="preserve">
1. https://www.bundeshaushalt.de/static/daten/2017/soll/Gesamt_Haushalt_2017_mit_HG.pdf
PDF Seite: 2366
2.
https://www.bge.de/fileadmin/user_upload/Organisation/Geschaeftsberichte/20190829-BGE_Geschaeftsbericht_2018_PDF_Version.pdf
PDF Seite: 30
3.
https://www.bge.de/fileadmin/user_upload/Organisation/Geschaeftsberichte/20181211_Jahresbericht_der_BGE.pdf
PDF Seite: 18</t>
        </r>
      </text>
    </comment>
    <comment ref="D13" authorId="0" shapeId="0" xr:uid="{3628E1D1-65CD-4074-B23E-77A7A27E215A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https://www.bge.de/fileadmin/user_upload/Organisation/Geschaeftsberichte/20201116_Konzern_2019.pdf
PDF Seite: 4</t>
        </r>
      </text>
    </comment>
    <comment ref="E13" authorId="0" shapeId="0" xr:uid="{E4EA78EF-DF61-4F37-9454-774BA5AD49A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https://www.bge.de/fileadmin/user_upload/Organisation/Geschaeftsberichte/20201116_Konzern_2019.pdf
PDF Seite: 4</t>
        </r>
      </text>
    </comment>
    <comment ref="F13" authorId="0" shapeId="0" xr:uid="{8AB5BC30-B0F2-428A-81B8-8D5677A2738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Awawda, Mahdi (SI EP FIN P PE):
https://www.bge.de/fileadmin/user_upload/Organisation/Geschaeftsberichte/20220331_BGE_Gescha__ftsbericht2021_barrierefrei.pdf
PDF Seite: 60</t>
        </r>
      </text>
    </comment>
    <comment ref="G13" authorId="0" shapeId="0" xr:uid="{9D92879A-0D35-4D06-985C-F8FCD7264D2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https://www.bge.de/fileadmin/user_upload/Organisation/Geschaeftsberichte/20220331_BGE_Gescha__ftsbericht2021_barrierefrei.pdf
PDF Seite: 60</t>
        </r>
      </text>
    </comment>
    <comment ref="H13" authorId="0" shapeId="0" xr:uid="{559531A9-3615-4536-B113-0842F3BD755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H14" authorId="0" shapeId="0" xr:uid="{9491FEEC-C615-4EC8-909B-EDB4C3459A7A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F55" authorId="0" shapeId="0" xr:uid="{234B7CC8-4B3F-4500-A1BC-0FA12879323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BMU-Haushalt 2018
PDF Seite: 14</t>
        </r>
      </text>
    </comment>
    <comment ref="G55" authorId="0" shapeId="0" xr:uid="{DA5A5405-A1FE-409D-8F5F-1C35A242C90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https://www.bundeshaushalt.de/static/daten/2021/soll/BHH%202021%20gesamt.pdf
PDF Seite: 2493</t>
        </r>
      </text>
    </comment>
    <comment ref="H55" authorId="0" shapeId="0" xr:uid="{0F17224D-00CF-4B4D-AF08-1795254A454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https://www.bundeshaushalt.de/static/daten/2022/soll/BHH%202022%20gesamt.pdf
PDF Seite: 2493</t>
        </r>
      </text>
    </comment>
    <comment ref="I55" authorId="0" shapeId="0" xr:uid="{D3F308A0-EEAD-45D7-9E19-668854FA4F1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https://www.bundeshaushalt.de/static/daten/2023/soll/Bundeshaushaltsplan_HH_2023.pdf
PDF Seite: 2438</t>
        </r>
      </text>
    </comment>
    <comment ref="J55" authorId="0" shapeId="0" xr:uid="{8E851160-F5B1-4452-A0AD-FEABC592E7D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C56" authorId="0" shapeId="0" xr:uid="{C6E00DA6-E531-412E-80F2-3349E4F7B1A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https://www.bundeshaushalt.de/static/daten/2017/soll/Gesamt_Haushalt_2017_mit_HG.pdf
PDF Seite: 2383</t>
        </r>
      </text>
    </comment>
    <comment ref="D56" authorId="0" shapeId="0" xr:uid="{CC4E9CB5-5687-4B92-9212-EAC9028C427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https://www.bundeshaushalt.de/static/daten/2018/soll/Bundeshaushaltsplan-2018-Haushaltsgesetz-2018.pdf
PDF Seite: 2469</t>
        </r>
      </text>
    </comment>
    <comment ref="E56" authorId="0" shapeId="0" xr:uid="{A6FA1267-0E99-4D53-903E-820081B77606}">
      <text>
        <r>
          <rPr>
            <b/>
            <sz val="9"/>
            <color indexed="81"/>
            <rFont val="Tahoma"/>
            <family val="2"/>
          </rPr>
          <t>Awawda, Mahdi (SI EP FIN P PE):
Welche soll ich nehmen, die 240.000 T€ aus 1. oder 508.976 T€ aus 2. &amp; 3.?</t>
        </r>
        <r>
          <rPr>
            <sz val="9"/>
            <color indexed="81"/>
            <rFont val="Tahoma"/>
            <family val="2"/>
          </rPr>
          <t xml:space="preserve">
1. https://www.bundeshaushalt.de/static/daten/2017/soll/Gesamt_Haushalt_2017_mit_HG.pdf
PDF Seite: 2366
2.
https://www.bge.de/fileadmin/user_upload/Organisation/Geschaeftsberichte/20190829-BGE_Geschaeftsbericht_2018_PDF_Version.pdf
PDF Seite: 30
3.
https://www.bge.de/fileadmin/user_upload/Organisation/Geschaeftsberichte/20181211_Jahresbericht_der_BGE.pdf
PDF Seite: 18</t>
        </r>
      </text>
    </comment>
    <comment ref="F56" authorId="0" shapeId="0" xr:uid="{E73983CE-5528-44B9-931C-C01312B1687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https://www.bge.de/fileadmin/user_upload/Organisation/Geschaeftsberichte/20201116_Konzern_2019.pdf
PDF Seite: 4</t>
        </r>
      </text>
    </comment>
    <comment ref="G56" authorId="0" shapeId="0" xr:uid="{6A42148E-1639-4239-BFF0-742E0747E72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https://www.bge.de/fileadmin/user_upload/Organisation/Geschaeftsberichte/20201116_Konzern_2019.pdf
PDF Seite: 4</t>
        </r>
      </text>
    </comment>
    <comment ref="H56" authorId="0" shapeId="0" xr:uid="{402885F4-A0C0-4921-ACEB-36389C2D20C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Awawda, Mahdi (SI EP FIN P PE):
https://www.bge.de/fileadmin/user_upload/Organisation/Geschaeftsberichte/20220331_BGE_Gescha__ftsbericht2021_barrierefrei.pdf
PDF Seite: 60</t>
        </r>
      </text>
    </comment>
    <comment ref="I56" authorId="0" shapeId="0" xr:uid="{59E95B42-4062-4039-BFA9-8D8C35DF4CD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https://www.bge.de/fileadmin/user_upload/Organisation/Geschaeftsberichte/20220331_BGE_Gescha__ftsbericht2021_barrierefrei.pdf
PDF Seite: 60</t>
        </r>
      </text>
    </comment>
    <comment ref="J56" authorId="0" shapeId="0" xr:uid="{5E6750C2-9136-4108-9556-7F9D0E1718A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J57" authorId="0" shapeId="0" xr:uid="{1458FC17-FFE4-43BF-A82F-F0E983EE417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C62" authorId="0" shapeId="0" xr:uid="{35451032-5456-448E-9564-C66F7C262A4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https://www.bundeshaushalt.de/static/daten/2018/soll/Bundeshaushaltsplan-2018-Haushaltsgesetz-2018.pdf
PDF Seite: 2469</t>
        </r>
      </text>
    </comment>
    <comment ref="D62" authorId="0" shapeId="0" xr:uid="{585BAD51-816C-4BF4-B478-ACB47F3FF744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https://www.bge.de/fileadmin/user_upload/Organisation/Geschaeftsberichte/20190829-BGE_Geschaeftsbericht_2018_PDF_Version.pdf
PDF Seite: 30
https://www.bge.de/fileadmin/user_upload/Organisation/Geschaeftsberichte/20181211_Jahresbericht_der_BGE.pdf
PDF Seite: 18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Awawda, Mahdi (SI EP FIN P PE)</author>
  </authors>
  <commentList>
    <comment ref="F8" authorId="0" shapeId="0" xr:uid="{846D4298-7C3B-421A-BA9D-D62D36DFF061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BMU-Haushalt 2018
PDF Seite: 14</t>
        </r>
      </text>
    </comment>
    <comment ref="G8" authorId="0" shapeId="0" xr:uid="{A626D583-77C2-4F89-8EE5-36BA08DD86E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BMU-Haushalt 2018
PDF Seite: 14</t>
        </r>
      </text>
    </comment>
    <comment ref="H8" authorId="0" shapeId="0" xr:uid="{537ADAD1-904A-4F1C-9E82-CE43D5392447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Ökonomische Aspekte der Atomkraft
PDF Seite: 38</t>
        </r>
      </text>
    </comment>
    <comment ref="I8" authorId="0" shapeId="0" xr:uid="{5FAB1DBC-C501-4625-95D3-58958E560788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Ökonomische Aspekte der Atomkraft
PDF Seite: 38</t>
        </r>
      </text>
    </comment>
    <comment ref="J8" authorId="0" shapeId="0" xr:uid="{95A33310-3762-4A3A-81AF-AA569BCB134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K8" authorId="0" shapeId="0" xr:uid="{8E19DCA4-E5BE-4C1F-B5F2-FD3BC507302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C9" authorId="0" shapeId="0" xr:uid="{0FD25479-0F9B-40EC-BEA4-9E165D21EE4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https://www.bundeshaushalt.de/static/daten/2017/soll/Gesamt_Haushalt_2017_mit_HG.pdf
PDF Seite: 2383</t>
        </r>
      </text>
    </comment>
    <comment ref="D9" authorId="0" shapeId="0" xr:uid="{63609757-9A0A-4E16-A47E-0194834136A0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https://www.bundeshaushalt.de/static/daten/2018/soll/Bundeshaushaltsplan-2018-Haushaltsgesetz-2018.pdf
PDF Seite: 2469</t>
        </r>
      </text>
    </comment>
    <comment ref="E9" authorId="0" shapeId="0" xr:uid="{A9C73D96-090D-48A8-AD49-3C65D5DB7612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https://www.bge.de/fileadmin/user_upload/Organisation/Geschaeftsberichte/20190829-BGE_Geschaeftsbericht_2018_PDF_Version.pdf
PDF Seite: 30
https://www.bge.de/fileadmin/user_upload/Organisation/Geschaeftsberichte/20181211_Jahresbericht_der_BGE.pdf
PDF Seite: 18
https://www.bge.de/fileadmin/user_upload/Organisation/Geschaeftsberichte/20200305_Konzern_2018.pdf
PDF Seite: 22
</t>
        </r>
      </text>
    </comment>
    <comment ref="F9" authorId="0" shapeId="0" xr:uid="{3235EBB7-7E2F-4E63-937D-31C1551D385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https://www.bge.de/fileadmin/user_upload/Organisation/Geschaeftsberichte/20201116_Konzern_2019.pdf
PDF Seite: 4</t>
        </r>
      </text>
    </comment>
    <comment ref="G9" authorId="0" shapeId="0" xr:uid="{4771C722-D3DE-4554-B0C5-3CC0162602F6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https://www.bge.de/fileadmin/user_upload/Organisation/Geschaeftsberichte/20201116_Konzern_2019.pdf
PDF Seite: 4</t>
        </r>
      </text>
    </comment>
    <comment ref="H9" authorId="0" shapeId="0" xr:uid="{880EB5A4-3303-450D-855E-9F741D5D4365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Awawda, Mahdi (SI EP FIN P PE):
https://www.bge.de/fileadmin/user_upload/Organisation/Geschaeftsberichte/20220331_BGE_Gescha__ftsbericht2021_barrierefrei.pdf
PDF Seite: 60</t>
        </r>
      </text>
    </comment>
    <comment ref="I9" authorId="0" shapeId="0" xr:uid="{2C54E25F-7604-4C35-9CB5-89657C387B6F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https://www.bge.de/fileadmin/user_upload/Organisation/Geschaeftsberichte/20220331_BGE_Gescha__ftsbericht2021_barrierefrei.pdf
PDF Seite: 60</t>
        </r>
      </text>
    </comment>
    <comment ref="J9" authorId="0" shapeId="0" xr:uid="{73240199-0511-4ED5-92CC-AE4961EFCD1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K9" authorId="0" shapeId="0" xr:uid="{E14EACE6-8118-48F2-8205-74424F426E1D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J10" authorId="0" shapeId="0" xr:uid="{46AF9C3B-AF9A-4855-A772-282624C0AA9B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K10" authorId="0" shapeId="0" xr:uid="{F410B28D-8452-4807-943D-29D27784B539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https://www.bmuv.de/fileadmin/Daten_BMU/Download_PDF/Ministerium/gruenes_buch_2023_bf.pdf
PDF Seite: 17</t>
        </r>
      </text>
    </comment>
    <comment ref="Q20" authorId="0" shapeId="0" xr:uid="{3DFD96A1-71EF-4200-8411-B99FDE2EC21E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https://www.bundeshaushalt.de/static/daten/2018/soll/Bundeshaushaltsplan-2018-Haushaltsgesetz-2018.pdf
PDF Seite: 2469</t>
        </r>
      </text>
    </comment>
    <comment ref="R20" authorId="0" shapeId="0" xr:uid="{18E904AE-8F07-4F82-947A-41E30484AD4C}">
      <text>
        <r>
          <rPr>
            <b/>
            <sz val="9"/>
            <color indexed="81"/>
            <rFont val="Tahoma"/>
            <family val="2"/>
          </rPr>
          <t>Awawda, Mahdi (SI EP FIN P PE):</t>
        </r>
        <r>
          <rPr>
            <sz val="9"/>
            <color indexed="81"/>
            <rFont val="Tahoma"/>
            <family val="2"/>
          </rPr>
          <t xml:space="preserve">
https://www.bge.de/fileadmin/user_upload/Organisation/Geschaeftsberichte/20190829-BGE_Geschaeftsbericht_2018_PDF_Version.pdf
PDF Seite: 30
https://www.bge.de/fileadmin/user_upload/Organisation/Geschaeftsberichte/20181211_Jahresbericht_der_BGE.pdf
PDF Seite: 18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DD9FB6-173B-43ED-BE7C-57A76932E5D0}" keepAlive="1" name="Query - temp" description="Connection to the 'temp' query in the workbook." type="5" refreshedVersion="8" background="1" saveData="1">
    <dbPr connection="Provider=Microsoft.Mashup.OleDb.1;Data Source=$Workbook$;Location=temp;Extended Properties=&quot;&quot;" command="SELECT * FROM [temp]"/>
  </connection>
  <connection id="2" xr16:uid="{37C01824-F9FB-418E-B4E7-C96D774882A5}" keepAlive="1" name="Query - temp (2)" description="Connection to the 'temp (2)' query in the workbook." type="5" refreshedVersion="8" background="1" saveData="1">
    <dbPr connection="Provider=Microsoft.Mashup.OleDb.1;Data Source=$Workbook$;Location=&quot;temp (2)&quot;;Extended Properties=&quot;&quot;" command="SELECT * FROM [temp (2)]"/>
  </connection>
  <connection id="3" xr16:uid="{8F0702C1-7960-4E73-B69B-70F8FDDC78AB}" keepAlive="1" name="Query - temp (3)" description="Connection to the 'temp (3)' query in the workbook." type="5" refreshedVersion="8" background="1" saveData="1">
    <dbPr connection="Provider=Microsoft.Mashup.OleDb.1;Data Source=$Workbook$;Location=&quot;temp (3)&quot;;Extended Properties=&quot;&quot;" command="SELECT * FROM [temp (3)]"/>
  </connection>
  <connection id="4" xr16:uid="{D0E9F55C-0DA5-4C75-87EF-F69886A97FA2}" keepAlive="1" name="Query - temp (4)" description="Connection to the 'temp (4)' query in the workbook." type="5" refreshedVersion="8" background="1" saveData="1">
    <dbPr connection="Provider=Microsoft.Mashup.OleDb.1;Data Source=$Workbook$;Location=&quot;temp (4)&quot;;Extended Properties=&quot;&quot;" command="SELECT * FROM [temp (4)]"/>
  </connection>
  <connection id="5" xr16:uid="{43CCD801-4A36-45C3-8246-DA69F4DD5460}" keepAlive="1" name="Query - temp (5)" description="Connection to the 'temp (5)' query in the workbook." type="5" refreshedVersion="8" background="1" saveData="1">
    <dbPr connection="Provider=Microsoft.Mashup.OleDb.1;Data Source=$Workbook$;Location=&quot;temp (5)&quot;;Extended Properties=&quot;&quot;" command="SELECT * FROM [temp (5)]"/>
  </connection>
  <connection id="6" xr16:uid="{3E2F3DEF-4C40-4789-B349-7791AE828CAA}" keepAlive="1" name="Query - Temps" description="Connection to the 'Temps' query in the workbook." type="5" refreshedVersion="0" background="1">
    <dbPr connection="Provider=Microsoft.Mashup.OleDb.1;Data Source=$Workbook$;Location=Temps;Extended Properties=&quot;&quot;" command="SELECT * FROM [Temps]"/>
  </connection>
  <connection id="7" xr16:uid="{73D557B8-E484-4345-A317-50804EB740CD}" keepAlive="1" name="Query - Temps (2)" description="Connection to the 'Temps (2)' query in the workbook." type="5" refreshedVersion="0" background="1">
    <dbPr connection="Provider=Microsoft.Mashup.OleDb.1;Data Source=$Workbook$;Location=&quot;Temps (2)&quot;;Extended Properties=&quot;&quot;" command="SELECT * FROM [Temps (2)]"/>
  </connection>
  <connection id="8" xr16:uid="{96BC09E0-DCEA-45EF-801C-DD0F08ACDFAA}" keepAlive="1" name="Query - Temps (3)" description="Connection to the 'Temps (3)' query in the workbook." type="5" refreshedVersion="0" background="1">
    <dbPr connection="Provider=Microsoft.Mashup.OleDb.1;Data Source=$Workbook$;Location=&quot;Temps (3)&quot;;Extended Properties=&quot;&quot;" command="SELECT * FROM [Temps (3)]"/>
  </connection>
  <connection id="9" xr16:uid="{2B694EEE-2A47-45CD-A1E1-9F630A7172D2}" keepAlive="1" name="Query - Temps (4)" description="Connection to the 'Temps (4)' query in the workbook." type="5" refreshedVersion="0" background="1">
    <dbPr connection="Provider=Microsoft.Mashup.OleDb.1;Data Source=$Workbook$;Location=&quot;Temps (4)&quot;;Extended Properties=&quot;&quot;" command="SELECT * FROM [Temps (4)]"/>
  </connection>
  <connection id="10" xr16:uid="{23FBB966-92FD-4EAE-8242-1FCDAA7C2D91}" keepAlive="1" name="Query - Temps (5)" description="Connection to the 'Temps (5)' query in the workbook." type="5" refreshedVersion="0" background="1">
    <dbPr connection="Provider=Microsoft.Mashup.OleDb.1;Data Source=$Workbook$;Location=&quot;Temps (5)&quot;;Extended Properties=&quot;&quot;" command="SELECT * FROM [Temps (5)]"/>
  </connection>
</connections>
</file>

<file path=xl/sharedStrings.xml><?xml version="1.0" encoding="utf-8"?>
<sst xmlns="http://schemas.openxmlformats.org/spreadsheetml/2006/main" count="1828" uniqueCount="292">
  <si>
    <r>
      <rPr>
        <b/>
        <sz val="5.5"/>
        <color rgb="FFFFFFFF"/>
        <rFont val="Arial"/>
        <family val="2"/>
      </rPr>
      <t>Entsorgungskosten</t>
    </r>
    <r>
      <rPr>
        <sz val="5.5"/>
        <color rgb="FFFFFFFF"/>
        <rFont val="Times New Roman"/>
        <family val="1"/>
      </rPr>
      <t xml:space="preserve"> </t>
    </r>
    <r>
      <rPr>
        <b/>
        <sz val="5.5"/>
        <color rgb="FFFFFFFF"/>
        <rFont val="Arial"/>
        <family val="2"/>
      </rPr>
      <t>vereinheitlicht</t>
    </r>
  </si>
  <si>
    <r>
      <rPr>
        <b/>
        <sz val="5.5"/>
        <color rgb="FFFFFFFF"/>
        <rFont val="Arial"/>
        <family val="2"/>
      </rPr>
      <t>&amp;</t>
    </r>
    <r>
      <rPr>
        <sz val="5.5"/>
        <color rgb="FFFFFFFF"/>
        <rFont val="Times New Roman"/>
        <family val="1"/>
      </rPr>
      <t xml:space="preserve"> </t>
    </r>
    <r>
      <rPr>
        <b/>
        <sz val="5.5"/>
        <color rgb="FFFFFFFF"/>
        <rFont val="Arial"/>
        <family val="2"/>
      </rPr>
      <t>eskaliert</t>
    </r>
  </si>
  <si>
    <r>
      <rPr>
        <b/>
        <sz val="5.5"/>
        <color rgb="FFFFFFFF"/>
        <rFont val="Arial Narrow"/>
        <family val="2"/>
      </rPr>
      <t xml:space="preserve">Σ </t>
    </r>
    <r>
      <rPr>
        <b/>
        <sz val="5.5"/>
        <color rgb="FFFFFFFF"/>
        <rFont val="Arial"/>
        <family val="2"/>
      </rPr>
      <t>2015-2099</t>
    </r>
  </si>
  <si>
    <r>
      <rPr>
        <b/>
        <sz val="5.5"/>
        <color rgb="FFFFFFFF"/>
        <rFont val="Arial"/>
        <family val="2"/>
      </rPr>
      <t>2015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2016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2017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2018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2019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2020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2021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2022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2023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2024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2025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2026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2027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2028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2029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2030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2031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2032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2033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2034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2035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2036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2037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2038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2039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2040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2041</t>
    </r>
  </si>
  <si>
    <r>
      <rPr>
        <sz val="5.5"/>
        <rFont val="Arial"/>
        <family val="2"/>
      </rPr>
      <t>a)</t>
    </r>
    <r>
      <rPr>
        <sz val="5.5"/>
        <rFont val="Times New Roman"/>
        <family val="1"/>
      </rPr>
      <t xml:space="preserve"> </t>
    </r>
    <r>
      <rPr>
        <sz val="5.5"/>
        <rFont val="Arial"/>
        <family val="2"/>
      </rPr>
      <t>Stilllegung</t>
    </r>
    <r>
      <rPr>
        <sz val="5.5"/>
        <rFont val="Times New Roman"/>
        <family val="1"/>
      </rPr>
      <t xml:space="preserve"> </t>
    </r>
    <r>
      <rPr>
        <sz val="5.5"/>
        <rFont val="Arial"/>
        <family val="2"/>
      </rPr>
      <t>und</t>
    </r>
    <r>
      <rPr>
        <sz val="5.5"/>
        <rFont val="Times New Roman"/>
        <family val="1"/>
      </rPr>
      <t xml:space="preserve"> </t>
    </r>
    <r>
      <rPr>
        <sz val="5.5"/>
        <rFont val="Arial"/>
        <family val="2"/>
      </rPr>
      <t>Rückbau</t>
    </r>
  </si>
  <si>
    <r>
      <rPr>
        <vertAlign val="superscript"/>
        <sz val="4.5"/>
        <rFont val="Arial"/>
        <family val="2"/>
      </rPr>
      <t>Mio.</t>
    </r>
    <r>
      <rPr>
        <vertAlign val="superscript"/>
        <sz val="4.5"/>
        <rFont val="Times New Roman"/>
        <family val="1"/>
      </rPr>
      <t xml:space="preserve"> </t>
    </r>
    <r>
      <rPr>
        <vertAlign val="superscript"/>
        <sz val="4.5"/>
        <rFont val="Arial"/>
        <family val="2"/>
      </rPr>
      <t>EUR</t>
    </r>
    <r>
      <rPr>
        <vertAlign val="superscript"/>
        <sz val="4.5"/>
        <rFont val="Times New Roman"/>
        <family val="1"/>
      </rPr>
      <t xml:space="preserve">        </t>
    </r>
    <r>
      <rPr>
        <vertAlign val="superscript"/>
        <sz val="4.5"/>
        <rFont val="Arial"/>
        <family val="2"/>
      </rPr>
      <t>P</t>
    </r>
    <r>
      <rPr>
        <sz val="3"/>
        <rFont val="Arial"/>
        <family val="2"/>
      </rPr>
      <t>2014</t>
    </r>
  </si>
  <si>
    <r>
      <rPr>
        <sz val="4.5"/>
        <rFont val="Arial"/>
        <family val="2"/>
      </rPr>
      <t>814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917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890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1.116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912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948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833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933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1.171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1.088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1.047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1.013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946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975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941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857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788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618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499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468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376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340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297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290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279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250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84</t>
    </r>
  </si>
  <si>
    <r>
      <rPr>
        <sz val="4.5"/>
        <rFont val="Arial"/>
        <family val="2"/>
      </rPr>
      <t>Inflation</t>
    </r>
  </si>
  <si>
    <r>
      <rPr>
        <sz val="4.5"/>
        <rFont val="Arial"/>
        <family val="2"/>
      </rPr>
      <t>%</t>
    </r>
  </si>
  <si>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</si>
  <si>
    <r>
      <rPr>
        <sz val="4.5"/>
        <rFont val="Arial"/>
        <family val="2"/>
      </rPr>
      <t>=</t>
    </r>
  </si>
  <si>
    <r>
      <rPr>
        <sz val="4.5"/>
        <rFont val="Arial"/>
        <family val="2"/>
      </rPr>
      <t>Mio.</t>
    </r>
    <r>
      <rPr>
        <sz val="4.5"/>
        <rFont val="Times New Roman"/>
        <family val="1"/>
      </rPr>
      <t xml:space="preserve"> </t>
    </r>
    <r>
      <rPr>
        <sz val="4.5"/>
        <rFont val="Arial"/>
        <family val="2"/>
      </rPr>
      <t>EUR</t>
    </r>
    <r>
      <rPr>
        <sz val="4.5"/>
        <rFont val="Times New Roman"/>
        <family val="1"/>
      </rPr>
      <t xml:space="preserve">    </t>
    </r>
    <r>
      <rPr>
        <sz val="4.5"/>
        <rFont val="Arial"/>
        <family val="2"/>
      </rPr>
      <t>inflationiert</t>
    </r>
  </si>
  <si>
    <r>
      <rPr>
        <sz val="4.5"/>
        <rFont val="Arial"/>
        <family val="2"/>
      </rPr>
      <t>827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946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933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1.189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988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1.042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931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1.059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1.351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1.275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1.247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1.225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1.162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1.218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1.194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1.104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1.032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823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675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642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524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483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428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424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415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377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130</t>
    </r>
  </si>
  <si>
    <r>
      <rPr>
        <sz val="4.5"/>
        <rFont val="Arial"/>
        <family val="2"/>
      </rPr>
      <t>Nuklearspezif.</t>
    </r>
    <r>
      <rPr>
        <sz val="4.5"/>
        <rFont val="Times New Roman"/>
        <family val="1"/>
      </rPr>
      <t xml:space="preserve"> </t>
    </r>
    <r>
      <rPr>
        <sz val="4.5"/>
        <rFont val="Arial"/>
        <family val="2"/>
      </rPr>
      <t>Kostensteigerung</t>
    </r>
  </si>
  <si>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</si>
  <si>
    <r>
      <rPr>
        <sz val="4.5"/>
        <rFont val="Arial"/>
        <family val="2"/>
      </rPr>
      <t>Mio.</t>
    </r>
    <r>
      <rPr>
        <sz val="4.5"/>
        <rFont val="Times New Roman"/>
        <family val="1"/>
      </rPr>
      <t xml:space="preserve"> </t>
    </r>
    <r>
      <rPr>
        <sz val="4.5"/>
        <rFont val="Arial"/>
        <family val="2"/>
      </rPr>
      <t>EUR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eskaliert</t>
    </r>
  </si>
  <si>
    <r>
      <rPr>
        <sz val="4.5"/>
        <rFont val="Arial"/>
        <family val="2"/>
      </rPr>
      <t>843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984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990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1.286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1.089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1.172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1.068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1.238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1.611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1.550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1.546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1.549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1.498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1.601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1.601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1.510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1.439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1.170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978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949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790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742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671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679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677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627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220</t>
    </r>
  </si>
  <si>
    <r>
      <rPr>
        <sz val="5.5"/>
        <rFont val="Arial"/>
        <family val="2"/>
      </rPr>
      <t>b)</t>
    </r>
    <r>
      <rPr>
        <sz val="5.5"/>
        <rFont val="Times New Roman"/>
        <family val="1"/>
      </rPr>
      <t xml:space="preserve"> </t>
    </r>
    <r>
      <rPr>
        <sz val="5"/>
        <rFont val="Arial"/>
        <family val="2"/>
      </rPr>
      <t>Behälter,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Transporte,</t>
    </r>
    <r>
      <rPr>
        <sz val="5"/>
        <rFont val="Times New Roman"/>
        <family val="1"/>
      </rPr>
      <t xml:space="preserve"> </t>
    </r>
    <r>
      <rPr>
        <sz val="5"/>
        <rFont val="Arial"/>
        <family val="2"/>
      </rPr>
      <t>Betriebsabfälle</t>
    </r>
  </si>
  <si>
    <r>
      <rPr>
        <sz val="4.5"/>
        <rFont val="Arial"/>
        <family val="2"/>
      </rPr>
      <t>505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410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282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410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359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293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244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255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206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195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175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161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95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98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78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54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49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49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49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49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27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27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7</t>
    </r>
  </si>
  <si>
    <r>
      <rPr>
        <sz val="4.5"/>
        <rFont val="Arial"/>
        <family val="2"/>
      </rPr>
      <t>513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423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296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437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389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322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273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290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237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228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208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195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105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72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69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69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72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41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41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11</t>
    </r>
  </si>
  <si>
    <r>
      <rPr>
        <sz val="4.5"/>
        <rFont val="Arial"/>
        <family val="2"/>
      </rPr>
      <t>523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440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314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473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428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362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312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339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283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278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258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247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161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69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19</t>
    </r>
  </si>
  <si>
    <r>
      <rPr>
        <sz val="5.5"/>
        <rFont val="Arial"/>
        <family val="2"/>
      </rPr>
      <t>c)</t>
    </r>
    <r>
      <rPr>
        <sz val="5.5"/>
        <rFont val="Times New Roman"/>
        <family val="1"/>
      </rPr>
      <t xml:space="preserve"> </t>
    </r>
    <r>
      <rPr>
        <sz val="5.5"/>
        <rFont val="Arial"/>
        <family val="2"/>
      </rPr>
      <t>Zwischenlagerung</t>
    </r>
  </si>
  <si>
    <r>
      <rPr>
        <sz val="4.5"/>
        <rFont val="Arial"/>
        <family val="2"/>
      </rPr>
      <t>133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105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92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84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84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92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92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92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92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94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89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87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85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85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84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85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85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86</t>
    </r>
  </si>
  <si>
    <r>
      <rPr>
        <sz val="4.5"/>
        <rFont val="Arial"/>
        <family val="2"/>
      </rPr>
      <t>135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112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99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92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132</t>
    </r>
  </si>
  <si>
    <r>
      <rPr>
        <sz val="4.5"/>
        <rFont val="Arial"/>
        <family val="2"/>
      </rPr>
      <t>138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160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160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166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169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180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183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192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198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208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216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224</t>
    </r>
  </si>
  <si>
    <r>
      <rPr>
        <sz val="5.5"/>
        <rFont val="Arial"/>
        <family val="2"/>
      </rPr>
      <t>d)</t>
    </r>
    <r>
      <rPr>
        <sz val="5.5"/>
        <rFont val="Times New Roman"/>
        <family val="1"/>
      </rPr>
      <t xml:space="preserve"> </t>
    </r>
    <r>
      <rPr>
        <sz val="5.5"/>
        <rFont val="Arial"/>
        <family val="2"/>
      </rPr>
      <t>Endlager</t>
    </r>
    <r>
      <rPr>
        <sz val="5.5"/>
        <rFont val="Times New Roman"/>
        <family val="1"/>
      </rPr>
      <t xml:space="preserve"> </t>
    </r>
    <r>
      <rPr>
        <sz val="5.5"/>
        <rFont val="Arial"/>
        <family val="2"/>
      </rPr>
      <t>Schacht</t>
    </r>
    <r>
      <rPr>
        <sz val="5.5"/>
        <rFont val="Times New Roman"/>
        <family val="1"/>
      </rPr>
      <t xml:space="preserve"> </t>
    </r>
    <r>
      <rPr>
        <sz val="5.5"/>
        <rFont val="Arial"/>
        <family val="2"/>
      </rPr>
      <t>Konrad</t>
    </r>
  </si>
  <si>
    <r>
      <rPr>
        <sz val="4.5"/>
        <rFont val="Arial"/>
        <family val="2"/>
      </rPr>
      <t>198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236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235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188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158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67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</si>
  <si>
    <r>
      <rPr>
        <sz val="4.5"/>
        <rFont val="Arial"/>
        <family val="2"/>
      </rPr>
      <t>201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244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246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201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162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180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78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64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65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67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68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69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72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75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77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78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79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82</t>
    </r>
  </si>
  <si>
    <r>
      <rPr>
        <sz val="4.5"/>
        <rFont val="Arial"/>
        <family val="2"/>
      </rPr>
      <t>205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253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261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217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179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210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79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82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85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88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94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139</t>
    </r>
  </si>
  <si>
    <r>
      <rPr>
        <sz val="5.5"/>
        <rFont val="Arial"/>
        <family val="2"/>
      </rPr>
      <t>e)</t>
    </r>
    <r>
      <rPr>
        <sz val="5.5"/>
        <rFont val="Times New Roman"/>
        <family val="1"/>
      </rPr>
      <t xml:space="preserve"> </t>
    </r>
    <r>
      <rPr>
        <sz val="5.5"/>
        <rFont val="Arial"/>
        <family val="2"/>
      </rPr>
      <t>HAW-Endlager</t>
    </r>
  </si>
  <si>
    <r>
      <rPr>
        <sz val="4.5"/>
        <rFont val="Arial"/>
        <family val="2"/>
      </rPr>
      <t>32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178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178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178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178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178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178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178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178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227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74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67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27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27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27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27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27</t>
    </r>
  </si>
  <si>
    <r>
      <rPr>
        <sz val="4.5"/>
        <rFont val="Arial"/>
        <family val="2"/>
      </rPr>
      <t>33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209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212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216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219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223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226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230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233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303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92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189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39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40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40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41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42</t>
    </r>
  </si>
  <si>
    <r>
      <rPr>
        <sz val="4.5"/>
        <rFont val="Arial"/>
        <family val="2"/>
      </rPr>
      <t>34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161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167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254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263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273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282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293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303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314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325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430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291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68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70</t>
    </r>
  </si>
  <si>
    <r>
      <rPr>
        <b/>
        <sz val="5.5"/>
        <color rgb="FFFFFFFF"/>
        <rFont val="Arial"/>
        <family val="2"/>
      </rPr>
      <t>Gesamt</t>
    </r>
  </si>
  <si>
    <r>
      <rPr>
        <b/>
        <sz val="4.5"/>
        <color rgb="FFFFFFFF"/>
        <rFont val="Arial"/>
        <family val="2"/>
      </rPr>
      <t>Mio.</t>
    </r>
    <r>
      <rPr>
        <sz val="4.5"/>
        <color rgb="FFFFFFFF"/>
        <rFont val="Times New Roman"/>
        <family val="1"/>
      </rPr>
      <t xml:space="preserve"> </t>
    </r>
    <r>
      <rPr>
        <b/>
        <sz val="4.5"/>
        <color rgb="FFFFFFFF"/>
        <rFont val="Arial"/>
        <family val="2"/>
      </rPr>
      <t>EUR</t>
    </r>
    <r>
      <rPr>
        <sz val="4.5"/>
        <color rgb="FFFFFFFF"/>
        <rFont val="Times New Roman"/>
        <family val="1"/>
      </rPr>
      <t xml:space="preserve">     </t>
    </r>
    <r>
      <rPr>
        <b/>
        <sz val="4.5"/>
        <color rgb="FFFFFFFF"/>
        <rFont val="Arial"/>
        <family val="2"/>
      </rPr>
      <t>eskaliert</t>
    </r>
  </si>
  <si>
    <r>
      <rPr>
        <sz val="4.5"/>
        <color rgb="FFFFFFFF"/>
        <rFont val="Arial"/>
        <family val="2"/>
      </rPr>
      <t>1.743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1.948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1.816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2.237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1.951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1.941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1.787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2.071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2.280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2.289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2.281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2.290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2.162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2.293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2.293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2.212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2.167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1.976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1.499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1.465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1.324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1.439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1.156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1.181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1.147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1.113</t>
    </r>
    <r>
      <rPr>
        <sz val="4.5"/>
        <color rgb="FFFFFFFF"/>
        <rFont val="Times New Roman"/>
        <family val="1"/>
      </rPr>
      <t xml:space="preserve">      </t>
    </r>
    <r>
      <rPr>
        <sz val="4.5"/>
        <color rgb="FFFFFFFF"/>
        <rFont val="Arial"/>
        <family val="2"/>
      </rPr>
      <t>672</t>
    </r>
  </si>
  <si>
    <r>
      <rPr>
        <b/>
        <sz val="5.5"/>
        <color rgb="FFFFFFFF"/>
        <rFont val="Arial"/>
        <family val="2"/>
      </rPr>
      <t>2042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2043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2044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2045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2046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2047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2048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2049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2050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2051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2052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2053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2054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2055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2056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2057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2058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2059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2060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2061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2062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2063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2064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2065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2066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2067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2068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2069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2070</t>
    </r>
  </si>
  <si>
    <r>
      <rPr>
        <sz val="4.5"/>
        <rFont val="Arial"/>
        <family val="2"/>
      </rPr>
      <t>Mio.</t>
    </r>
    <r>
      <rPr>
        <sz val="4.5"/>
        <rFont val="Times New Roman"/>
        <family val="1"/>
      </rPr>
      <t xml:space="preserve"> </t>
    </r>
    <r>
      <rPr>
        <sz val="4.5"/>
        <rFont val="Arial"/>
        <family val="2"/>
      </rPr>
      <t>EUR</t>
    </r>
  </si>
  <si>
    <r>
      <rPr>
        <vertAlign val="superscript"/>
        <sz val="4.5"/>
        <rFont val="Arial"/>
        <family val="2"/>
      </rPr>
      <t>P</t>
    </r>
    <r>
      <rPr>
        <sz val="3"/>
        <rFont val="Arial"/>
        <family val="2"/>
      </rPr>
      <t>2014</t>
    </r>
  </si>
  <si>
    <r>
      <rPr>
        <sz val="4.5"/>
        <rFont val="Arial"/>
        <family val="2"/>
      </rPr>
      <t>18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1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5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1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</si>
  <si>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1,60%</t>
    </r>
  </si>
  <si>
    <r>
      <rPr>
        <sz val="4.5"/>
        <rFont val="Arial"/>
        <family val="2"/>
      </rPr>
      <t>inflationiert</t>
    </r>
  </si>
  <si>
    <r>
      <rPr>
        <sz val="4.5"/>
        <rFont val="Arial"/>
        <family val="2"/>
      </rPr>
      <t>28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1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9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1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</si>
  <si>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  <r>
      <rPr>
        <sz val="4"/>
        <rFont val="Times New Roman"/>
        <family val="1"/>
      </rPr>
      <t xml:space="preserve">   </t>
    </r>
    <r>
      <rPr>
        <sz val="4"/>
        <rFont val="Arial"/>
        <family val="2"/>
      </rPr>
      <t>1,97%</t>
    </r>
  </si>
  <si>
    <r>
      <rPr>
        <sz val="4.5"/>
        <rFont val="Arial"/>
        <family val="2"/>
      </rPr>
      <t>eskaliert</t>
    </r>
  </si>
  <si>
    <r>
      <rPr>
        <sz val="4.5"/>
        <rFont val="Arial"/>
        <family val="2"/>
      </rPr>
      <t>48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2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16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2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</si>
  <si>
    <r>
      <rPr>
        <sz val="4.5"/>
        <rFont val="Arial"/>
        <family val="2"/>
      </rPr>
      <t>7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7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7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7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48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207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207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105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65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103</t>
    </r>
  </si>
  <si>
    <r>
      <rPr>
        <sz val="4.5"/>
        <rFont val="Arial"/>
        <family val="2"/>
      </rPr>
      <t>12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12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12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12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178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268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361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367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281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193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120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162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203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208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210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213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217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220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224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227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232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234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238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239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243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244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248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251</t>
    </r>
  </si>
  <si>
    <r>
      <rPr>
        <sz val="4.5"/>
        <rFont val="Arial"/>
        <family val="2"/>
      </rPr>
      <t>20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21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21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22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339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521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715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741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579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405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258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355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453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473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487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504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522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541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561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581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604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623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645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661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684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700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725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751</t>
    </r>
  </si>
  <si>
    <r>
      <rPr>
        <sz val="4.5"/>
        <rFont val="Arial"/>
        <family val="2"/>
      </rPr>
      <t>86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78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78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78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78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78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68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68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</si>
  <si>
    <r>
      <rPr>
        <sz val="4.5"/>
        <rFont val="Arial"/>
        <family val="2"/>
      </rPr>
      <t>134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147</t>
    </r>
  </si>
  <si>
    <r>
      <rPr>
        <sz val="4.5"/>
        <rFont val="Arial"/>
        <family val="2"/>
      </rPr>
      <t>232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239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248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257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266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275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285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268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278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288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298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309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315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302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313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324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335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348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360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373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387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388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402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368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381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395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409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424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439</t>
    </r>
  </si>
  <si>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93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</si>
  <si>
    <r>
      <rPr>
        <sz val="4.5"/>
        <rFont val="Arial"/>
        <family val="2"/>
      </rPr>
      <t>83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85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87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89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92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95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98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187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190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193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196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199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</si>
  <si>
    <r>
      <rPr>
        <sz val="4.5"/>
        <rFont val="Arial"/>
        <family val="2"/>
      </rPr>
      <t>144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160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166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172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178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185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191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198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205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213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220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228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236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245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441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457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474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491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509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</si>
  <si>
    <r>
      <rPr>
        <sz val="4.5"/>
        <rFont val="Arial"/>
        <family val="2"/>
      </rPr>
      <t>27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27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27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27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27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274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274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274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209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</si>
  <si>
    <r>
      <rPr>
        <sz val="4.5"/>
        <rFont val="Arial"/>
        <family val="2"/>
      </rPr>
      <t>42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43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44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44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45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137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484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492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500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388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161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164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166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169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172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174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177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180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183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186</t>
    </r>
  </si>
  <si>
    <r>
      <rPr>
        <sz val="4.5"/>
        <rFont val="Arial"/>
        <family val="2"/>
      </rPr>
      <t>73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78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84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224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232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272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979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1.014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1.051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831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315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326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338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350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363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376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390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404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418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433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449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465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482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499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517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536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555</t>
    </r>
  </si>
  <si>
    <r>
      <rPr>
        <b/>
        <sz val="4.5"/>
        <color rgb="FFFFFFFF"/>
        <rFont val="Arial"/>
        <family val="2"/>
      </rPr>
      <t>Mio.</t>
    </r>
    <r>
      <rPr>
        <sz val="4.5"/>
        <color rgb="FFFFFFFF"/>
        <rFont val="Times New Roman"/>
        <family val="1"/>
      </rPr>
      <t xml:space="preserve"> </t>
    </r>
    <r>
      <rPr>
        <b/>
        <sz val="4.5"/>
        <color rgb="FFFFFFFF"/>
        <rFont val="Arial"/>
        <family val="2"/>
      </rPr>
      <t>EUR</t>
    </r>
  </si>
  <si>
    <r>
      <rPr>
        <b/>
        <sz val="4.5"/>
        <color rgb="FFFFFFFF"/>
        <rFont val="Arial"/>
        <family val="2"/>
      </rPr>
      <t>eskaliert</t>
    </r>
  </si>
  <si>
    <r>
      <rPr>
        <sz val="4.5"/>
        <color rgb="FFFFFFFF"/>
        <rFont val="Arial"/>
        <family val="2"/>
      </rPr>
      <t>517</t>
    </r>
    <r>
      <rPr>
        <sz val="4.5"/>
        <color rgb="FFFFFFFF"/>
        <rFont val="Times New Roman"/>
        <family val="1"/>
      </rPr>
      <t xml:space="preserve">      </t>
    </r>
    <r>
      <rPr>
        <sz val="4.5"/>
        <color rgb="FFFFFFFF"/>
        <rFont val="Arial"/>
        <family val="2"/>
      </rPr>
      <t>485</t>
    </r>
    <r>
      <rPr>
        <sz val="4.5"/>
        <color rgb="FFFFFFFF"/>
        <rFont val="Times New Roman"/>
        <family val="1"/>
      </rPr>
      <t xml:space="preserve">      </t>
    </r>
    <r>
      <rPr>
        <sz val="4.5"/>
        <color rgb="FFFFFFFF"/>
        <rFont val="Arial"/>
        <family val="2"/>
      </rPr>
      <t>502</t>
    </r>
    <r>
      <rPr>
        <sz val="4.5"/>
        <color rgb="FFFFFFFF"/>
        <rFont val="Times New Roman"/>
        <family val="1"/>
      </rPr>
      <t xml:space="preserve">      </t>
    </r>
    <r>
      <rPr>
        <sz val="4.5"/>
        <color rgb="FFFFFFFF"/>
        <rFont val="Arial"/>
        <family val="2"/>
      </rPr>
      <t>520</t>
    </r>
    <r>
      <rPr>
        <sz val="4.5"/>
        <color rgb="FFFFFFFF"/>
        <rFont val="Times New Roman"/>
        <family val="1"/>
      </rPr>
      <t xml:space="preserve">      </t>
    </r>
    <r>
      <rPr>
        <sz val="4.5"/>
        <color rgb="FFFFFFFF"/>
        <rFont val="Arial"/>
        <family val="2"/>
      </rPr>
      <t>668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1.027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1.218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1.440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2.188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2.079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1.959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1.610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1.205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1.309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1.360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1.406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1.644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1.703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1.765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1.828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1.894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1.426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1.474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1.478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1.523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1.578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1.626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1.685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1.745</t>
    </r>
  </si>
  <si>
    <r>
      <rPr>
        <b/>
        <sz val="5.5"/>
        <color rgb="FFFFFFFF"/>
        <rFont val="Arial"/>
        <family val="2"/>
      </rPr>
      <t>2071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2072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2073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2074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2075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2076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2077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2078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2079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2080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2081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2082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2083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2084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2085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2086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2087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2088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2089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2090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2091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2092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2093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2094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2095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2096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2097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2098</t>
    </r>
    <r>
      <rPr>
        <sz val="5.5"/>
        <color rgb="FFFFFFFF"/>
        <rFont val="Times New Roman"/>
        <family val="1"/>
      </rPr>
      <t xml:space="preserve">  </t>
    </r>
    <r>
      <rPr>
        <b/>
        <sz val="5.5"/>
        <color rgb="FFFFFFFF"/>
        <rFont val="Arial"/>
        <family val="2"/>
      </rPr>
      <t>2099</t>
    </r>
  </si>
  <si>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2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2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</si>
  <si>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8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8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</si>
  <si>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33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34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</si>
  <si>
    <r>
      <rPr>
        <sz val="4.5"/>
        <rFont val="Arial"/>
        <family val="2"/>
      </rPr>
      <t>103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90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110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100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69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69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69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69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68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</si>
  <si>
    <r>
      <rPr>
        <sz val="4.5"/>
        <rFont val="Arial"/>
        <family val="2"/>
      </rPr>
      <t>256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260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264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268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272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277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281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286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290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257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303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307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328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318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331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330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318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336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329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349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339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344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350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246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251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254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258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259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</si>
  <si>
    <r>
      <rPr>
        <sz val="4.5"/>
        <rFont val="Arial"/>
        <family val="2"/>
      </rPr>
      <t>778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806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835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866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897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929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963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997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1.033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935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1.122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1.160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1.262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1.248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1.327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1.347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1.324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1.427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1.424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1.543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1.528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1.581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1.637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1.176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1.221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1.262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1.308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 xml:space="preserve">1.336 </t>
    </r>
    <r>
      <rPr>
        <sz val="4.5"/>
        <rFont val="Times New Roman"/>
        <family val="1"/>
      </rPr>
      <t xml:space="preserve">         </t>
    </r>
    <r>
      <rPr>
        <sz val="4.5"/>
        <rFont val="Arial"/>
        <family val="2"/>
      </rPr>
      <t>0</t>
    </r>
  </si>
  <si>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60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15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15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15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13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13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8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8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8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8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8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</si>
  <si>
    <r>
      <rPr>
        <sz val="4.5"/>
        <rFont val="Arial"/>
        <family val="2"/>
      </rPr>
      <t>149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162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164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167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169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172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175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178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181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183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186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189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192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195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51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46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47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30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30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31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31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32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</si>
  <si>
    <r>
      <rPr>
        <sz val="4.5"/>
        <rFont val="Arial"/>
        <family val="2"/>
      </rPr>
      <t>455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471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488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506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524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543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562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583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604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625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648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671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695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720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746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773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801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830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215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223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231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211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219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148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165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</si>
  <si>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</si>
  <si>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  </t>
    </r>
    <r>
      <rPr>
        <sz val="4.5"/>
        <rFont val="Arial"/>
        <family val="2"/>
      </rPr>
      <t>76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150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</si>
  <si>
    <r>
      <rPr>
        <sz val="4.5"/>
        <rFont val="Arial"/>
        <family val="2"/>
      </rPr>
      <t>189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192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195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198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201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204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208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211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214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218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221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225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229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232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236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240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244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247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251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255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259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264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268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533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542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550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559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568</t>
    </r>
    <r>
      <rPr>
        <sz val="4.5"/>
        <rFont val="Times New Roman"/>
        <family val="1"/>
      </rPr>
      <t xml:space="preserve">          </t>
    </r>
    <r>
      <rPr>
        <sz val="4.5"/>
        <rFont val="Arial"/>
        <family val="2"/>
      </rPr>
      <t>0</t>
    </r>
  </si>
  <si>
    <r>
      <rPr>
        <sz val="4.5"/>
        <rFont val="Arial"/>
        <family val="2"/>
      </rPr>
      <t>575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596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618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640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663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687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712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737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764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791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820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849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880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912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945</t>
    </r>
    <r>
      <rPr>
        <sz val="4.5"/>
        <rFont val="Times New Roman"/>
        <family val="1"/>
      </rPr>
      <t xml:space="preserve">      </t>
    </r>
    <r>
      <rPr>
        <sz val="4.5"/>
        <rFont val="Arial"/>
        <family val="2"/>
      </rPr>
      <t>979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1.014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1.051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1.088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1.128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1.168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1.211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1.254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2.545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2.637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2.732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>2.830</t>
    </r>
    <r>
      <rPr>
        <sz val="4.5"/>
        <rFont val="Times New Roman"/>
        <family val="1"/>
      </rPr>
      <t xml:space="preserve">   </t>
    </r>
    <r>
      <rPr>
        <sz val="4.5"/>
        <rFont val="Arial"/>
        <family val="2"/>
      </rPr>
      <t xml:space="preserve">2.932 </t>
    </r>
    <r>
      <rPr>
        <sz val="4.5"/>
        <rFont val="Times New Roman"/>
        <family val="1"/>
      </rPr>
      <t xml:space="preserve">         </t>
    </r>
    <r>
      <rPr>
        <sz val="4.5"/>
        <rFont val="Arial"/>
        <family val="2"/>
      </rPr>
      <t>0</t>
    </r>
  </si>
  <si>
    <r>
      <rPr>
        <sz val="4.5"/>
        <color rgb="FFFFFFFF"/>
        <rFont val="Arial"/>
        <family val="2"/>
      </rPr>
      <t>1.808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1.874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1.941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2.011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2.084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2.159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2.237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2.317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2.401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2.352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2.589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2.681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2.838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2.881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3.018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3.099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3.139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3.308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2.760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2.928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2.927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3.002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3.110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3.864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4.006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4.147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>4.297</t>
    </r>
    <r>
      <rPr>
        <sz val="4.5"/>
        <color rgb="FFFFFFFF"/>
        <rFont val="Times New Roman"/>
        <family val="1"/>
      </rPr>
      <t xml:space="preserve">   </t>
    </r>
    <r>
      <rPr>
        <sz val="4.5"/>
        <color rgb="FFFFFFFF"/>
        <rFont val="Arial"/>
        <family val="2"/>
      </rPr>
      <t xml:space="preserve">4.433 </t>
    </r>
    <r>
      <rPr>
        <sz val="4.5"/>
        <color rgb="FFFFFFFF"/>
        <rFont val="Times New Roman"/>
        <family val="1"/>
      </rPr>
      <t xml:space="preserve">         </t>
    </r>
    <r>
      <rPr>
        <sz val="4.5"/>
        <color rgb="FFFFFFFF"/>
        <rFont val="Arial"/>
        <family val="2"/>
      </rPr>
      <t>0</t>
    </r>
  </si>
  <si>
    <t>2015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</si>
  <si>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</si>
  <si>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</si>
  <si>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</si>
  <si>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</si>
  <si>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</si>
  <si>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</si>
  <si>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</si>
  <si>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</si>
  <si>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</si>
  <si>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</si>
  <si>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</si>
  <si>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</si>
  <si>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</si>
  <si>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</si>
  <si>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</si>
  <si>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</si>
  <si>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</si>
  <si>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</si>
  <si>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</si>
  <si>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</si>
  <si>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</si>
  <si>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</si>
  <si>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</si>
  <si>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</si>
  <si>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</si>
  <si>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</si>
  <si>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Column1</t>
  </si>
  <si>
    <t>Column28</t>
  </si>
  <si>
    <t>Column29</t>
  </si>
  <si>
    <t>Column30</t>
  </si>
  <si>
    <t/>
  </si>
  <si>
    <t>Entsorgungskosten vereinheitlicht</t>
  </si>
  <si>
    <t>&amp; eskaliert</t>
  </si>
  <si>
    <t>Σ 2015-2099</t>
  </si>
  <si>
    <t>a) Stilllegung und Rückbau</t>
  </si>
  <si>
    <t>Mio. EUR        P2014</t>
  </si>
  <si>
    <t>Inflation</t>
  </si>
  <si>
    <t>%</t>
  </si>
  <si>
    <t>=</t>
  </si>
  <si>
    <t>Mio. EUR    inflationiert</t>
  </si>
  <si>
    <t>Nuklearspezif. Kostensteigerung</t>
  </si>
  <si>
    <t>Mio. EUR      eskaliert</t>
  </si>
  <si>
    <t>b) Behälter, Transporte, Betriebsabfälle</t>
  </si>
  <si>
    <t>c) Zwischenlagerung</t>
  </si>
  <si>
    <t>d) Endlager Schacht Konrad</t>
  </si>
  <si>
    <t>e) HAW-Endlager</t>
  </si>
  <si>
    <t>Gesamt</t>
  </si>
  <si>
    <t>Mio. EUR     eskaliert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</si>
  <si>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</si>
  <si>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</si>
  <si>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</si>
  <si>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</si>
  <si>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</si>
  <si>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</si>
  <si>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</si>
  <si>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</si>
  <si>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</si>
  <si>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</si>
  <si>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</si>
  <si>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</si>
  <si>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</si>
  <si>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</si>
  <si>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</si>
  <si>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</si>
  <si>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</si>
  <si>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</si>
  <si>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</si>
  <si>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</si>
  <si>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</si>
  <si>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</si>
  <si>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</si>
  <si>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</si>
  <si>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</si>
  <si>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</si>
  <si>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</si>
  <si>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</si>
  <si>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</si>
  <si>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</si>
  <si>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</si>
  <si>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</si>
  <si>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</si>
  <si>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</si>
  <si>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</si>
  <si>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</si>
  <si>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</si>
  <si>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</si>
  <si>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</si>
  <si>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</si>
  <si>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</si>
  <si>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</si>
  <si>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</si>
  <si>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</si>
  <si>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</si>
  <si>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</si>
  <si>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</si>
  <si>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</si>
  <si>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</si>
  <si>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</si>
  <si>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</si>
  <si>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</si>
  <si>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</si>
  <si>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</si>
  <si>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</si>
  <si>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</si>
  <si>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</si>
  <si>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</si>
  <si>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</si>
  <si>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</si>
  <si>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</si>
  <si>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</si>
  <si>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</si>
  <si>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</si>
  <si>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</si>
  <si>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</si>
  <si>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</si>
  <si>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</si>
  <si>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</si>
  <si>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</si>
  <si>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</si>
  <si>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</si>
  <si>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</si>
  <si>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</si>
  <si>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</si>
  <si>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</si>
  <si>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</si>
  <si>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</si>
  <si>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</si>
  <si>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</si>
  <si>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</si>
  <si>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</si>
  <si>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</si>
  <si>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</si>
  <si>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Entsorgungskosten vereinheitlicht &amp; eskaliert</t>
  </si>
  <si>
    <t xml:space="preserve">Mio. EUR    </t>
  </si>
  <si>
    <t>inflationiert</t>
  </si>
  <si>
    <t xml:space="preserve">Mio. EUR      </t>
  </si>
  <si>
    <t>eskaliert</t>
  </si>
  <si>
    <t xml:space="preserve">Mio. EUR        </t>
  </si>
  <si>
    <t>P2014</t>
  </si>
  <si>
    <t xml:space="preserve">Mio. EUR     </t>
  </si>
  <si>
    <t>Prognose Grant Thornton</t>
  </si>
  <si>
    <t>in T€</t>
  </si>
  <si>
    <t>Quelle: Grant Thornton</t>
  </si>
  <si>
    <t>Differenz</t>
  </si>
  <si>
    <t>Σ 2015-2023</t>
  </si>
  <si>
    <t>e) HAW-Endlager*</t>
  </si>
  <si>
    <t>*HAW-Endlager: Endlagerung &amp; Standortauswahlverfahren</t>
  </si>
  <si>
    <t>Summe:</t>
  </si>
  <si>
    <t>Kosten der Projekte</t>
  </si>
  <si>
    <t>Ist 2018 T€</t>
  </si>
  <si>
    <t>Ist 2019 T€</t>
  </si>
  <si>
    <t>Projekt Konrad</t>
  </si>
  <si>
    <t>Stilllegung Schachtanlage Asse</t>
  </si>
  <si>
    <t>Stilllegung des Endlagers für radioaktive Abfälle Morsleben</t>
  </si>
  <si>
    <t>Projekt Gorleben</t>
  </si>
  <si>
    <t>Standortauswahlverfahren</t>
  </si>
  <si>
    <t xml:space="preserve">Produktkontrollmaßnahmen </t>
  </si>
  <si>
    <t xml:space="preserve">Gesamt </t>
  </si>
  <si>
    <t>Ist 2020 T€</t>
  </si>
  <si>
    <t>Ist 2021 T€</t>
  </si>
  <si>
    <t>Ist 2022 T€</t>
  </si>
  <si>
    <t>Ist 2023 T€</t>
  </si>
  <si>
    <t>Ist 2016 T€</t>
  </si>
  <si>
    <t>Ist 2017 T€</t>
  </si>
  <si>
    <t>Ist 2015 T€</t>
  </si>
  <si>
    <t>Quellen: BMU 2018; 2020; BMUV 2022a; 2022b</t>
  </si>
  <si>
    <t>44 234</t>
  </si>
  <si>
    <t>122 159</t>
  </si>
  <si>
    <t>Ist-Daten aus dem  Bundeshaushalt, BGE. BMU, BMUV</t>
  </si>
  <si>
    <t>26 785</t>
  </si>
  <si>
    <t>47 525</t>
  </si>
  <si>
    <t>117 30</t>
  </si>
  <si>
    <t>Quelle: Grant Thornton 2015</t>
  </si>
  <si>
    <t>Total Costs of Σ 2023-2099</t>
  </si>
  <si>
    <t>Zwischenlagerung</t>
  </si>
  <si>
    <t>Endlager Schacht Konrad</t>
  </si>
  <si>
    <t>HAW-Endlager*</t>
  </si>
  <si>
    <t>Istkosten aus Bundeshaushalt, BGE, BMU &amp; BMUV</t>
  </si>
  <si>
    <t>Best Case</t>
  </si>
  <si>
    <t>Medium Case</t>
  </si>
  <si>
    <t>Worst Case</t>
  </si>
  <si>
    <t>Compound Annual Growth Rate =</t>
  </si>
  <si>
    <t>Verwaltungsausgaben 
BASE</t>
  </si>
  <si>
    <t>Behälter, Transporte &amp; Betriebsabfälle</t>
  </si>
  <si>
    <t xml:space="preserve">*HAW-Endlager: 
(1) Projekt Gorleben, Kapitel 1603 Titel 891 01 Erl.-Nr. 5
(2) Standortauswahlverfahren, Kapitel 1603 Titel 891 01 Erl.-Nr. 4
(3) Produktkontrollmaßnahmen, Kapitel 1603 Titel 891 01 Erl.-Nr. 6
(4) Verwaltungsausgaben  BASE, Kapitel 1615 </t>
  </si>
  <si>
    <t>Projektübergreifende Maßnahmen*</t>
  </si>
  <si>
    <t>*</t>
  </si>
  <si>
    <t>* Ausgaben für abfallspezifische Arbeiten und allgemeine projektübergreifende Maßnahmen, die dauerhaft anfallen, solange ein Endlager für radioaktive Abfälle nicht realisiert ist. Weniger durch Umsetzung nach Tit. 712 27</t>
  </si>
  <si>
    <t>Inflationsrate</t>
  </si>
  <si>
    <t>Durchnitt 1992-2022</t>
  </si>
  <si>
    <r>
      <t xml:space="preserve">Durchnitt </t>
    </r>
    <r>
      <rPr>
        <sz val="10"/>
        <color rgb="FFFF0000"/>
        <rFont val="Times New Roman"/>
        <family val="1"/>
      </rPr>
      <t>1993-2021</t>
    </r>
  </si>
  <si>
    <t>Stand AG</t>
  </si>
  <si>
    <t>Interim Storage</t>
  </si>
  <si>
    <t>c) Interim Storage</t>
  </si>
  <si>
    <t>Containers, Transport &amp; Operational waste</t>
  </si>
  <si>
    <t>Difference</t>
  </si>
  <si>
    <t>Σ 2017-2023</t>
  </si>
  <si>
    <t>Total</t>
  </si>
  <si>
    <t>Prognosis Grant Thornton</t>
  </si>
  <si>
    <t>Actual costs from federal budget</t>
  </si>
  <si>
    <t>HAW Final Disposal Site*</t>
  </si>
  <si>
    <t>* The costs for the HAW Final Disposal Site*</t>
  </si>
  <si>
    <t>e) HAW Final Disposal Site*</t>
  </si>
  <si>
    <t>Konrad repository</t>
  </si>
  <si>
    <t>d) Konrad repository</t>
  </si>
  <si>
    <t>HAW Final Disposal Site</t>
  </si>
  <si>
    <t>*HAW-Final Disposal Site: 
(1) Projekt Gorleben, Kapitel 1603 Titel 891 01 Erl.-Nr. 5
(2) Standortauswahlverfahren, Kapitel 1603 Titel 891 01 Erl.-Nr. 4
(3) Produktkontrollmaßnahmen, Kapitel 1603 Titel 891 01 Erl.-Nr. 6
(4) Verwaltungsausgaben  BASE, Kapitel 1615 
(5) Containers, Transport &amp; Operational waste nach der BGE sind Teile der Standortauswahlverfahren &amp; Produktkontrollmaßnahmen</t>
  </si>
  <si>
    <t>Kosten aus Bundeshaushaelter</t>
  </si>
  <si>
    <t>Σ 2017-2022</t>
  </si>
  <si>
    <t>Deviation</t>
  </si>
  <si>
    <t xml:space="preserve">HAW Disposal + Transport ... </t>
  </si>
  <si>
    <t>Cost Category</t>
  </si>
  <si>
    <t>LILW Disposal (Schacht Konrad)</t>
  </si>
  <si>
    <t>Total Costs</t>
  </si>
  <si>
    <t>HLW Disposal &amp;CTOW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</si>
</sst>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yyyy"/>
    <numFmt numFmtId="167" formatCode="yy"/>
    <numFmt numFmtId="168" formatCode="_-* #,##0\ _X_D_R_-;\-* #,##0\ _X_D_R_-;_-* &quot;-&quot;?\ _X_D_R_-;_-@_-"/>
    <numFmt numFmtId="170" formatCode="0.0000%"/>
  </numFmts>
  <fonts count="35" x14ac:knownFonts="1">
    <font>
      <sz val="10"/>
      <color rgb="FF000000"/>
      <name val="Times New Roman"/>
      <charset val="204"/>
    </font>
    <font>
      <b/>
      <sz val="5.5"/>
      <color rgb="FF000000"/>
      <name val="Arial"/>
      <family val="2"/>
    </font>
    <font>
      <sz val="4.5"/>
      <name val="Arial"/>
      <family val="2"/>
    </font>
    <font>
      <b/>
      <sz val="5.5"/>
      <name val="Arial"/>
      <family val="2"/>
    </font>
    <font>
      <b/>
      <sz val="5.5"/>
      <color rgb="FFFFFFFF"/>
      <name val="Arial"/>
      <family val="2"/>
    </font>
    <font>
      <b/>
      <sz val="4.5"/>
      <name val="Arial"/>
      <family val="2"/>
    </font>
    <font>
      <sz val="5.5"/>
      <color rgb="FFFFFFFF"/>
      <name val="Times New Roman"/>
      <family val="1"/>
    </font>
    <font>
      <b/>
      <sz val="5.5"/>
      <color rgb="FFFFFFFF"/>
      <name val="Arial Narrow"/>
      <family val="2"/>
    </font>
    <font>
      <sz val="5.5"/>
      <name val="Arial"/>
      <family val="2"/>
    </font>
    <font>
      <sz val="5.5"/>
      <name val="Times New Roman"/>
      <family val="1"/>
    </font>
    <font>
      <vertAlign val="superscript"/>
      <sz val="4.5"/>
      <name val="Arial"/>
      <family val="2"/>
    </font>
    <font>
      <vertAlign val="superscript"/>
      <sz val="4.5"/>
      <name val="Times New Roman"/>
      <family val="1"/>
    </font>
    <font>
      <sz val="3"/>
      <name val="Arial"/>
      <family val="2"/>
    </font>
    <font>
      <sz val="4.5"/>
      <name val="Times New Roman"/>
      <family val="1"/>
    </font>
    <font>
      <sz val="4"/>
      <name val="Arial"/>
      <family val="2"/>
    </font>
    <font>
      <sz val="4"/>
      <name val="Times New Roman"/>
      <family val="1"/>
    </font>
    <font>
      <sz val="5"/>
      <name val="Arial"/>
      <family val="2"/>
    </font>
    <font>
      <sz val="5"/>
      <name val="Times New Roman"/>
      <family val="1"/>
    </font>
    <font>
      <b/>
      <sz val="4.5"/>
      <color rgb="FFFFFFFF"/>
      <name val="Arial"/>
      <family val="2"/>
    </font>
    <font>
      <sz val="4.5"/>
      <color rgb="FFFFFFFF"/>
      <name val="Times New Roman"/>
      <family val="1"/>
    </font>
    <font>
      <sz val="4.5"/>
      <color rgb="FFFFFFFF"/>
      <name val="Arial"/>
      <family val="2"/>
    </font>
    <font>
      <sz val="5.5"/>
      <color rgb="FFFFFFFF"/>
      <name val="Times New Roman"/>
      <family val="2"/>
      <charset val="204"/>
    </font>
    <font>
      <sz val="8"/>
      <name val="Times New Roman"/>
      <family val="1"/>
    </font>
    <font>
      <sz val="10"/>
      <color rgb="FF000000"/>
      <name val="Times New Roman"/>
      <family val="1"/>
      <charset val="204"/>
    </font>
    <font>
      <strike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i/>
      <sz val="10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color rgb="FF9C0006"/>
      <name val="Calibri"/>
      <family val="2"/>
      <scheme val="minor"/>
    </font>
    <font>
      <sz val="11"/>
      <color rgb="FF000000"/>
      <name val="Times New Roman"/>
      <family val="1"/>
    </font>
    <font>
      <sz val="10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4F2C7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/>
      <right/>
      <top/>
      <bottom style="thin">
        <color rgb="FF4F2C7F"/>
      </bottom>
      <diagonal/>
    </border>
    <border>
      <left/>
      <right/>
      <top style="thin">
        <color rgb="FF4F2C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32" fillId="8" borderId="0" applyNumberFormat="0" applyBorder="0" applyAlignment="0" applyProtection="0"/>
  </cellStyleXfs>
  <cellXfs count="95">
    <xf numFmtId="0" fontId="0" fillId="0" borderId="0" xfId="0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right" vertical="top" wrapText="1"/>
    </xf>
    <xf numFmtId="0" fontId="0" fillId="0" borderId="0" xfId="0" applyAlignment="1">
      <alignment horizontal="left" vertical="top" wrapText="1"/>
    </xf>
    <xf numFmtId="164" fontId="1" fillId="0" borderId="0" xfId="0" applyNumberFormat="1" applyFont="1" applyAlignment="1">
      <alignment horizontal="center" vertical="top" shrinkToFit="1"/>
    </xf>
    <xf numFmtId="0" fontId="0" fillId="0" borderId="0" xfId="0" applyAlignment="1">
      <alignment horizontal="right" vertical="top" wrapText="1"/>
    </xf>
    <xf numFmtId="0" fontId="2" fillId="0" borderId="0" xfId="0" applyFont="1" applyAlignment="1">
      <alignment horizontal="left" vertical="top" wrapText="1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 indent="1"/>
    </xf>
    <xf numFmtId="0" fontId="2" fillId="0" borderId="1" xfId="0" applyFont="1" applyBorder="1" applyAlignment="1">
      <alignment horizontal="left" vertical="top" wrapText="1" indent="1"/>
    </xf>
    <xf numFmtId="164" fontId="1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right" vertical="top" wrapText="1"/>
    </xf>
    <xf numFmtId="0" fontId="0" fillId="0" borderId="2" xfId="0" applyBorder="1" applyAlignment="1">
      <alignment horizontal="left" vertical="top" wrapText="1"/>
    </xf>
    <xf numFmtId="164" fontId="1" fillId="0" borderId="2" xfId="0" applyNumberFormat="1" applyFont="1" applyBorder="1" applyAlignment="1">
      <alignment horizontal="center" vertical="top" shrinkToFit="1"/>
    </xf>
    <xf numFmtId="0" fontId="0" fillId="0" borderId="2" xfId="0" applyBorder="1" applyAlignment="1">
      <alignment horizontal="right" vertical="top" wrapText="1"/>
    </xf>
    <xf numFmtId="0" fontId="3" fillId="2" borderId="0" xfId="0" applyFont="1" applyFill="1" applyAlignment="1">
      <alignment horizontal="left" vertical="top" wrapText="1"/>
    </xf>
    <xf numFmtId="164" fontId="4" fillId="2" borderId="0" xfId="0" applyNumberFormat="1" applyFont="1" applyFill="1" applyAlignment="1">
      <alignment horizontal="center" vertical="top" shrinkToFi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right" vertical="top" wrapText="1" inden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right" vertical="top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right" vertical="top" wrapText="1" indent="1"/>
    </xf>
    <xf numFmtId="0" fontId="5" fillId="2" borderId="0" xfId="0" applyFont="1" applyFill="1" applyAlignment="1">
      <alignment horizontal="right" vertical="top" wrapText="1"/>
    </xf>
    <xf numFmtId="0" fontId="0" fillId="0" borderId="0" xfId="0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165" fontId="0" fillId="0" borderId="3" xfId="1" applyNumberFormat="1" applyFont="1" applyBorder="1" applyAlignment="1">
      <alignment horizontal="center" vertical="center" wrapText="1"/>
    </xf>
    <xf numFmtId="165" fontId="25" fillId="0" borderId="3" xfId="1" applyNumberFormat="1" applyFon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 wrapText="1"/>
    </xf>
    <xf numFmtId="165" fontId="0" fillId="6" borderId="0" xfId="1" applyNumberFormat="1" applyFont="1" applyFill="1" applyAlignment="1">
      <alignment horizontal="center" vertical="center" wrapText="1"/>
    </xf>
    <xf numFmtId="165" fontId="0" fillId="7" borderId="0" xfId="1" applyNumberFormat="1" applyFont="1" applyFill="1" applyAlignment="1">
      <alignment horizontal="center" vertical="center" wrapText="1"/>
    </xf>
    <xf numFmtId="165" fontId="0" fillId="7" borderId="6" xfId="1" applyNumberFormat="1" applyFont="1" applyFill="1" applyBorder="1" applyAlignment="1">
      <alignment horizontal="center" vertical="center" wrapText="1"/>
    </xf>
    <xf numFmtId="165" fontId="0" fillId="7" borderId="4" xfId="1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66" fontId="0" fillId="3" borderId="3" xfId="0" applyNumberForma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7" fontId="0" fillId="3" borderId="3" xfId="0" applyNumberFormat="1" applyFill="1" applyBorder="1" applyAlignment="1">
      <alignment horizontal="center" vertical="center" wrapText="1"/>
    </xf>
    <xf numFmtId="49" fontId="30" fillId="0" borderId="0" xfId="0" applyNumberFormat="1" applyFont="1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0" fontId="32" fillId="8" borderId="0" xfId="3" applyAlignment="1">
      <alignment horizontal="left" vertical="top"/>
    </xf>
    <xf numFmtId="0" fontId="32" fillId="8" borderId="0" xfId="3" applyAlignment="1">
      <alignment horizontal="center" vertical="center" textRotation="90"/>
    </xf>
    <xf numFmtId="0" fontId="33" fillId="0" borderId="0" xfId="0" applyFont="1" applyAlignment="1">
      <alignment horizontal="left" vertical="top"/>
    </xf>
    <xf numFmtId="0" fontId="25" fillId="6" borderId="0" xfId="0" applyFont="1" applyFill="1" applyAlignment="1">
      <alignment horizontal="center" vertical="center" wrapText="1"/>
    </xf>
    <xf numFmtId="9" fontId="25" fillId="0" borderId="0" xfId="2" applyFont="1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 wrapText="1"/>
    </xf>
    <xf numFmtId="10" fontId="0" fillId="0" borderId="3" xfId="2" applyNumberFormat="1" applyFont="1" applyBorder="1" applyAlignment="1">
      <alignment horizontal="center" vertical="center" wrapText="1"/>
    </xf>
    <xf numFmtId="170" fontId="0" fillId="0" borderId="3" xfId="2" applyNumberFormat="1" applyFont="1" applyBorder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165" fontId="0" fillId="6" borderId="3" xfId="1" applyNumberFormat="1" applyFont="1" applyFill="1" applyBorder="1" applyAlignment="1">
      <alignment horizontal="center" vertical="center" wrapText="1"/>
    </xf>
    <xf numFmtId="165" fontId="0" fillId="7" borderId="3" xfId="1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left" vertical="top"/>
    </xf>
    <xf numFmtId="165" fontId="25" fillId="7" borderId="3" xfId="1" applyNumberFormat="1" applyFont="1" applyFill="1" applyBorder="1" applyAlignment="1">
      <alignment horizontal="center" vertical="center" wrapText="1"/>
    </xf>
    <xf numFmtId="166" fontId="25" fillId="3" borderId="3" xfId="0" applyNumberFormat="1" applyFont="1" applyFill="1" applyBorder="1" applyAlignment="1">
      <alignment horizontal="center" vertical="center" wrapText="1"/>
    </xf>
    <xf numFmtId="10" fontId="25" fillId="0" borderId="0" xfId="2" applyNumberFormat="1" applyFont="1" applyAlignment="1">
      <alignment horizontal="center" vertical="center" wrapText="1"/>
    </xf>
    <xf numFmtId="10" fontId="0" fillId="6" borderId="0" xfId="0" applyNumberForma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25" fillId="0" borderId="5" xfId="0" applyFont="1" applyBorder="1" applyAlignment="1">
      <alignment horizontal="left" vertical="center" wrapText="1"/>
    </xf>
    <xf numFmtId="166" fontId="0" fillId="3" borderId="10" xfId="0" applyNumberFormat="1" applyFill="1" applyBorder="1" applyAlignment="1">
      <alignment horizontal="center" vertical="center" wrapText="1"/>
    </xf>
    <xf numFmtId="166" fontId="0" fillId="3" borderId="9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 inden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1" xfId="0" applyBorder="1" applyAlignment="1">
      <alignment horizontal="left" vertical="top" wrapText="1" indent="1"/>
    </xf>
    <xf numFmtId="0" fontId="0" fillId="0" borderId="2" xfId="0" applyBorder="1" applyAlignment="1">
      <alignment horizontal="left" vertical="top" wrapText="1" indent="1"/>
    </xf>
    <xf numFmtId="0" fontId="0" fillId="2" borderId="0" xfId="0" applyFill="1" applyAlignment="1">
      <alignment horizontal="left" vertical="top" wrapText="1" indent="1"/>
    </xf>
  </cellXfs>
  <cellStyles count="4">
    <cellStyle name="Bad" xfId="3" builtinId="27"/>
    <cellStyle name="Comma" xfId="1" builtinId="3"/>
    <cellStyle name="Normal" xfId="0" builtinId="0"/>
    <cellStyle name="Percent" xfId="2" builtinId="5"/>
  </cellStyles>
  <dxfs count="96"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Kostenprognose laut Grant Thornton AG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Zwischenlagerung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'[1]2015-2022 Ex-Post Analysis'!$C$2:$J$2</c:f>
              <c:numCache>
                <c:formatCode>General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xVal>
          <c:yVal>
            <c:numRef>
              <c:f>'[1]2015-2022 Ex-Post Analysis'!$C$3:$J$3</c:f>
              <c:numCache>
                <c:formatCode>General</c:formatCode>
                <c:ptCount val="8"/>
                <c:pt idx="0">
                  <c:v>138000</c:v>
                </c:pt>
                <c:pt idx="1">
                  <c:v>140000</c:v>
                </c:pt>
                <c:pt idx="2">
                  <c:v>116000</c:v>
                </c:pt>
                <c:pt idx="3">
                  <c:v>121000</c:v>
                </c:pt>
                <c:pt idx="4">
                  <c:v>109000</c:v>
                </c:pt>
                <c:pt idx="5">
                  <c:v>104000</c:v>
                </c:pt>
                <c:pt idx="6">
                  <c:v>107000</c:v>
                </c:pt>
                <c:pt idx="7">
                  <c:v>122000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D-447C-BFF3-F214C0ED562B}"/>
            </c:ext>
          </c:extLst>
        </c:ser>
        <c:ser>
          <c:idx val="1"/>
          <c:order val="1"/>
          <c:tx>
            <c:v>Endlager Konrad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'[1]2015-2022 Ex-Post Analysis'!$C$2:$J$2</c:f>
              <c:numCache>
                <c:formatCode>General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xVal>
          <c:yVal>
            <c:numRef>
              <c:f>'[1]2015-2022 Ex-Post Analysis'!$C$5:$J$5</c:f>
              <c:numCache>
                <c:formatCode>General</c:formatCode>
                <c:ptCount val="8"/>
                <c:pt idx="0">
                  <c:v>205000</c:v>
                </c:pt>
                <c:pt idx="1">
                  <c:v>253000</c:v>
                </c:pt>
                <c:pt idx="2">
                  <c:v>261000</c:v>
                </c:pt>
                <c:pt idx="3">
                  <c:v>217000</c:v>
                </c:pt>
                <c:pt idx="4">
                  <c:v>179000</c:v>
                </c:pt>
                <c:pt idx="5">
                  <c:v>153000</c:v>
                </c:pt>
                <c:pt idx="6">
                  <c:v>144000</c:v>
                </c:pt>
                <c:pt idx="7">
                  <c:v>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D-447C-BFF3-F214C0ED562B}"/>
            </c:ext>
          </c:extLst>
        </c:ser>
        <c:ser>
          <c:idx val="2"/>
          <c:order val="2"/>
          <c:tx>
            <c:v>Endlagerung &amp; Standortauswahlverfahren ohne Konrad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'[1]2015-2022 Ex-Post Analysis'!$C$2:$J$2</c:f>
              <c:numCache>
                <c:formatCode>General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xVal>
          <c:yVal>
            <c:numRef>
              <c:f>'[1]2015-2022 Ex-Post Analysis'!$C$6:$J$6</c:f>
              <c:numCache>
                <c:formatCode>General</c:formatCode>
                <c:ptCount val="8"/>
                <c:pt idx="0">
                  <c:v>34000</c:v>
                </c:pt>
                <c:pt idx="1">
                  <c:v>130000</c:v>
                </c:pt>
                <c:pt idx="2">
                  <c:v>135000</c:v>
                </c:pt>
                <c:pt idx="3">
                  <c:v>140000</c:v>
                </c:pt>
                <c:pt idx="4">
                  <c:v>145000</c:v>
                </c:pt>
                <c:pt idx="5">
                  <c:v>150000</c:v>
                </c:pt>
                <c:pt idx="6">
                  <c:v>156000</c:v>
                </c:pt>
                <c:pt idx="7">
                  <c:v>161000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FD-447C-BFF3-F214C0ED5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302968"/>
        <c:axId val="1172303328"/>
      </c:scatterChart>
      <c:valAx>
        <c:axId val="117230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172303328"/>
        <c:crosses val="autoZero"/>
        <c:crossBetween val="midCat"/>
      </c:valAx>
      <c:valAx>
        <c:axId val="11723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17230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 cost prognosis and actual costs (in T€)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'2017-2023 Ex-Post Analysis'!$A$19</c:f>
              <c:strCache>
                <c:ptCount val="1"/>
                <c:pt idx="0">
                  <c:v>Interim 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'2017-2023 Ex-Post Analysis'!$C$18:$I$18</c:f>
              <c:numCache>
                <c:formatCode>yyyy</c:formatCode>
                <c:ptCount val="7"/>
                <c:pt idx="0">
                  <c:v>43100</c:v>
                </c:pt>
                <c:pt idx="1">
                  <c:v>43465</c:v>
                </c:pt>
                <c:pt idx="2">
                  <c:v>43830</c:v>
                </c:pt>
                <c:pt idx="3">
                  <c:v>44196</c:v>
                </c:pt>
                <c:pt idx="4">
                  <c:v>44561</c:v>
                </c:pt>
                <c:pt idx="5">
                  <c:v>44926</c:v>
                </c:pt>
                <c:pt idx="6">
                  <c:v>45291</c:v>
                </c:pt>
              </c:numCache>
              <c:extLst xmlns:c15="http://schemas.microsoft.com/office/drawing/2012/chart"/>
            </c:numRef>
          </c:xVal>
          <c:yVal>
            <c:numRef>
              <c:f>'2017-2023 Ex-Post Analysis'!$C$19:$I$19</c:f>
              <c:numCache>
                <c:formatCode>_-* #,##0_-;\-* #,##0_-;_-* "-"??_-;_-@_-</c:formatCode>
                <c:ptCount val="7"/>
                <c:pt idx="0">
                  <c:v>-268336</c:v>
                </c:pt>
                <c:pt idx="1">
                  <c:v>-153638</c:v>
                </c:pt>
                <c:pt idx="2">
                  <c:v>-292715</c:v>
                </c:pt>
                <c:pt idx="3">
                  <c:v>-311700</c:v>
                </c:pt>
                <c:pt idx="4">
                  <c:v>-306873</c:v>
                </c:pt>
                <c:pt idx="5">
                  <c:v>-231831</c:v>
                </c:pt>
                <c:pt idx="6">
                  <c:v>-303583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70A-404C-B4AE-EFB503DB3CE4}"/>
            </c:ext>
          </c:extLst>
        </c:ser>
        <c:ser>
          <c:idx val="1"/>
          <c:order val="1"/>
          <c:tx>
            <c:strRef>
              <c:f>'2017-2023 Ex-Post Analysis'!$A$20</c:f>
              <c:strCache>
                <c:ptCount val="1"/>
                <c:pt idx="0">
                  <c:v>Konrad repository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'2017-2023 Ex-Post Analysis'!$C$18:$I$18</c:f>
              <c:numCache>
                <c:formatCode>yyyy</c:formatCode>
                <c:ptCount val="7"/>
                <c:pt idx="0">
                  <c:v>43100</c:v>
                </c:pt>
                <c:pt idx="1">
                  <c:v>43465</c:v>
                </c:pt>
                <c:pt idx="2">
                  <c:v>43830</c:v>
                </c:pt>
                <c:pt idx="3">
                  <c:v>44196</c:v>
                </c:pt>
                <c:pt idx="4">
                  <c:v>44561</c:v>
                </c:pt>
                <c:pt idx="5">
                  <c:v>44926</c:v>
                </c:pt>
                <c:pt idx="6">
                  <c:v>45291</c:v>
                </c:pt>
              </c:numCache>
              <c:extLst xmlns:c15="http://schemas.microsoft.com/office/drawing/2012/chart"/>
            </c:numRef>
          </c:xVal>
          <c:yVal>
            <c:numRef>
              <c:f>'2017-2023 Ex-Post Analysis'!$C$20:$I$20</c:f>
              <c:numCache>
                <c:formatCode>_-* #,##0_-;\-* #,##0_-;_-* "-"??_-;_-@_-</c:formatCode>
                <c:ptCount val="7"/>
                <c:pt idx="0">
                  <c:v>-247976</c:v>
                </c:pt>
                <c:pt idx="1">
                  <c:v>5685</c:v>
                </c:pt>
                <c:pt idx="2">
                  <c:v>-36538</c:v>
                </c:pt>
                <c:pt idx="3">
                  <c:v>-214400</c:v>
                </c:pt>
                <c:pt idx="4">
                  <c:v>-151100</c:v>
                </c:pt>
                <c:pt idx="5">
                  <c:v>-113500</c:v>
                </c:pt>
                <c:pt idx="6">
                  <c:v>-269400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70A-404C-B4AE-EFB503DB3CE4}"/>
            </c:ext>
          </c:extLst>
        </c:ser>
        <c:ser>
          <c:idx val="2"/>
          <c:order val="2"/>
          <c:tx>
            <c:strRef>
              <c:f>'2017-2023 Ex-Post Analysis'!$A$21</c:f>
              <c:strCache>
                <c:ptCount val="1"/>
                <c:pt idx="0">
                  <c:v>HAW Final Disposal Site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'2017-2023 Ex-Post Analysis'!$C$18:$I$18</c:f>
              <c:numCache>
                <c:formatCode>yyyy</c:formatCode>
                <c:ptCount val="7"/>
                <c:pt idx="0">
                  <c:v>43100</c:v>
                </c:pt>
                <c:pt idx="1">
                  <c:v>43465</c:v>
                </c:pt>
                <c:pt idx="2">
                  <c:v>43830</c:v>
                </c:pt>
                <c:pt idx="3">
                  <c:v>44196</c:v>
                </c:pt>
                <c:pt idx="4">
                  <c:v>44561</c:v>
                </c:pt>
                <c:pt idx="5">
                  <c:v>44926</c:v>
                </c:pt>
                <c:pt idx="6">
                  <c:v>45291</c:v>
                </c:pt>
              </c:numCache>
              <c:extLst xmlns:c15="http://schemas.microsoft.com/office/drawing/2012/chart"/>
            </c:numRef>
          </c:xVal>
          <c:yVal>
            <c:numRef>
              <c:f>'2017-2023 Ex-Post Analysis'!$C$21:$I$21</c:f>
              <c:numCache>
                <c:formatCode>_-* #,##0_-;\-* #,##0_-;_-* "-"??_-;_-@_-</c:formatCode>
                <c:ptCount val="7"/>
                <c:pt idx="0">
                  <c:v>-338308</c:v>
                </c:pt>
                <c:pt idx="1">
                  <c:v>93015</c:v>
                </c:pt>
                <c:pt idx="2">
                  <c:v>85721</c:v>
                </c:pt>
                <c:pt idx="3">
                  <c:v>54100</c:v>
                </c:pt>
                <c:pt idx="4">
                  <c:v>40480</c:v>
                </c:pt>
                <c:pt idx="5">
                  <c:v>3200</c:v>
                </c:pt>
                <c:pt idx="6">
                  <c:v>-3700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70A-404C-B4AE-EFB503DB3CE4}"/>
            </c:ext>
          </c:extLst>
        </c:ser>
        <c:ser>
          <c:idx val="3"/>
          <c:order val="3"/>
          <c:tx>
            <c:strRef>
              <c:f>'2017-2023 Ex-Post Analysis'!$A$22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'2017-2023 Ex-Post Analysis'!$C$18:$I$18</c:f>
              <c:numCache>
                <c:formatCode>yyyy</c:formatCode>
                <c:ptCount val="7"/>
                <c:pt idx="0">
                  <c:v>43100</c:v>
                </c:pt>
                <c:pt idx="1">
                  <c:v>43465</c:v>
                </c:pt>
                <c:pt idx="2">
                  <c:v>43830</c:v>
                </c:pt>
                <c:pt idx="3">
                  <c:v>44196</c:v>
                </c:pt>
                <c:pt idx="4">
                  <c:v>44561</c:v>
                </c:pt>
                <c:pt idx="5">
                  <c:v>44926</c:v>
                </c:pt>
                <c:pt idx="6">
                  <c:v>45291</c:v>
                </c:pt>
              </c:numCache>
            </c:numRef>
          </c:xVal>
          <c:yVal>
            <c:numRef>
              <c:f>'2017-2023 Ex-Post Analysis'!$C$22:$I$22</c:f>
              <c:numCache>
                <c:formatCode>_-* #,##0_-;\-* #,##0_-;_-* "-"??_-;_-@_-</c:formatCode>
                <c:ptCount val="7"/>
                <c:pt idx="0">
                  <c:v>-540620</c:v>
                </c:pt>
                <c:pt idx="1">
                  <c:v>418062</c:v>
                </c:pt>
                <c:pt idx="2">
                  <c:v>184468</c:v>
                </c:pt>
                <c:pt idx="3">
                  <c:v>-110000</c:v>
                </c:pt>
                <c:pt idx="4">
                  <c:v>-105493</c:v>
                </c:pt>
                <c:pt idx="5">
                  <c:v>-3131</c:v>
                </c:pt>
                <c:pt idx="6">
                  <c:v>-293683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0A-404C-B4AE-EFB503DB3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11016"/>
        <c:axId val="2131809936"/>
        <c:extLst/>
      </c:scatterChart>
      <c:valAx>
        <c:axId val="213181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131809936"/>
        <c:crosses val="autoZero"/>
        <c:crossBetween val="midCat"/>
      </c:valAx>
      <c:valAx>
        <c:axId val="21318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13181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Kostenprognose</a:t>
            </a:r>
            <a:r>
              <a:rPr lang="de-DE" baseline="0"/>
              <a:t> laut Grant Thornton AG 2015 </a:t>
            </a:r>
            <a:r>
              <a:rPr lang="de-DE" sz="1000" baseline="0"/>
              <a:t>(in T€</a:t>
            </a:r>
            <a:r>
              <a:rPr lang="en-US" sz="1000" baseline="0"/>
              <a:t>)</a:t>
            </a:r>
            <a:endParaRPr lang="de-D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Zwischenlagerung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'2017-2023 Ex-Post Analysis'!$C$2:$I$2</c:f>
              <c:numCache>
                <c:formatCode>yyyy</c:formatCode>
                <c:ptCount val="7"/>
                <c:pt idx="0">
                  <c:v>43040</c:v>
                </c:pt>
                <c:pt idx="1">
                  <c:v>43405</c:v>
                </c:pt>
                <c:pt idx="2">
                  <c:v>43770</c:v>
                </c:pt>
                <c:pt idx="3">
                  <c:v>44136</c:v>
                </c:pt>
                <c:pt idx="4">
                  <c:v>44501</c:v>
                </c:pt>
                <c:pt idx="5">
                  <c:v>44866</c:v>
                </c:pt>
                <c:pt idx="6">
                  <c:v>45231</c:v>
                </c:pt>
              </c:numCache>
            </c:numRef>
          </c:xVal>
          <c:yVal>
            <c:numRef>
              <c:f>'2017-2023 Ex-Post Analysis'!$C$3:$I$3</c:f>
              <c:numCache>
                <c:formatCode>_-* #,##0_-;\-* #,##0_-;_-* "-"??_-;_-@_-</c:formatCode>
                <c:ptCount val="7"/>
                <c:pt idx="0">
                  <c:v>116000</c:v>
                </c:pt>
                <c:pt idx="1">
                  <c:v>121000</c:v>
                </c:pt>
                <c:pt idx="2">
                  <c:v>109000</c:v>
                </c:pt>
                <c:pt idx="3">
                  <c:v>104000</c:v>
                </c:pt>
                <c:pt idx="4">
                  <c:v>107000</c:v>
                </c:pt>
                <c:pt idx="5">
                  <c:v>122000</c:v>
                </c:pt>
                <c:pt idx="6">
                  <c:v>127000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7-41F4-BC26-3C913D59606F}"/>
            </c:ext>
          </c:extLst>
        </c:ser>
        <c:ser>
          <c:idx val="1"/>
          <c:order val="1"/>
          <c:tx>
            <c:v>Behälter, Transporte &amp; Betriebsabfälle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'2017-2023 Ex-Post Analysis'!$C$2:$I$2</c:f>
              <c:numCache>
                <c:formatCode>yyyy</c:formatCode>
                <c:ptCount val="7"/>
                <c:pt idx="0">
                  <c:v>43040</c:v>
                </c:pt>
                <c:pt idx="1">
                  <c:v>43405</c:v>
                </c:pt>
                <c:pt idx="2">
                  <c:v>43770</c:v>
                </c:pt>
                <c:pt idx="3">
                  <c:v>44136</c:v>
                </c:pt>
                <c:pt idx="4">
                  <c:v>44501</c:v>
                </c:pt>
                <c:pt idx="5">
                  <c:v>44866</c:v>
                </c:pt>
                <c:pt idx="6">
                  <c:v>45231</c:v>
                </c:pt>
              </c:numCache>
            </c:numRef>
          </c:xVal>
          <c:yVal>
            <c:numRef>
              <c:f>'2017-2023 Ex-Post Analysis'!$C$4:$I$4</c:f>
              <c:numCache>
                <c:formatCode>_-* #,##0_-;\-* #,##0_-;_-* "-"??_-;_-@_-</c:formatCode>
                <c:ptCount val="7"/>
                <c:pt idx="0">
                  <c:v>314000</c:v>
                </c:pt>
                <c:pt idx="1">
                  <c:v>473000</c:v>
                </c:pt>
                <c:pt idx="2">
                  <c:v>428000</c:v>
                </c:pt>
                <c:pt idx="3">
                  <c:v>362000</c:v>
                </c:pt>
                <c:pt idx="4">
                  <c:v>312000</c:v>
                </c:pt>
                <c:pt idx="5">
                  <c:v>339000</c:v>
                </c:pt>
                <c:pt idx="6">
                  <c:v>283000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B7-41F4-BC26-3C913D59606F}"/>
            </c:ext>
          </c:extLst>
        </c:ser>
        <c:ser>
          <c:idx val="2"/>
          <c:order val="2"/>
          <c:tx>
            <c:v>Endlager Schacht Konrad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'2017-2023 Ex-Post Analysis'!$C$2:$I$2</c:f>
              <c:numCache>
                <c:formatCode>yyyy</c:formatCode>
                <c:ptCount val="7"/>
                <c:pt idx="0">
                  <c:v>43040</c:v>
                </c:pt>
                <c:pt idx="1">
                  <c:v>43405</c:v>
                </c:pt>
                <c:pt idx="2">
                  <c:v>43770</c:v>
                </c:pt>
                <c:pt idx="3">
                  <c:v>44136</c:v>
                </c:pt>
                <c:pt idx="4">
                  <c:v>44501</c:v>
                </c:pt>
                <c:pt idx="5">
                  <c:v>44866</c:v>
                </c:pt>
                <c:pt idx="6">
                  <c:v>45231</c:v>
                </c:pt>
              </c:numCache>
            </c:numRef>
          </c:xVal>
          <c:yVal>
            <c:numRef>
              <c:f>'2017-2023 Ex-Post Analysis'!$C$5:$I$5</c:f>
              <c:numCache>
                <c:formatCode>_-* #,##0_-;\-* #,##0_-;_-* "-"??_-;_-@_-</c:formatCode>
                <c:ptCount val="7"/>
                <c:pt idx="0">
                  <c:v>261000</c:v>
                </c:pt>
                <c:pt idx="1">
                  <c:v>217000</c:v>
                </c:pt>
                <c:pt idx="2">
                  <c:v>179000</c:v>
                </c:pt>
                <c:pt idx="3">
                  <c:v>153000</c:v>
                </c:pt>
                <c:pt idx="4">
                  <c:v>144000</c:v>
                </c:pt>
                <c:pt idx="5">
                  <c:v>210000</c:v>
                </c:pt>
                <c:pt idx="6">
                  <c:v>93000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B7-41F4-BC26-3C913D59606F}"/>
            </c:ext>
          </c:extLst>
        </c:ser>
        <c:ser>
          <c:idx val="3"/>
          <c:order val="3"/>
          <c:tx>
            <c:v>HAW-Endlager*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'2017-2023 Ex-Post Analysis'!$C$2:$I$2</c:f>
              <c:numCache>
                <c:formatCode>yyyy</c:formatCode>
                <c:ptCount val="7"/>
                <c:pt idx="0">
                  <c:v>43040</c:v>
                </c:pt>
                <c:pt idx="1">
                  <c:v>43405</c:v>
                </c:pt>
                <c:pt idx="2">
                  <c:v>43770</c:v>
                </c:pt>
                <c:pt idx="3">
                  <c:v>44136</c:v>
                </c:pt>
                <c:pt idx="4">
                  <c:v>44501</c:v>
                </c:pt>
                <c:pt idx="5">
                  <c:v>44866</c:v>
                </c:pt>
                <c:pt idx="6">
                  <c:v>45231</c:v>
                </c:pt>
              </c:numCache>
            </c:numRef>
          </c:xVal>
          <c:yVal>
            <c:numRef>
              <c:f>'2017-2023 Ex-Post Analysis'!$C$6:$I$6</c:f>
              <c:numCache>
                <c:formatCode>_-* #,##0_-;\-* #,##0_-;_-* "-"??_-;_-@_-</c:formatCode>
                <c:ptCount val="7"/>
                <c:pt idx="0">
                  <c:v>135000</c:v>
                </c:pt>
                <c:pt idx="1">
                  <c:v>140000</c:v>
                </c:pt>
                <c:pt idx="2">
                  <c:v>145000</c:v>
                </c:pt>
                <c:pt idx="3">
                  <c:v>150000</c:v>
                </c:pt>
                <c:pt idx="4">
                  <c:v>156000</c:v>
                </c:pt>
                <c:pt idx="5">
                  <c:v>161000</c:v>
                </c:pt>
                <c:pt idx="6">
                  <c:v>167000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B7-41F4-BC26-3C913D59606F}"/>
            </c:ext>
          </c:extLst>
        </c:ser>
        <c:ser>
          <c:idx val="4"/>
          <c:order val="4"/>
          <c:tx>
            <c:v>Summe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'2017-2023 Ex-Post Analysis'!$C$2:$I$2</c:f>
              <c:numCache>
                <c:formatCode>yyyy</c:formatCode>
                <c:ptCount val="7"/>
                <c:pt idx="0">
                  <c:v>43040</c:v>
                </c:pt>
                <c:pt idx="1">
                  <c:v>43405</c:v>
                </c:pt>
                <c:pt idx="2">
                  <c:v>43770</c:v>
                </c:pt>
                <c:pt idx="3">
                  <c:v>44136</c:v>
                </c:pt>
                <c:pt idx="4">
                  <c:v>44501</c:v>
                </c:pt>
                <c:pt idx="5">
                  <c:v>44866</c:v>
                </c:pt>
                <c:pt idx="6">
                  <c:v>45231</c:v>
                </c:pt>
              </c:numCache>
            </c:numRef>
          </c:xVal>
          <c:yVal>
            <c:numRef>
              <c:f>'2017-2023 Ex-Post Analysis'!$C$7:$I$7</c:f>
              <c:numCache>
                <c:formatCode>_-* #,##0_-;\-* #,##0_-;_-* "-"??_-;_-@_-</c:formatCode>
                <c:ptCount val="7"/>
                <c:pt idx="0">
                  <c:v>826000</c:v>
                </c:pt>
                <c:pt idx="1">
                  <c:v>951000</c:v>
                </c:pt>
                <c:pt idx="2">
                  <c:v>861000</c:v>
                </c:pt>
                <c:pt idx="3">
                  <c:v>769000</c:v>
                </c:pt>
                <c:pt idx="4">
                  <c:v>719000</c:v>
                </c:pt>
                <c:pt idx="5">
                  <c:v>832000</c:v>
                </c:pt>
                <c:pt idx="6">
                  <c:v>670000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B7-41F4-BC26-3C913D596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717312"/>
        <c:axId val="1674997232"/>
      </c:scatterChart>
      <c:valAx>
        <c:axId val="16727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74997232"/>
        <c:crosses val="autoZero"/>
        <c:crossBetween val="midCat"/>
      </c:valAx>
      <c:valAx>
        <c:axId val="16749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727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'2017-2023 Ex-Post Analysis'!$C$74:$AG$74</c:f>
              <c:numCache>
                <c:formatCode>yyyy</c:formatCode>
                <c:ptCount val="31"/>
                <c:pt idx="0">
                  <c:v>33969</c:v>
                </c:pt>
                <c:pt idx="1">
                  <c:v>34334</c:v>
                </c:pt>
                <c:pt idx="2">
                  <c:v>34699</c:v>
                </c:pt>
                <c:pt idx="3">
                  <c:v>35064</c:v>
                </c:pt>
                <c:pt idx="4">
                  <c:v>35430</c:v>
                </c:pt>
                <c:pt idx="5">
                  <c:v>35795</c:v>
                </c:pt>
                <c:pt idx="6">
                  <c:v>36160</c:v>
                </c:pt>
                <c:pt idx="7">
                  <c:v>36525</c:v>
                </c:pt>
                <c:pt idx="8">
                  <c:v>36891</c:v>
                </c:pt>
                <c:pt idx="9">
                  <c:v>37256</c:v>
                </c:pt>
                <c:pt idx="10">
                  <c:v>37621</c:v>
                </c:pt>
                <c:pt idx="11">
                  <c:v>37986</c:v>
                </c:pt>
                <c:pt idx="12">
                  <c:v>38352</c:v>
                </c:pt>
                <c:pt idx="13">
                  <c:v>38717</c:v>
                </c:pt>
                <c:pt idx="14">
                  <c:v>39082</c:v>
                </c:pt>
                <c:pt idx="15">
                  <c:v>39447</c:v>
                </c:pt>
                <c:pt idx="16">
                  <c:v>39813</c:v>
                </c:pt>
                <c:pt idx="17">
                  <c:v>40178</c:v>
                </c:pt>
                <c:pt idx="18">
                  <c:v>40543</c:v>
                </c:pt>
                <c:pt idx="19">
                  <c:v>40908</c:v>
                </c:pt>
                <c:pt idx="20">
                  <c:v>41274</c:v>
                </c:pt>
                <c:pt idx="21">
                  <c:v>41639</c:v>
                </c:pt>
                <c:pt idx="22">
                  <c:v>42004</c:v>
                </c:pt>
                <c:pt idx="23">
                  <c:v>42369</c:v>
                </c:pt>
                <c:pt idx="24">
                  <c:v>42735</c:v>
                </c:pt>
                <c:pt idx="25">
                  <c:v>43100</c:v>
                </c:pt>
                <c:pt idx="26">
                  <c:v>43465</c:v>
                </c:pt>
                <c:pt idx="27">
                  <c:v>43830</c:v>
                </c:pt>
                <c:pt idx="28">
                  <c:v>44196</c:v>
                </c:pt>
                <c:pt idx="29">
                  <c:v>44561</c:v>
                </c:pt>
                <c:pt idx="30">
                  <c:v>44926</c:v>
                </c:pt>
              </c:numCache>
            </c:numRef>
          </c:xVal>
          <c:yVal>
            <c:numRef>
              <c:f>'2017-2023 Ex-Post Analysis'!$C$75:$AG$75</c:f>
              <c:numCache>
                <c:formatCode>0.00%</c:formatCode>
                <c:ptCount val="31"/>
                <c:pt idx="0">
                  <c:v>5.0081000000000001E-2</c:v>
                </c:pt>
                <c:pt idx="1">
                  <c:v>4.4615000000000002E-2</c:v>
                </c:pt>
                <c:pt idx="2">
                  <c:v>2.6509999999999999E-2</c:v>
                </c:pt>
                <c:pt idx="3">
                  <c:v>1.8651000000000001E-2</c:v>
                </c:pt>
                <c:pt idx="4">
                  <c:v>1.4085E-2</c:v>
                </c:pt>
                <c:pt idx="5">
                  <c:v>1.9443999999999999E-2</c:v>
                </c:pt>
                <c:pt idx="6">
                  <c:v>8.1740000000000007E-3</c:v>
                </c:pt>
                <c:pt idx="7">
                  <c:v>6.757E-3</c:v>
                </c:pt>
                <c:pt idx="8">
                  <c:v>1.3423000000000001E-2</c:v>
                </c:pt>
                <c:pt idx="9">
                  <c:v>1.9868E-2</c:v>
                </c:pt>
                <c:pt idx="10">
                  <c:v>1.4286E-2</c:v>
                </c:pt>
                <c:pt idx="11">
                  <c:v>1.0243E-2</c:v>
                </c:pt>
                <c:pt idx="12">
                  <c:v>1.6476999999999999E-2</c:v>
                </c:pt>
                <c:pt idx="13">
                  <c:v>1.6209000000000001E-2</c:v>
                </c:pt>
                <c:pt idx="14">
                  <c:v>1.5951E-2</c:v>
                </c:pt>
                <c:pt idx="15">
                  <c:v>2.2947000000000002E-2</c:v>
                </c:pt>
                <c:pt idx="16">
                  <c:v>2.5974000000000001E-2</c:v>
                </c:pt>
                <c:pt idx="17">
                  <c:v>3.4520000000000002E-3</c:v>
                </c:pt>
                <c:pt idx="18">
                  <c:v>1.0321E-2</c:v>
                </c:pt>
                <c:pt idx="19">
                  <c:v>2.1566000000000002E-2</c:v>
                </c:pt>
                <c:pt idx="20">
                  <c:v>1.8889E-2</c:v>
                </c:pt>
                <c:pt idx="21">
                  <c:v>1.5266999999999999E-2</c:v>
                </c:pt>
                <c:pt idx="22">
                  <c:v>9.6670000000000002E-3</c:v>
                </c:pt>
                <c:pt idx="23">
                  <c:v>5.3190000000000008E-3</c:v>
                </c:pt>
                <c:pt idx="24">
                  <c:v>5.2910000000000006E-3</c:v>
                </c:pt>
                <c:pt idx="25">
                  <c:v>1.4737E-2</c:v>
                </c:pt>
                <c:pt idx="26">
                  <c:v>1.7635000000000001E-2</c:v>
                </c:pt>
                <c:pt idx="27">
                  <c:v>1.4271000000000001E-2</c:v>
                </c:pt>
                <c:pt idx="28">
                  <c:v>5.0249999999999991E-3</c:v>
                </c:pt>
                <c:pt idx="29">
                  <c:v>3.1E-2</c:v>
                </c:pt>
                <c:pt idx="30">
                  <c:v>6.8864999999999996E-2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69-4328-BF57-6C3081317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830608"/>
        <c:axId val="1506827728"/>
      </c:scatterChart>
      <c:valAx>
        <c:axId val="150683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06827728"/>
        <c:crosses val="autoZero"/>
        <c:crossBetween val="midCat"/>
      </c:valAx>
      <c:valAx>
        <c:axId val="15068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0683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Inflation Rate 1992-2022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Inflation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'2017-2023 Ex-Post Analysis'!$C$74:$AG$74</c:f>
              <c:numCache>
                <c:formatCode>yyyy</c:formatCode>
                <c:ptCount val="31"/>
                <c:pt idx="0">
                  <c:v>33969</c:v>
                </c:pt>
                <c:pt idx="1">
                  <c:v>34334</c:v>
                </c:pt>
                <c:pt idx="2">
                  <c:v>34699</c:v>
                </c:pt>
                <c:pt idx="3">
                  <c:v>35064</c:v>
                </c:pt>
                <c:pt idx="4">
                  <c:v>35430</c:v>
                </c:pt>
                <c:pt idx="5">
                  <c:v>35795</c:v>
                </c:pt>
                <c:pt idx="6">
                  <c:v>36160</c:v>
                </c:pt>
                <c:pt idx="7">
                  <c:v>36525</c:v>
                </c:pt>
                <c:pt idx="8">
                  <c:v>36891</c:v>
                </c:pt>
                <c:pt idx="9">
                  <c:v>37256</c:v>
                </c:pt>
                <c:pt idx="10">
                  <c:v>37621</c:v>
                </c:pt>
                <c:pt idx="11">
                  <c:v>37986</c:v>
                </c:pt>
                <c:pt idx="12">
                  <c:v>38352</c:v>
                </c:pt>
                <c:pt idx="13">
                  <c:v>38717</c:v>
                </c:pt>
                <c:pt idx="14">
                  <c:v>39082</c:v>
                </c:pt>
                <c:pt idx="15">
                  <c:v>39447</c:v>
                </c:pt>
                <c:pt idx="16">
                  <c:v>39813</c:v>
                </c:pt>
                <c:pt idx="17">
                  <c:v>40178</c:v>
                </c:pt>
                <c:pt idx="18">
                  <c:v>40543</c:v>
                </c:pt>
                <c:pt idx="19">
                  <c:v>40908</c:v>
                </c:pt>
                <c:pt idx="20">
                  <c:v>41274</c:v>
                </c:pt>
                <c:pt idx="21">
                  <c:v>41639</c:v>
                </c:pt>
                <c:pt idx="22">
                  <c:v>42004</c:v>
                </c:pt>
                <c:pt idx="23">
                  <c:v>42369</c:v>
                </c:pt>
                <c:pt idx="24">
                  <c:v>42735</c:v>
                </c:pt>
                <c:pt idx="25">
                  <c:v>43100</c:v>
                </c:pt>
                <c:pt idx="26">
                  <c:v>43465</c:v>
                </c:pt>
                <c:pt idx="27">
                  <c:v>43830</c:v>
                </c:pt>
                <c:pt idx="28">
                  <c:v>44196</c:v>
                </c:pt>
                <c:pt idx="29">
                  <c:v>44561</c:v>
                </c:pt>
                <c:pt idx="30">
                  <c:v>44926</c:v>
                </c:pt>
              </c:numCache>
            </c:numRef>
          </c:cat>
          <c:val>
            <c:numRef>
              <c:f>'2017-2023 Ex-Post Analysis'!$C$75:$AG$75</c:f>
              <c:numCache>
                <c:formatCode>0.00%</c:formatCode>
                <c:ptCount val="31"/>
                <c:pt idx="0">
                  <c:v>5.0081000000000001E-2</c:v>
                </c:pt>
                <c:pt idx="1">
                  <c:v>4.4615000000000002E-2</c:v>
                </c:pt>
                <c:pt idx="2">
                  <c:v>2.6509999999999999E-2</c:v>
                </c:pt>
                <c:pt idx="3">
                  <c:v>1.8651000000000001E-2</c:v>
                </c:pt>
                <c:pt idx="4">
                  <c:v>1.4085E-2</c:v>
                </c:pt>
                <c:pt idx="5">
                  <c:v>1.9443999999999999E-2</c:v>
                </c:pt>
                <c:pt idx="6">
                  <c:v>8.1740000000000007E-3</c:v>
                </c:pt>
                <c:pt idx="7">
                  <c:v>6.757E-3</c:v>
                </c:pt>
                <c:pt idx="8">
                  <c:v>1.3423000000000001E-2</c:v>
                </c:pt>
                <c:pt idx="9">
                  <c:v>1.9868E-2</c:v>
                </c:pt>
                <c:pt idx="10">
                  <c:v>1.4286E-2</c:v>
                </c:pt>
                <c:pt idx="11">
                  <c:v>1.0243E-2</c:v>
                </c:pt>
                <c:pt idx="12">
                  <c:v>1.6476999999999999E-2</c:v>
                </c:pt>
                <c:pt idx="13">
                  <c:v>1.6209000000000001E-2</c:v>
                </c:pt>
                <c:pt idx="14">
                  <c:v>1.5951E-2</c:v>
                </c:pt>
                <c:pt idx="15">
                  <c:v>2.2947000000000002E-2</c:v>
                </c:pt>
                <c:pt idx="16">
                  <c:v>2.5974000000000001E-2</c:v>
                </c:pt>
                <c:pt idx="17">
                  <c:v>3.4520000000000002E-3</c:v>
                </c:pt>
                <c:pt idx="18">
                  <c:v>1.0321E-2</c:v>
                </c:pt>
                <c:pt idx="19">
                  <c:v>2.1566000000000002E-2</c:v>
                </c:pt>
                <c:pt idx="20">
                  <c:v>1.8889E-2</c:v>
                </c:pt>
                <c:pt idx="21">
                  <c:v>1.5266999999999999E-2</c:v>
                </c:pt>
                <c:pt idx="22">
                  <c:v>9.6670000000000002E-3</c:v>
                </c:pt>
                <c:pt idx="23">
                  <c:v>5.3190000000000008E-3</c:v>
                </c:pt>
                <c:pt idx="24">
                  <c:v>5.2910000000000006E-3</c:v>
                </c:pt>
                <c:pt idx="25">
                  <c:v>1.4737E-2</c:v>
                </c:pt>
                <c:pt idx="26">
                  <c:v>1.7635000000000001E-2</c:v>
                </c:pt>
                <c:pt idx="27">
                  <c:v>1.4271000000000001E-2</c:v>
                </c:pt>
                <c:pt idx="28">
                  <c:v>5.0249999999999991E-3</c:v>
                </c:pt>
                <c:pt idx="29">
                  <c:v>3.1E-2</c:v>
                </c:pt>
                <c:pt idx="30">
                  <c:v>6.8864999999999996E-2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2-4565-B6BA-5D5219496666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'2017-2023 Ex-Post Analysis'!$C$74:$AG$74</c:f>
              <c:numCache>
                <c:formatCode>yyyy</c:formatCode>
                <c:ptCount val="31"/>
                <c:pt idx="0">
                  <c:v>33969</c:v>
                </c:pt>
                <c:pt idx="1">
                  <c:v>34334</c:v>
                </c:pt>
                <c:pt idx="2">
                  <c:v>34699</c:v>
                </c:pt>
                <c:pt idx="3">
                  <c:v>35064</c:v>
                </c:pt>
                <c:pt idx="4">
                  <c:v>35430</c:v>
                </c:pt>
                <c:pt idx="5">
                  <c:v>35795</c:v>
                </c:pt>
                <c:pt idx="6">
                  <c:v>36160</c:v>
                </c:pt>
                <c:pt idx="7">
                  <c:v>36525</c:v>
                </c:pt>
                <c:pt idx="8">
                  <c:v>36891</c:v>
                </c:pt>
                <c:pt idx="9">
                  <c:v>37256</c:v>
                </c:pt>
                <c:pt idx="10">
                  <c:v>37621</c:v>
                </c:pt>
                <c:pt idx="11">
                  <c:v>37986</c:v>
                </c:pt>
                <c:pt idx="12">
                  <c:v>38352</c:v>
                </c:pt>
                <c:pt idx="13">
                  <c:v>38717</c:v>
                </c:pt>
                <c:pt idx="14">
                  <c:v>39082</c:v>
                </c:pt>
                <c:pt idx="15">
                  <c:v>39447</c:v>
                </c:pt>
                <c:pt idx="16">
                  <c:v>39813</c:v>
                </c:pt>
                <c:pt idx="17">
                  <c:v>40178</c:v>
                </c:pt>
                <c:pt idx="18">
                  <c:v>40543</c:v>
                </c:pt>
                <c:pt idx="19">
                  <c:v>40908</c:v>
                </c:pt>
                <c:pt idx="20">
                  <c:v>41274</c:v>
                </c:pt>
                <c:pt idx="21">
                  <c:v>41639</c:v>
                </c:pt>
                <c:pt idx="22">
                  <c:v>42004</c:v>
                </c:pt>
                <c:pt idx="23">
                  <c:v>42369</c:v>
                </c:pt>
                <c:pt idx="24">
                  <c:v>42735</c:v>
                </c:pt>
                <c:pt idx="25">
                  <c:v>43100</c:v>
                </c:pt>
                <c:pt idx="26">
                  <c:v>43465</c:v>
                </c:pt>
                <c:pt idx="27">
                  <c:v>43830</c:v>
                </c:pt>
                <c:pt idx="28">
                  <c:v>44196</c:v>
                </c:pt>
                <c:pt idx="29">
                  <c:v>44561</c:v>
                </c:pt>
                <c:pt idx="30">
                  <c:v>44926</c:v>
                </c:pt>
              </c:numCache>
            </c:numRef>
          </c:cat>
          <c:val>
            <c:numRef>
              <c:f>'2017-2023 Ex-Post Analysis'!$C$76:$AG$76</c:f>
              <c:numCache>
                <c:formatCode>0.0000%</c:formatCode>
                <c:ptCount val="31"/>
                <c:pt idx="0">
                  <c:v>1.8870967741935502E-2</c:v>
                </c:pt>
                <c:pt idx="1">
                  <c:v>1.8870967741935484E-2</c:v>
                </c:pt>
                <c:pt idx="2">
                  <c:v>1.8870967741935484E-2</c:v>
                </c:pt>
                <c:pt idx="3">
                  <c:v>1.8870967741935484E-2</c:v>
                </c:pt>
                <c:pt idx="4">
                  <c:v>1.8870967741935484E-2</c:v>
                </c:pt>
                <c:pt idx="5">
                  <c:v>1.8870967741935484E-2</c:v>
                </c:pt>
                <c:pt idx="6">
                  <c:v>1.8870967741935484E-2</c:v>
                </c:pt>
                <c:pt idx="7">
                  <c:v>1.8870967741935484E-2</c:v>
                </c:pt>
                <c:pt idx="8">
                  <c:v>1.8870967741935484E-2</c:v>
                </c:pt>
                <c:pt idx="9">
                  <c:v>1.8870967741935484E-2</c:v>
                </c:pt>
                <c:pt idx="10">
                  <c:v>1.8870967741935484E-2</c:v>
                </c:pt>
                <c:pt idx="11">
                  <c:v>1.8870967741935484E-2</c:v>
                </c:pt>
                <c:pt idx="12">
                  <c:v>1.8870967741935484E-2</c:v>
                </c:pt>
                <c:pt idx="13">
                  <c:v>1.8870967741935484E-2</c:v>
                </c:pt>
                <c:pt idx="14">
                  <c:v>1.8870967741935484E-2</c:v>
                </c:pt>
                <c:pt idx="15">
                  <c:v>1.8870967741935484E-2</c:v>
                </c:pt>
                <c:pt idx="16">
                  <c:v>1.8870967741935484E-2</c:v>
                </c:pt>
                <c:pt idx="17">
                  <c:v>1.8870967741935484E-2</c:v>
                </c:pt>
                <c:pt idx="18">
                  <c:v>1.8870967741935484E-2</c:v>
                </c:pt>
                <c:pt idx="19">
                  <c:v>1.8870967741935484E-2</c:v>
                </c:pt>
                <c:pt idx="20">
                  <c:v>1.8870967741935484E-2</c:v>
                </c:pt>
                <c:pt idx="21">
                  <c:v>1.8870967741935484E-2</c:v>
                </c:pt>
                <c:pt idx="22">
                  <c:v>1.8870967741935484E-2</c:v>
                </c:pt>
                <c:pt idx="23">
                  <c:v>1.8870967741935484E-2</c:v>
                </c:pt>
                <c:pt idx="24">
                  <c:v>1.8870967741935484E-2</c:v>
                </c:pt>
                <c:pt idx="25">
                  <c:v>1.8870967741935484E-2</c:v>
                </c:pt>
                <c:pt idx="26">
                  <c:v>1.8870967741935484E-2</c:v>
                </c:pt>
                <c:pt idx="27">
                  <c:v>1.8870967741935484E-2</c:v>
                </c:pt>
                <c:pt idx="28">
                  <c:v>1.8870967741935484E-2</c:v>
                </c:pt>
                <c:pt idx="29">
                  <c:v>1.8870967741935484E-2</c:v>
                </c:pt>
                <c:pt idx="30">
                  <c:v>1.8870967741935484E-2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2-4565-B6BA-5D5219496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705632"/>
        <c:axId val="1549706592"/>
      </c:lineChart>
      <c:dateAx>
        <c:axId val="15497056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49706592"/>
        <c:crosses val="autoZero"/>
        <c:auto val="1"/>
        <c:lblOffset val="100"/>
        <c:baseTimeUnit val="years"/>
      </c:dateAx>
      <c:valAx>
        <c:axId val="15497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497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'2017-2023 Ex-Post Analysis'!$U$19</c:f>
              <c:strCache>
                <c:ptCount val="1"/>
                <c:pt idx="0">
                  <c:v> Interim Storage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'2017-2023 Ex-Post Analysis'!$V$18:$Z$18</c:f>
              <c:numCache>
                <c:formatCode>yyyy</c:formatCode>
                <c:ptCount val="5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</c:numCache>
            </c:numRef>
          </c:cat>
          <c:val>
            <c:numRef>
              <c:f>'2017-2023 Ex-Post Analysis'!$V$19:$Z$19</c:f>
              <c:numCache>
                <c:formatCode>_-* #,##0_-;\-* #,##0_-;_-* "-"??_-;_-@_-</c:formatCode>
                <c:ptCount val="5"/>
                <c:pt idx="0">
                  <c:v>-304</c:v>
                </c:pt>
                <c:pt idx="1">
                  <c:v>-389</c:v>
                </c:pt>
                <c:pt idx="2">
                  <c:v>-414</c:v>
                </c:pt>
                <c:pt idx="3">
                  <c:v>-402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8-43C6-B83F-16BE89F3524B}"/>
            </c:ext>
          </c:extLst>
        </c:ser>
        <c:ser>
          <c:idx val="1"/>
          <c:order val="1"/>
          <c:tx>
            <c:strRef>
              <c:f>'2017-2023 Ex-Post Analysis'!$U$20</c:f>
              <c:strCache>
                <c:ptCount val="1"/>
                <c:pt idx="0">
                  <c:v> LILW Disposal (Schacht Konrad)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'2017-2023 Ex-Post Analysis'!$V$18:$Z$18</c:f>
              <c:numCache>
                <c:formatCode>yyyy</c:formatCode>
                <c:ptCount val="5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</c:numCache>
            </c:numRef>
          </c:cat>
          <c:val>
            <c:numRef>
              <c:f>'2017-2023 Ex-Post Analysis'!$V$20:$Z$20</c:f>
              <c:numCache>
                <c:formatCode>_-* #,##0_-;\-* #,##0_-;_-* "-"??_-;_-@_-</c:formatCode>
                <c:ptCount val="5"/>
                <c:pt idx="0">
                  <c:v>-269</c:v>
                </c:pt>
                <c:pt idx="1">
                  <c:v>-300</c:v>
                </c:pt>
                <c:pt idx="2">
                  <c:v>-262</c:v>
                </c:pt>
                <c:pt idx="3">
                  <c:v>-244</c:v>
                </c:pt>
                <c:pt idx="4">
                  <c:v>-215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B8-43C6-B83F-16BE89F3524B}"/>
            </c:ext>
          </c:extLst>
        </c:ser>
        <c:ser>
          <c:idx val="2"/>
          <c:order val="2"/>
          <c:tx>
            <c:strRef>
              <c:f>'2017-2023 Ex-Post Analysis'!$U$21</c:f>
              <c:strCache>
                <c:ptCount val="1"/>
                <c:pt idx="0">
                  <c:v> HLW Disposal &amp;CTOW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'2017-2023 Ex-Post Analysis'!$V$18:$Z$18</c:f>
              <c:numCache>
                <c:formatCode>yyyy</c:formatCode>
                <c:ptCount val="5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</c:numCache>
            </c:numRef>
          </c:cat>
          <c:val>
            <c:numRef>
              <c:f>'2017-2023 Ex-Post Analysis'!$V$21:$Z$21</c:f>
              <c:numCache>
                <c:formatCode>_-* #,##0_-;\-* #,##0_-;_-* "-"??_-;_-@_-</c:formatCode>
                <c:ptCount val="5"/>
                <c:pt idx="0">
                  <c:v>347</c:v>
                </c:pt>
                <c:pt idx="1">
                  <c:v>419</c:v>
                </c:pt>
                <c:pt idx="2">
                  <c:v>403</c:v>
                </c:pt>
                <c:pt idx="3">
                  <c:v>388</c:v>
                </c:pt>
                <c:pt idx="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B8-43C6-B83F-16BE89F3524B}"/>
            </c:ext>
          </c:extLst>
        </c:ser>
        <c:ser>
          <c:idx val="3"/>
          <c:order val="3"/>
          <c:tx>
            <c:strRef>
              <c:f>'2017-2023 Ex-Post Analysis'!$U$22</c:f>
              <c:strCache>
                <c:ptCount val="1"/>
                <c:pt idx="0">
                  <c:v> Total Costs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'2017-2023 Ex-Post Analysis'!$V$18:$Z$18</c:f>
              <c:numCache>
                <c:formatCode>yyyy</c:formatCode>
                <c:ptCount val="5"/>
                <c:pt idx="0">
                  <c:v>45291</c:v>
                </c:pt>
                <c:pt idx="1">
                  <c:v>45657</c:v>
                </c:pt>
                <c:pt idx="2">
                  <c:v>46022</c:v>
                </c:pt>
                <c:pt idx="3">
                  <c:v>46387</c:v>
                </c:pt>
                <c:pt idx="4">
                  <c:v>46752</c:v>
                </c:pt>
              </c:numCache>
            </c:numRef>
          </c:cat>
          <c:val>
            <c:numRef>
              <c:f>'2017-2023 Ex-Post Analysis'!$V$22:$Z$22</c:f>
              <c:numCache>
                <c:formatCode>_-* #,##0_-;\-* #,##0_-;_-* "-"??_-;_-@_-</c:formatCode>
                <c:ptCount val="5"/>
                <c:pt idx="0">
                  <c:v>-226</c:v>
                </c:pt>
                <c:pt idx="1">
                  <c:v>-270</c:v>
                </c:pt>
                <c:pt idx="2">
                  <c:v>-273</c:v>
                </c:pt>
                <c:pt idx="3">
                  <c:v>-257</c:v>
                </c:pt>
                <c:pt idx="4">
                  <c:v>-64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B8-43C6-B83F-16BE89F3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553504"/>
        <c:axId val="729554944"/>
      </c:lineChart>
      <c:dateAx>
        <c:axId val="72955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29554944"/>
        <c:crosses val="autoZero"/>
        <c:auto val="1"/>
        <c:lblOffset val="100"/>
        <c:baseTimeUnit val="years"/>
      </c:dateAx>
      <c:valAx>
        <c:axId val="7295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of Cost</a:t>
                </a:r>
                <a:r>
                  <a:rPr lang="en-US" baseline="0"/>
                  <a:t> Prognosis and Budget Plan (in Million EUR)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295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Progonse Konrad 2015-2099</a:t>
            </a:r>
            <a:r>
              <a:rPr lang="en-US" baseline="0"/>
              <a:t> (Grant Thornton)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'2015-2099'!$E$13:$CK$13</c:f>
              <c:numCache>
                <c:formatCode>yy</c:formatCode>
                <c:ptCount val="85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  <c:pt idx="8">
                  <c:v>45291</c:v>
                </c:pt>
                <c:pt idx="9">
                  <c:v>45657</c:v>
                </c:pt>
                <c:pt idx="10">
                  <c:v>46022</c:v>
                </c:pt>
                <c:pt idx="11">
                  <c:v>46387</c:v>
                </c:pt>
                <c:pt idx="12">
                  <c:v>46752</c:v>
                </c:pt>
                <c:pt idx="13">
                  <c:v>47118</c:v>
                </c:pt>
                <c:pt idx="14">
                  <c:v>47483</c:v>
                </c:pt>
                <c:pt idx="15">
                  <c:v>47848</c:v>
                </c:pt>
                <c:pt idx="16">
                  <c:v>48213</c:v>
                </c:pt>
                <c:pt idx="17">
                  <c:v>48579</c:v>
                </c:pt>
                <c:pt idx="18">
                  <c:v>48944</c:v>
                </c:pt>
                <c:pt idx="19">
                  <c:v>49309</c:v>
                </c:pt>
                <c:pt idx="20">
                  <c:v>49674</c:v>
                </c:pt>
                <c:pt idx="21">
                  <c:v>50040</c:v>
                </c:pt>
                <c:pt idx="22">
                  <c:v>50405</c:v>
                </c:pt>
                <c:pt idx="23">
                  <c:v>50770</c:v>
                </c:pt>
                <c:pt idx="24">
                  <c:v>51135</c:v>
                </c:pt>
                <c:pt idx="25">
                  <c:v>51501</c:v>
                </c:pt>
                <c:pt idx="26">
                  <c:v>51866</c:v>
                </c:pt>
                <c:pt idx="27">
                  <c:v>52231</c:v>
                </c:pt>
                <c:pt idx="28">
                  <c:v>52596</c:v>
                </c:pt>
                <c:pt idx="29">
                  <c:v>52962</c:v>
                </c:pt>
                <c:pt idx="30">
                  <c:v>53327</c:v>
                </c:pt>
                <c:pt idx="31">
                  <c:v>53692</c:v>
                </c:pt>
                <c:pt idx="32">
                  <c:v>54057</c:v>
                </c:pt>
                <c:pt idx="33">
                  <c:v>54423</c:v>
                </c:pt>
                <c:pt idx="34">
                  <c:v>54788</c:v>
                </c:pt>
                <c:pt idx="35">
                  <c:v>55153</c:v>
                </c:pt>
                <c:pt idx="36">
                  <c:v>55518</c:v>
                </c:pt>
                <c:pt idx="37">
                  <c:v>55884</c:v>
                </c:pt>
                <c:pt idx="38">
                  <c:v>56249</c:v>
                </c:pt>
                <c:pt idx="39">
                  <c:v>56614</c:v>
                </c:pt>
                <c:pt idx="40">
                  <c:v>56979</c:v>
                </c:pt>
                <c:pt idx="41">
                  <c:v>57345</c:v>
                </c:pt>
                <c:pt idx="42">
                  <c:v>57710</c:v>
                </c:pt>
                <c:pt idx="43">
                  <c:v>58075</c:v>
                </c:pt>
                <c:pt idx="44">
                  <c:v>58440</c:v>
                </c:pt>
                <c:pt idx="45">
                  <c:v>58806</c:v>
                </c:pt>
                <c:pt idx="46">
                  <c:v>59171</c:v>
                </c:pt>
                <c:pt idx="47">
                  <c:v>59536</c:v>
                </c:pt>
                <c:pt idx="48">
                  <c:v>59901</c:v>
                </c:pt>
                <c:pt idx="49">
                  <c:v>60267</c:v>
                </c:pt>
                <c:pt idx="50">
                  <c:v>60632</c:v>
                </c:pt>
                <c:pt idx="51">
                  <c:v>60997</c:v>
                </c:pt>
                <c:pt idx="52">
                  <c:v>61362</c:v>
                </c:pt>
                <c:pt idx="53">
                  <c:v>61728</c:v>
                </c:pt>
                <c:pt idx="54">
                  <c:v>62093</c:v>
                </c:pt>
                <c:pt idx="55">
                  <c:v>62458</c:v>
                </c:pt>
                <c:pt idx="56">
                  <c:v>62823</c:v>
                </c:pt>
                <c:pt idx="57">
                  <c:v>63189</c:v>
                </c:pt>
                <c:pt idx="58">
                  <c:v>63554</c:v>
                </c:pt>
                <c:pt idx="59">
                  <c:v>63919</c:v>
                </c:pt>
                <c:pt idx="60">
                  <c:v>64284</c:v>
                </c:pt>
                <c:pt idx="61">
                  <c:v>64650</c:v>
                </c:pt>
                <c:pt idx="62">
                  <c:v>65015</c:v>
                </c:pt>
                <c:pt idx="63">
                  <c:v>65380</c:v>
                </c:pt>
                <c:pt idx="64">
                  <c:v>65745</c:v>
                </c:pt>
                <c:pt idx="65">
                  <c:v>66111</c:v>
                </c:pt>
                <c:pt idx="66">
                  <c:v>66476</c:v>
                </c:pt>
                <c:pt idx="67">
                  <c:v>66841</c:v>
                </c:pt>
                <c:pt idx="68">
                  <c:v>67206</c:v>
                </c:pt>
                <c:pt idx="69">
                  <c:v>67572</c:v>
                </c:pt>
                <c:pt idx="70">
                  <c:v>67937</c:v>
                </c:pt>
                <c:pt idx="71">
                  <c:v>68302</c:v>
                </c:pt>
                <c:pt idx="72">
                  <c:v>68667</c:v>
                </c:pt>
                <c:pt idx="73">
                  <c:v>69033</c:v>
                </c:pt>
                <c:pt idx="74">
                  <c:v>69398</c:v>
                </c:pt>
                <c:pt idx="75">
                  <c:v>69763</c:v>
                </c:pt>
                <c:pt idx="76">
                  <c:v>70128</c:v>
                </c:pt>
                <c:pt idx="77">
                  <c:v>70494</c:v>
                </c:pt>
                <c:pt idx="78">
                  <c:v>70859</c:v>
                </c:pt>
                <c:pt idx="79">
                  <c:v>71224</c:v>
                </c:pt>
                <c:pt idx="80">
                  <c:v>71589</c:v>
                </c:pt>
                <c:pt idx="81">
                  <c:v>71955</c:v>
                </c:pt>
                <c:pt idx="82">
                  <c:v>72320</c:v>
                </c:pt>
                <c:pt idx="83">
                  <c:v>72685</c:v>
                </c:pt>
                <c:pt idx="84">
                  <c:v>73050</c:v>
                </c:pt>
              </c:numCache>
            </c:numRef>
          </c:cat>
          <c:val>
            <c:numRef>
              <c:f>'2015-2099'!$E$19:$CK$19</c:f>
              <c:numCache>
                <c:formatCode>_-* #,##0_-;\-* #,##0_-;_-* "-"??_-;_-@_-</c:formatCode>
                <c:ptCount val="85"/>
                <c:pt idx="0">
                  <c:v>138000</c:v>
                </c:pt>
                <c:pt idx="1">
                  <c:v>140000</c:v>
                </c:pt>
                <c:pt idx="2">
                  <c:v>116000</c:v>
                </c:pt>
                <c:pt idx="3">
                  <c:v>121000</c:v>
                </c:pt>
                <c:pt idx="4">
                  <c:v>109000</c:v>
                </c:pt>
                <c:pt idx="5">
                  <c:v>104000</c:v>
                </c:pt>
                <c:pt idx="6">
                  <c:v>107000</c:v>
                </c:pt>
                <c:pt idx="7">
                  <c:v>122000</c:v>
                </c:pt>
                <c:pt idx="8">
                  <c:v>127000</c:v>
                </c:pt>
                <c:pt idx="9">
                  <c:v>131000</c:v>
                </c:pt>
                <c:pt idx="10">
                  <c:v>135000</c:v>
                </c:pt>
                <c:pt idx="11">
                  <c:v>140000</c:v>
                </c:pt>
                <c:pt idx="12">
                  <c:v>146000</c:v>
                </c:pt>
                <c:pt idx="13">
                  <c:v>150000</c:v>
                </c:pt>
                <c:pt idx="14">
                  <c:v>160000</c:v>
                </c:pt>
                <c:pt idx="15">
                  <c:v>158000</c:v>
                </c:pt>
                <c:pt idx="16">
                  <c:v>159000</c:v>
                </c:pt>
                <c:pt idx="17">
                  <c:v>160000</c:v>
                </c:pt>
                <c:pt idx="18">
                  <c:v>166000</c:v>
                </c:pt>
                <c:pt idx="19">
                  <c:v>169000</c:v>
                </c:pt>
                <c:pt idx="20">
                  <c:v>180000</c:v>
                </c:pt>
                <c:pt idx="21">
                  <c:v>183000</c:v>
                </c:pt>
                <c:pt idx="22">
                  <c:v>192000</c:v>
                </c:pt>
                <c:pt idx="23">
                  <c:v>198000</c:v>
                </c:pt>
                <c:pt idx="24">
                  <c:v>208000</c:v>
                </c:pt>
                <c:pt idx="25">
                  <c:v>216000</c:v>
                </c:pt>
                <c:pt idx="26">
                  <c:v>224000</c:v>
                </c:pt>
                <c:pt idx="27">
                  <c:v>232000</c:v>
                </c:pt>
                <c:pt idx="28">
                  <c:v>239000</c:v>
                </c:pt>
                <c:pt idx="29">
                  <c:v>248000</c:v>
                </c:pt>
                <c:pt idx="30">
                  <c:v>257000</c:v>
                </c:pt>
                <c:pt idx="31">
                  <c:v>266000</c:v>
                </c:pt>
                <c:pt idx="32">
                  <c:v>275000</c:v>
                </c:pt>
                <c:pt idx="33">
                  <c:v>285000</c:v>
                </c:pt>
                <c:pt idx="34">
                  <c:v>268000</c:v>
                </c:pt>
                <c:pt idx="35">
                  <c:v>278000</c:v>
                </c:pt>
                <c:pt idx="36">
                  <c:v>288000</c:v>
                </c:pt>
                <c:pt idx="37">
                  <c:v>298000</c:v>
                </c:pt>
                <c:pt idx="38">
                  <c:v>309000</c:v>
                </c:pt>
                <c:pt idx="39">
                  <c:v>315000</c:v>
                </c:pt>
                <c:pt idx="40">
                  <c:v>302000</c:v>
                </c:pt>
                <c:pt idx="41">
                  <c:v>313000</c:v>
                </c:pt>
                <c:pt idx="42">
                  <c:v>324000</c:v>
                </c:pt>
                <c:pt idx="43">
                  <c:v>335000</c:v>
                </c:pt>
                <c:pt idx="44">
                  <c:v>348000</c:v>
                </c:pt>
                <c:pt idx="45">
                  <c:v>360000</c:v>
                </c:pt>
                <c:pt idx="46">
                  <c:v>373000</c:v>
                </c:pt>
                <c:pt idx="47">
                  <c:v>387000</c:v>
                </c:pt>
                <c:pt idx="48">
                  <c:v>388000</c:v>
                </c:pt>
                <c:pt idx="49">
                  <c:v>402000</c:v>
                </c:pt>
                <c:pt idx="50">
                  <c:v>368000</c:v>
                </c:pt>
                <c:pt idx="51">
                  <c:v>381000</c:v>
                </c:pt>
                <c:pt idx="52">
                  <c:v>395000</c:v>
                </c:pt>
                <c:pt idx="53">
                  <c:v>409000</c:v>
                </c:pt>
                <c:pt idx="54">
                  <c:v>424000</c:v>
                </c:pt>
                <c:pt idx="55">
                  <c:v>439000</c:v>
                </c:pt>
                <c:pt idx="56">
                  <c:v>455000</c:v>
                </c:pt>
                <c:pt idx="57">
                  <c:v>471000</c:v>
                </c:pt>
                <c:pt idx="58">
                  <c:v>488000</c:v>
                </c:pt>
                <c:pt idx="59">
                  <c:v>506000</c:v>
                </c:pt>
                <c:pt idx="60">
                  <c:v>524000</c:v>
                </c:pt>
                <c:pt idx="61">
                  <c:v>543000</c:v>
                </c:pt>
                <c:pt idx="62">
                  <c:v>562000</c:v>
                </c:pt>
                <c:pt idx="63">
                  <c:v>583000</c:v>
                </c:pt>
                <c:pt idx="64">
                  <c:v>604000</c:v>
                </c:pt>
                <c:pt idx="65">
                  <c:v>625000</c:v>
                </c:pt>
                <c:pt idx="66">
                  <c:v>648000</c:v>
                </c:pt>
                <c:pt idx="67">
                  <c:v>671000</c:v>
                </c:pt>
                <c:pt idx="68">
                  <c:v>695000</c:v>
                </c:pt>
                <c:pt idx="69">
                  <c:v>720000</c:v>
                </c:pt>
                <c:pt idx="70">
                  <c:v>746000</c:v>
                </c:pt>
                <c:pt idx="71">
                  <c:v>773000</c:v>
                </c:pt>
                <c:pt idx="72">
                  <c:v>801000</c:v>
                </c:pt>
                <c:pt idx="73">
                  <c:v>830000</c:v>
                </c:pt>
                <c:pt idx="74">
                  <c:v>215000</c:v>
                </c:pt>
                <c:pt idx="75">
                  <c:v>223000</c:v>
                </c:pt>
                <c:pt idx="76">
                  <c:v>231000</c:v>
                </c:pt>
                <c:pt idx="77">
                  <c:v>211000</c:v>
                </c:pt>
                <c:pt idx="78">
                  <c:v>219000</c:v>
                </c:pt>
                <c:pt idx="79">
                  <c:v>143000</c:v>
                </c:pt>
                <c:pt idx="80">
                  <c:v>148000</c:v>
                </c:pt>
                <c:pt idx="81">
                  <c:v>153000</c:v>
                </c:pt>
                <c:pt idx="82">
                  <c:v>159000</c:v>
                </c:pt>
                <c:pt idx="83">
                  <c:v>165000</c:v>
                </c:pt>
                <c:pt idx="8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8-45AB-9EA8-B5CFA4AB1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936168"/>
        <c:axId val="995936528"/>
      </c:barChart>
      <c:dateAx>
        <c:axId val="995936168"/>
        <c:scaling>
          <c:orientation val="minMax"/>
        </c:scaling>
        <c:delete val="0"/>
        <c:axPos val="b"/>
        <c:numFmt formatCode="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95936528"/>
        <c:crosses val="autoZero"/>
        <c:auto val="1"/>
        <c:lblOffset val="100"/>
        <c:baseTimeUnit val="years"/>
      </c:dateAx>
      <c:valAx>
        <c:axId val="9959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9593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Kosten laut Bundeshaushaelter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Zwischenlagerung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'[1]2015-2022 Ex-Post Analysis'!$C$11:$J$11</c:f>
              <c:numCache>
                <c:formatCode>General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xVal>
          <c:yVal>
            <c:numRef>
              <c:f>'[1]2015-2022 Ex-Post Analysis'!$C$12:$J$12</c:f>
              <c:numCache>
                <c:formatCode>General</c:formatCode>
                <c:ptCount val="8"/>
                <c:pt idx="0">
                  <c:v>316730</c:v>
                </c:pt>
                <c:pt idx="1">
                  <c:v>391120</c:v>
                </c:pt>
                <c:pt idx="2">
                  <c:v>384336</c:v>
                </c:pt>
                <c:pt idx="3">
                  <c:v>274638</c:v>
                </c:pt>
                <c:pt idx="4">
                  <c:v>401715</c:v>
                </c:pt>
                <c:pt idx="5">
                  <c:v>415700</c:v>
                </c:pt>
                <c:pt idx="6">
                  <c:v>413873</c:v>
                </c:pt>
                <c:pt idx="7">
                  <c:v>353831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3-40B3-B9C6-3E6FE18D513E}"/>
            </c:ext>
          </c:extLst>
        </c:ser>
        <c:ser>
          <c:idx val="1"/>
          <c:order val="1"/>
          <c:tx>
            <c:v>Endlager Konrad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'[1]2015-2022 Ex-Post Analysis'!$C$11:$J$11</c:f>
              <c:numCache>
                <c:formatCode>General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xVal>
          <c:yVal>
            <c:numRef>
              <c:f>'[1]2015-2022 Ex-Post Analysis'!$C$13:$J$13</c:f>
              <c:numCache>
                <c:formatCode>General</c:formatCode>
                <c:ptCount val="8"/>
                <c:pt idx="0">
                  <c:v>160000</c:v>
                </c:pt>
                <c:pt idx="1">
                  <c:v>208970</c:v>
                </c:pt>
                <c:pt idx="2">
                  <c:v>240000</c:v>
                </c:pt>
                <c:pt idx="3">
                  <c:v>211315</c:v>
                </c:pt>
                <c:pt idx="4">
                  <c:v>215538</c:v>
                </c:pt>
                <c:pt idx="5">
                  <c:v>229468</c:v>
                </c:pt>
                <c:pt idx="6">
                  <c:v>253218</c:v>
                </c:pt>
                <c:pt idx="7">
                  <c:v>323473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3-40B3-B9C6-3E6FE18D513E}"/>
            </c:ext>
          </c:extLst>
        </c:ser>
        <c:ser>
          <c:idx val="2"/>
          <c:order val="2"/>
          <c:tx>
            <c:v>Endlagerung &amp; Standortauswahlverfahren ohne Konrad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'[1]2015-2022 Ex-Post Analysis'!$C$11:$J$11</c:f>
              <c:numCache>
                <c:formatCode>General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xVal>
          <c:yVal>
            <c:numRef>
              <c:f>'[1]2015-2022 Ex-Post Analysis'!$C$14:$J$14</c:f>
              <c:numCache>
                <c:formatCode>General</c:formatCode>
                <c:ptCount val="8"/>
                <c:pt idx="0">
                  <c:v>28393</c:v>
                </c:pt>
                <c:pt idx="1">
                  <c:v>30049</c:v>
                </c:pt>
                <c:pt idx="2">
                  <c:v>473008</c:v>
                </c:pt>
                <c:pt idx="3">
                  <c:v>46685</c:v>
                </c:pt>
                <c:pt idx="4">
                  <c:v>58979</c:v>
                </c:pt>
                <c:pt idx="5">
                  <c:v>95600</c:v>
                </c:pt>
                <c:pt idx="6">
                  <c:v>115220</c:v>
                </c:pt>
                <c:pt idx="7">
                  <c:v>157500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03-40B3-B9C6-3E6FE18D5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93824"/>
        <c:axId val="998374960"/>
      </c:scatterChart>
      <c:valAx>
        <c:axId val="20956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98374960"/>
        <c:crosses val="autoZero"/>
        <c:crossBetween val="midCat"/>
      </c:valAx>
      <c:valAx>
        <c:axId val="9983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09569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Differenz zwischen Kostenprognose</a:t>
            </a:r>
            <a:r>
              <a:rPr lang="en-US" baseline="0"/>
              <a:t> und Ist-Kosten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Zwischenlagerung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'[1]2015-2022 Ex-Post Analysis'!$C$17:$J$17</c:f>
              <c:numCache>
                <c:formatCode>General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xVal>
          <c:yVal>
            <c:numRef>
              <c:f>'[1]2015-2022 Ex-Post Analysis'!$C$18:$J$18</c:f>
              <c:numCache>
                <c:formatCode>General</c:formatCode>
                <c:ptCount val="8"/>
                <c:pt idx="0">
                  <c:v>-178730</c:v>
                </c:pt>
                <c:pt idx="1">
                  <c:v>-244336</c:v>
                </c:pt>
                <c:pt idx="2">
                  <c:v>-268336</c:v>
                </c:pt>
                <c:pt idx="3">
                  <c:v>-153638</c:v>
                </c:pt>
                <c:pt idx="4">
                  <c:v>-292715</c:v>
                </c:pt>
                <c:pt idx="5">
                  <c:v>-311700</c:v>
                </c:pt>
                <c:pt idx="6">
                  <c:v>-306873</c:v>
                </c:pt>
                <c:pt idx="7">
                  <c:v>-231831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9-4401-93B0-7BDCB1BEF207}"/>
            </c:ext>
          </c:extLst>
        </c:ser>
        <c:ser>
          <c:idx val="1"/>
          <c:order val="1"/>
          <c:tx>
            <c:v>Endlager Konrad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'[1]2015-2022 Ex-Post Analysis'!$C$17:$J$17</c:f>
              <c:numCache>
                <c:formatCode>General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xVal>
          <c:yVal>
            <c:numRef>
              <c:f>'[1]2015-2022 Ex-Post Analysis'!$C$19:$J$19</c:f>
              <c:numCache>
                <c:formatCode>General</c:formatCode>
                <c:ptCount val="8"/>
                <c:pt idx="0">
                  <c:v>45000</c:v>
                </c:pt>
                <c:pt idx="1">
                  <c:v>44030</c:v>
                </c:pt>
                <c:pt idx="2">
                  <c:v>21000</c:v>
                </c:pt>
                <c:pt idx="3">
                  <c:v>5685</c:v>
                </c:pt>
                <c:pt idx="4">
                  <c:v>-36538</c:v>
                </c:pt>
                <c:pt idx="5">
                  <c:v>-76468</c:v>
                </c:pt>
                <c:pt idx="6">
                  <c:v>-109218</c:v>
                </c:pt>
                <c:pt idx="7">
                  <c:v>-113473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9-4401-93B0-7BDCB1BEF207}"/>
            </c:ext>
          </c:extLst>
        </c:ser>
        <c:ser>
          <c:idx val="2"/>
          <c:order val="2"/>
          <c:tx>
            <c:v>Endlagerung &amp; Standortauswahlverfahren ohne Konrad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'[1]2015-2022 Ex-Post Analysis'!$C$17:$J$17</c:f>
              <c:numCache>
                <c:formatCode>General</c:formatCode>
                <c:ptCount val="8"/>
                <c:pt idx="0">
                  <c:v>42369</c:v>
                </c:pt>
                <c:pt idx="1">
                  <c:v>42735</c:v>
                </c:pt>
                <c:pt idx="2">
                  <c:v>43100</c:v>
                </c:pt>
                <c:pt idx="3">
                  <c:v>43465</c:v>
                </c:pt>
                <c:pt idx="4">
                  <c:v>43830</c:v>
                </c:pt>
                <c:pt idx="5">
                  <c:v>44196</c:v>
                </c:pt>
                <c:pt idx="6">
                  <c:v>44561</c:v>
                </c:pt>
                <c:pt idx="7">
                  <c:v>44926</c:v>
                </c:pt>
              </c:numCache>
            </c:numRef>
          </c:xVal>
          <c:yVal>
            <c:numRef>
              <c:f>'[1]2015-2022 Ex-Post Analysis'!$C$20:$J$20</c:f>
              <c:numCache>
                <c:formatCode>General</c:formatCode>
                <c:ptCount val="8"/>
                <c:pt idx="0">
                  <c:v>5607</c:v>
                </c:pt>
                <c:pt idx="1">
                  <c:v>99951</c:v>
                </c:pt>
                <c:pt idx="2">
                  <c:v>-338008</c:v>
                </c:pt>
                <c:pt idx="3">
                  <c:v>93315</c:v>
                </c:pt>
                <c:pt idx="4">
                  <c:v>86021</c:v>
                </c:pt>
                <c:pt idx="5">
                  <c:v>54400</c:v>
                </c:pt>
                <c:pt idx="6">
                  <c:v>40780</c:v>
                </c:pt>
                <c:pt idx="7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9-4401-93B0-7BDCB1BE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11016"/>
        <c:axId val="2131809936"/>
      </c:scatterChart>
      <c:valAx>
        <c:axId val="213181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131809936"/>
        <c:crosses val="autoZero"/>
        <c:crossBetween val="midCat"/>
      </c:valAx>
      <c:valAx>
        <c:axId val="21318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13181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Kosten laut Bundeshaushaelter </a:t>
            </a:r>
            <a:r>
              <a:rPr lang="de-DE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Zwischenlagerung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'2017-2022 Ex-Post Analysis'!$C$11:$I$11</c:f>
              <c:numCache>
                <c:formatCode>yyyy</c:formatCode>
                <c:ptCount val="7"/>
                <c:pt idx="0">
                  <c:v>43100</c:v>
                </c:pt>
                <c:pt idx="1">
                  <c:v>43465</c:v>
                </c:pt>
                <c:pt idx="2">
                  <c:v>43830</c:v>
                </c:pt>
                <c:pt idx="3">
                  <c:v>44196</c:v>
                </c:pt>
                <c:pt idx="4">
                  <c:v>44561</c:v>
                </c:pt>
                <c:pt idx="5">
                  <c:v>44926</c:v>
                </c:pt>
              </c:numCache>
            </c:numRef>
          </c:xVal>
          <c:yVal>
            <c:numRef>
              <c:f>'2017-2022 Ex-Post Analysis'!$C$12:$I$12</c:f>
              <c:numCache>
                <c:formatCode>_-* #,##0_-;\-* #,##0_-;_-* "-"??_-;_-@_-</c:formatCode>
                <c:ptCount val="7"/>
                <c:pt idx="0">
                  <c:v>384336</c:v>
                </c:pt>
                <c:pt idx="1">
                  <c:v>274638</c:v>
                </c:pt>
                <c:pt idx="2">
                  <c:v>401715</c:v>
                </c:pt>
                <c:pt idx="3">
                  <c:v>415700</c:v>
                </c:pt>
                <c:pt idx="4">
                  <c:v>413873</c:v>
                </c:pt>
                <c:pt idx="5">
                  <c:v>353831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8-490A-A80F-8A34EC12BAA7}"/>
            </c:ext>
          </c:extLst>
        </c:ser>
        <c:ser>
          <c:idx val="1"/>
          <c:order val="1"/>
          <c:tx>
            <c:v>Endlager Schacht Konrad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'2017-2022 Ex-Post Analysis'!$C$11:$I$11</c:f>
              <c:numCache>
                <c:formatCode>yyyy</c:formatCode>
                <c:ptCount val="7"/>
                <c:pt idx="0">
                  <c:v>43100</c:v>
                </c:pt>
                <c:pt idx="1">
                  <c:v>43465</c:v>
                </c:pt>
                <c:pt idx="2">
                  <c:v>43830</c:v>
                </c:pt>
                <c:pt idx="3">
                  <c:v>44196</c:v>
                </c:pt>
                <c:pt idx="4">
                  <c:v>44561</c:v>
                </c:pt>
                <c:pt idx="5">
                  <c:v>44926</c:v>
                </c:pt>
              </c:numCache>
            </c:numRef>
          </c:xVal>
          <c:yVal>
            <c:numRef>
              <c:f>'2017-2022 Ex-Post Analysis'!$C$13:$I$13</c:f>
              <c:numCache>
                <c:formatCode>_-* #,##0_-;\-* #,##0_-;_-* "-"??_-;_-@_-</c:formatCode>
                <c:ptCount val="7"/>
                <c:pt idx="0">
                  <c:v>508976</c:v>
                </c:pt>
                <c:pt idx="1">
                  <c:v>211315</c:v>
                </c:pt>
                <c:pt idx="2">
                  <c:v>215538</c:v>
                </c:pt>
                <c:pt idx="3">
                  <c:v>367400</c:v>
                </c:pt>
                <c:pt idx="4">
                  <c:v>295100</c:v>
                </c:pt>
                <c:pt idx="5">
                  <c:v>323500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8-490A-A80F-8A34EC12BAA7}"/>
            </c:ext>
          </c:extLst>
        </c:ser>
        <c:ser>
          <c:idx val="2"/>
          <c:order val="2"/>
          <c:tx>
            <c:v>HAW-Endlager*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'2017-2022 Ex-Post Analysis'!$C$11:$I$11</c:f>
              <c:numCache>
                <c:formatCode>yyyy</c:formatCode>
                <c:ptCount val="7"/>
                <c:pt idx="0">
                  <c:v>43100</c:v>
                </c:pt>
                <c:pt idx="1">
                  <c:v>43465</c:v>
                </c:pt>
                <c:pt idx="2">
                  <c:v>43830</c:v>
                </c:pt>
                <c:pt idx="3">
                  <c:v>44196</c:v>
                </c:pt>
                <c:pt idx="4">
                  <c:v>44561</c:v>
                </c:pt>
                <c:pt idx="5">
                  <c:v>44926</c:v>
                </c:pt>
              </c:numCache>
            </c:numRef>
          </c:xVal>
          <c:yVal>
            <c:numRef>
              <c:f>'2017-2022 Ex-Post Analysis'!$C$14:$I$14</c:f>
              <c:numCache>
                <c:formatCode>_-* #,##0_-;\-* #,##0_-;_-* "-"??_-;_-@_-</c:formatCode>
                <c:ptCount val="7"/>
                <c:pt idx="0">
                  <c:v>473308</c:v>
                </c:pt>
                <c:pt idx="1">
                  <c:v>46985</c:v>
                </c:pt>
                <c:pt idx="2">
                  <c:v>59279</c:v>
                </c:pt>
                <c:pt idx="3">
                  <c:v>95900</c:v>
                </c:pt>
                <c:pt idx="4">
                  <c:v>115520</c:v>
                </c:pt>
                <c:pt idx="5">
                  <c:v>157800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8-490A-A80F-8A34EC12BAA7}"/>
            </c:ext>
          </c:extLst>
        </c:ser>
        <c:ser>
          <c:idx val="3"/>
          <c:order val="3"/>
          <c:tx>
            <c:v>Summe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'2017-2022 Ex-Post Analysis'!$C$11:$I$11</c:f>
              <c:numCache>
                <c:formatCode>yyyy</c:formatCode>
                <c:ptCount val="7"/>
                <c:pt idx="0">
                  <c:v>43100</c:v>
                </c:pt>
                <c:pt idx="1">
                  <c:v>43465</c:v>
                </c:pt>
                <c:pt idx="2">
                  <c:v>43830</c:v>
                </c:pt>
                <c:pt idx="3">
                  <c:v>44196</c:v>
                </c:pt>
                <c:pt idx="4">
                  <c:v>44561</c:v>
                </c:pt>
                <c:pt idx="5">
                  <c:v>44926</c:v>
                </c:pt>
              </c:numCache>
            </c:numRef>
          </c:xVal>
          <c:yVal>
            <c:numRef>
              <c:f>'2017-2022 Ex-Post Analysis'!$C$15:$I$15</c:f>
              <c:numCache>
                <c:formatCode>_-* #,##0_-;\-* #,##0_-;_-* "-"??_-;_-@_-</c:formatCode>
                <c:ptCount val="7"/>
                <c:pt idx="0">
                  <c:v>1366620</c:v>
                </c:pt>
                <c:pt idx="1">
                  <c:v>532938</c:v>
                </c:pt>
                <c:pt idx="2">
                  <c:v>676532</c:v>
                </c:pt>
                <c:pt idx="3">
                  <c:v>879000</c:v>
                </c:pt>
                <c:pt idx="4">
                  <c:v>824493</c:v>
                </c:pt>
                <c:pt idx="5">
                  <c:v>835131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8-490A-A80F-8A34EC12B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93824"/>
        <c:axId val="998374960"/>
      </c:scatterChart>
      <c:valAx>
        <c:axId val="20956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98374960"/>
        <c:crosses val="autoZero"/>
        <c:crossBetween val="midCat"/>
      </c:valAx>
      <c:valAx>
        <c:axId val="9983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09569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 cost prognosis and actual costs (in T€)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'2017-2022 Ex-Post Analysis'!$A$19</c:f>
              <c:strCache>
                <c:ptCount val="1"/>
                <c:pt idx="0">
                  <c:v>Interim Storage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'2017-2022 Ex-Post Analysis'!$C$18:$I$18</c:f>
              <c:numCache>
                <c:formatCode>yyyy</c:formatCode>
                <c:ptCount val="7"/>
                <c:pt idx="0">
                  <c:v>43100</c:v>
                </c:pt>
                <c:pt idx="1">
                  <c:v>43465</c:v>
                </c:pt>
                <c:pt idx="2">
                  <c:v>43830</c:v>
                </c:pt>
                <c:pt idx="3">
                  <c:v>44196</c:v>
                </c:pt>
                <c:pt idx="4">
                  <c:v>44561</c:v>
                </c:pt>
                <c:pt idx="5">
                  <c:v>44926</c:v>
                </c:pt>
              </c:numCache>
            </c:numRef>
          </c:xVal>
          <c:yVal>
            <c:numRef>
              <c:f>'2017-2022 Ex-Post Analysis'!$C$19:$I$19</c:f>
              <c:numCache>
                <c:formatCode>_-* #,##0_-;\-* #,##0_-;_-* "-"??_-;_-@_-</c:formatCode>
                <c:ptCount val="7"/>
                <c:pt idx="0">
                  <c:v>-268336</c:v>
                </c:pt>
                <c:pt idx="1">
                  <c:v>-153638</c:v>
                </c:pt>
                <c:pt idx="2">
                  <c:v>-292715</c:v>
                </c:pt>
                <c:pt idx="3">
                  <c:v>-311700</c:v>
                </c:pt>
                <c:pt idx="4">
                  <c:v>-306873</c:v>
                </c:pt>
                <c:pt idx="5">
                  <c:v>-231831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F57-449A-ACF1-29463B531DA4}"/>
            </c:ext>
          </c:extLst>
        </c:ser>
        <c:ser>
          <c:idx val="1"/>
          <c:order val="1"/>
          <c:tx>
            <c:strRef>
              <c:f>'2017-2022 Ex-Post Analysis'!$A$20</c:f>
              <c:strCache>
                <c:ptCount val="1"/>
                <c:pt idx="0">
                  <c:v>Konrad repository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'2017-2022 Ex-Post Analysis'!$C$18:$I$18</c:f>
              <c:numCache>
                <c:formatCode>yyyy</c:formatCode>
                <c:ptCount val="7"/>
                <c:pt idx="0">
                  <c:v>43100</c:v>
                </c:pt>
                <c:pt idx="1">
                  <c:v>43465</c:v>
                </c:pt>
                <c:pt idx="2">
                  <c:v>43830</c:v>
                </c:pt>
                <c:pt idx="3">
                  <c:v>44196</c:v>
                </c:pt>
                <c:pt idx="4">
                  <c:v>44561</c:v>
                </c:pt>
                <c:pt idx="5">
                  <c:v>44926</c:v>
                </c:pt>
              </c:numCache>
            </c:numRef>
          </c:xVal>
          <c:yVal>
            <c:numRef>
              <c:f>'2017-2022 Ex-Post Analysis'!$C$20:$I$20</c:f>
              <c:numCache>
                <c:formatCode>_-* #,##0_-;\-* #,##0_-;_-* "-"??_-;_-@_-</c:formatCode>
                <c:ptCount val="7"/>
                <c:pt idx="0">
                  <c:v>-247976</c:v>
                </c:pt>
                <c:pt idx="1">
                  <c:v>5685</c:v>
                </c:pt>
                <c:pt idx="2">
                  <c:v>-36538</c:v>
                </c:pt>
                <c:pt idx="3">
                  <c:v>-214400</c:v>
                </c:pt>
                <c:pt idx="4">
                  <c:v>-151100</c:v>
                </c:pt>
                <c:pt idx="5">
                  <c:v>-113500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F57-449A-ACF1-29463B531DA4}"/>
            </c:ext>
          </c:extLst>
        </c:ser>
        <c:ser>
          <c:idx val="2"/>
          <c:order val="2"/>
          <c:tx>
            <c:strRef>
              <c:f>'2017-2022 Ex-Post Analysis'!$A$21</c:f>
              <c:strCache>
                <c:ptCount val="1"/>
                <c:pt idx="0">
                  <c:v>HAW Disposal + Transport ...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'2017-2022 Ex-Post Analysis'!$C$18:$I$18</c:f>
              <c:numCache>
                <c:formatCode>yyyy</c:formatCode>
                <c:ptCount val="7"/>
                <c:pt idx="0">
                  <c:v>43100</c:v>
                </c:pt>
                <c:pt idx="1">
                  <c:v>43465</c:v>
                </c:pt>
                <c:pt idx="2">
                  <c:v>43830</c:v>
                </c:pt>
                <c:pt idx="3">
                  <c:v>44196</c:v>
                </c:pt>
                <c:pt idx="4">
                  <c:v>44561</c:v>
                </c:pt>
                <c:pt idx="5">
                  <c:v>44926</c:v>
                </c:pt>
              </c:numCache>
            </c:numRef>
          </c:xVal>
          <c:yVal>
            <c:numRef>
              <c:f>'2017-2022 Ex-Post Analysis'!$C$21:$I$21</c:f>
              <c:numCache>
                <c:formatCode>_-* #,##0_-;\-* #,##0_-;_-* "-"??_-;_-@_-</c:formatCode>
                <c:ptCount val="7"/>
                <c:pt idx="0">
                  <c:v>-24308</c:v>
                </c:pt>
                <c:pt idx="1">
                  <c:v>566015</c:v>
                </c:pt>
                <c:pt idx="2">
                  <c:v>513721</c:v>
                </c:pt>
                <c:pt idx="3">
                  <c:v>416100</c:v>
                </c:pt>
                <c:pt idx="4">
                  <c:v>352480</c:v>
                </c:pt>
                <c:pt idx="5">
                  <c:v>342200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F57-449A-ACF1-29463B531DA4}"/>
            </c:ext>
          </c:extLst>
        </c:ser>
        <c:ser>
          <c:idx val="3"/>
          <c:order val="3"/>
          <c:tx>
            <c:strRef>
              <c:f>'2017-2022 Ex-Post Analysis'!$A$22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'2017-2022 Ex-Post Analysis'!$C$18:$I$18</c:f>
              <c:numCache>
                <c:formatCode>yyyy</c:formatCode>
                <c:ptCount val="7"/>
                <c:pt idx="0">
                  <c:v>43100</c:v>
                </c:pt>
                <c:pt idx="1">
                  <c:v>43465</c:v>
                </c:pt>
                <c:pt idx="2">
                  <c:v>43830</c:v>
                </c:pt>
                <c:pt idx="3">
                  <c:v>44196</c:v>
                </c:pt>
                <c:pt idx="4">
                  <c:v>44561</c:v>
                </c:pt>
                <c:pt idx="5">
                  <c:v>44926</c:v>
                </c:pt>
              </c:numCache>
            </c:numRef>
          </c:xVal>
          <c:yVal>
            <c:numRef>
              <c:f>'2017-2022 Ex-Post Analysis'!$C$22:$I$22</c:f>
              <c:numCache>
                <c:formatCode>_-* #,##0_-;\-* #,##0_-;_-* "-"??_-;_-@_-</c:formatCode>
                <c:ptCount val="7"/>
                <c:pt idx="0">
                  <c:v>-540620</c:v>
                </c:pt>
                <c:pt idx="1">
                  <c:v>418062</c:v>
                </c:pt>
                <c:pt idx="2">
                  <c:v>184468</c:v>
                </c:pt>
                <c:pt idx="3">
                  <c:v>-110000</c:v>
                </c:pt>
                <c:pt idx="4">
                  <c:v>-105493</c:v>
                </c:pt>
                <c:pt idx="5">
                  <c:v>-3131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57-449A-ACF1-29463B531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11016"/>
        <c:axId val="2131809936"/>
        <c:extLst/>
      </c:scatterChart>
      <c:valAx>
        <c:axId val="2131811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131809936"/>
        <c:crosses val="autoZero"/>
        <c:crossBetween val="midCat"/>
      </c:valAx>
      <c:valAx>
        <c:axId val="21318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13181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Kostenprognose</a:t>
            </a:r>
            <a:r>
              <a:rPr lang="de-DE" baseline="0"/>
              <a:t> laut Grant Thornton AG 2015 </a:t>
            </a:r>
            <a:r>
              <a:rPr lang="de-DE" sz="1000" baseline="0"/>
              <a:t>(in T€</a:t>
            </a:r>
            <a:r>
              <a:rPr lang="en-US" sz="1000" baseline="0"/>
              <a:t>)</a:t>
            </a:r>
            <a:endParaRPr lang="de-DE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Zwischenlagerung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'2017-2022 Ex-Post Analysis'!$C$2:$I$2</c:f>
              <c:numCache>
                <c:formatCode>yyyy</c:formatCode>
                <c:ptCount val="7"/>
                <c:pt idx="0">
                  <c:v>43040</c:v>
                </c:pt>
                <c:pt idx="1">
                  <c:v>43405</c:v>
                </c:pt>
                <c:pt idx="2">
                  <c:v>43770</c:v>
                </c:pt>
                <c:pt idx="3">
                  <c:v>44136</c:v>
                </c:pt>
                <c:pt idx="4">
                  <c:v>44501</c:v>
                </c:pt>
                <c:pt idx="5">
                  <c:v>44866</c:v>
                </c:pt>
              </c:numCache>
            </c:numRef>
          </c:xVal>
          <c:yVal>
            <c:numRef>
              <c:f>'2017-2022 Ex-Post Analysis'!$C$3:$I$3</c:f>
              <c:numCache>
                <c:formatCode>_-* #,##0_-;\-* #,##0_-;_-* "-"??_-;_-@_-</c:formatCode>
                <c:ptCount val="7"/>
                <c:pt idx="0">
                  <c:v>116000</c:v>
                </c:pt>
                <c:pt idx="1">
                  <c:v>121000</c:v>
                </c:pt>
                <c:pt idx="2">
                  <c:v>109000</c:v>
                </c:pt>
                <c:pt idx="3">
                  <c:v>104000</c:v>
                </c:pt>
                <c:pt idx="4">
                  <c:v>107000</c:v>
                </c:pt>
                <c:pt idx="5">
                  <c:v>122000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2-4C68-9C07-50AF0AF8EE95}"/>
            </c:ext>
          </c:extLst>
        </c:ser>
        <c:ser>
          <c:idx val="1"/>
          <c:order val="1"/>
          <c:tx>
            <c:v>Behälter, Transporte &amp; Betriebsabfälle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'2017-2022 Ex-Post Analysis'!$C$2:$I$2</c:f>
              <c:numCache>
                <c:formatCode>yyyy</c:formatCode>
                <c:ptCount val="7"/>
                <c:pt idx="0">
                  <c:v>43040</c:v>
                </c:pt>
                <c:pt idx="1">
                  <c:v>43405</c:v>
                </c:pt>
                <c:pt idx="2">
                  <c:v>43770</c:v>
                </c:pt>
                <c:pt idx="3">
                  <c:v>44136</c:v>
                </c:pt>
                <c:pt idx="4">
                  <c:v>44501</c:v>
                </c:pt>
                <c:pt idx="5">
                  <c:v>44866</c:v>
                </c:pt>
              </c:numCache>
            </c:numRef>
          </c:xVal>
          <c:yVal>
            <c:numRef>
              <c:f>'2017-2022 Ex-Post Analysis'!$C$4:$I$4</c:f>
              <c:numCache>
                <c:formatCode>_-* #,##0_-;\-* #,##0_-;_-* "-"??_-;_-@_-</c:formatCode>
                <c:ptCount val="7"/>
                <c:pt idx="0">
                  <c:v>314000</c:v>
                </c:pt>
                <c:pt idx="1">
                  <c:v>473000</c:v>
                </c:pt>
                <c:pt idx="2">
                  <c:v>428000</c:v>
                </c:pt>
                <c:pt idx="3">
                  <c:v>362000</c:v>
                </c:pt>
                <c:pt idx="4">
                  <c:v>312000</c:v>
                </c:pt>
                <c:pt idx="5">
                  <c:v>339000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F2-4C68-9C07-50AF0AF8EE95}"/>
            </c:ext>
          </c:extLst>
        </c:ser>
        <c:ser>
          <c:idx val="2"/>
          <c:order val="2"/>
          <c:tx>
            <c:v>Endlager Schacht Konrad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'2017-2022 Ex-Post Analysis'!$C$2:$I$2</c:f>
              <c:numCache>
                <c:formatCode>yyyy</c:formatCode>
                <c:ptCount val="7"/>
                <c:pt idx="0">
                  <c:v>43040</c:v>
                </c:pt>
                <c:pt idx="1">
                  <c:v>43405</c:v>
                </c:pt>
                <c:pt idx="2">
                  <c:v>43770</c:v>
                </c:pt>
                <c:pt idx="3">
                  <c:v>44136</c:v>
                </c:pt>
                <c:pt idx="4">
                  <c:v>44501</c:v>
                </c:pt>
                <c:pt idx="5">
                  <c:v>44866</c:v>
                </c:pt>
              </c:numCache>
            </c:numRef>
          </c:xVal>
          <c:yVal>
            <c:numRef>
              <c:f>'2017-2022 Ex-Post Analysis'!$C$5:$I$5</c:f>
              <c:numCache>
                <c:formatCode>_-* #,##0_-;\-* #,##0_-;_-* "-"??_-;_-@_-</c:formatCode>
                <c:ptCount val="7"/>
                <c:pt idx="0">
                  <c:v>261000</c:v>
                </c:pt>
                <c:pt idx="1">
                  <c:v>217000</c:v>
                </c:pt>
                <c:pt idx="2">
                  <c:v>179000</c:v>
                </c:pt>
                <c:pt idx="3">
                  <c:v>153000</c:v>
                </c:pt>
                <c:pt idx="4">
                  <c:v>144000</c:v>
                </c:pt>
                <c:pt idx="5">
                  <c:v>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2-4C68-9C07-50AF0AF8EE95}"/>
            </c:ext>
          </c:extLst>
        </c:ser>
        <c:ser>
          <c:idx val="3"/>
          <c:order val="3"/>
          <c:tx>
            <c:v>HAW-Endlager*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'2017-2022 Ex-Post Analysis'!$C$2:$I$2</c:f>
              <c:numCache>
                <c:formatCode>yyyy</c:formatCode>
                <c:ptCount val="7"/>
                <c:pt idx="0">
                  <c:v>43040</c:v>
                </c:pt>
                <c:pt idx="1">
                  <c:v>43405</c:v>
                </c:pt>
                <c:pt idx="2">
                  <c:v>43770</c:v>
                </c:pt>
                <c:pt idx="3">
                  <c:v>44136</c:v>
                </c:pt>
                <c:pt idx="4">
                  <c:v>44501</c:v>
                </c:pt>
                <c:pt idx="5">
                  <c:v>44866</c:v>
                </c:pt>
              </c:numCache>
            </c:numRef>
          </c:xVal>
          <c:yVal>
            <c:numRef>
              <c:f>'2017-2022 Ex-Post Analysis'!$C$6:$I$6</c:f>
              <c:numCache>
                <c:formatCode>_-* #,##0_-;\-* #,##0_-;_-* "-"??_-;_-@_-</c:formatCode>
                <c:ptCount val="7"/>
                <c:pt idx="0">
                  <c:v>135000</c:v>
                </c:pt>
                <c:pt idx="1">
                  <c:v>140000</c:v>
                </c:pt>
                <c:pt idx="2">
                  <c:v>145000</c:v>
                </c:pt>
                <c:pt idx="3">
                  <c:v>150000</c:v>
                </c:pt>
                <c:pt idx="4">
                  <c:v>156000</c:v>
                </c:pt>
                <c:pt idx="5">
                  <c:v>161000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F2-4C68-9C07-50AF0AF8EE95}"/>
            </c:ext>
          </c:extLst>
        </c:ser>
        <c:ser>
          <c:idx val="4"/>
          <c:order val="4"/>
          <c:tx>
            <c:v>Summe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'2017-2022 Ex-Post Analysis'!$C$2:$I$2</c:f>
              <c:numCache>
                <c:formatCode>yyyy</c:formatCode>
                <c:ptCount val="7"/>
                <c:pt idx="0">
                  <c:v>43040</c:v>
                </c:pt>
                <c:pt idx="1">
                  <c:v>43405</c:v>
                </c:pt>
                <c:pt idx="2">
                  <c:v>43770</c:v>
                </c:pt>
                <c:pt idx="3">
                  <c:v>44136</c:v>
                </c:pt>
                <c:pt idx="4">
                  <c:v>44501</c:v>
                </c:pt>
                <c:pt idx="5">
                  <c:v>44866</c:v>
                </c:pt>
              </c:numCache>
            </c:numRef>
          </c:xVal>
          <c:yVal>
            <c:numRef>
              <c:f>'2017-2022 Ex-Post Analysis'!$C$7:$I$7</c:f>
              <c:numCache>
                <c:formatCode>_-* #,##0_-;\-* #,##0_-;_-* "-"??_-;_-@_-</c:formatCode>
                <c:ptCount val="7"/>
                <c:pt idx="0">
                  <c:v>826000</c:v>
                </c:pt>
                <c:pt idx="1">
                  <c:v>951000</c:v>
                </c:pt>
                <c:pt idx="2">
                  <c:v>861000</c:v>
                </c:pt>
                <c:pt idx="3">
                  <c:v>769000</c:v>
                </c:pt>
                <c:pt idx="4">
                  <c:v>719000</c:v>
                </c:pt>
                <c:pt idx="5">
                  <c:v>832000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F2-4C68-9C07-50AF0AF8E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717312"/>
        <c:axId val="1674997232"/>
      </c:scatterChart>
      <c:valAx>
        <c:axId val="16727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74997232"/>
        <c:crosses val="autoZero"/>
        <c:crossBetween val="midCat"/>
      </c:valAx>
      <c:valAx>
        <c:axId val="16749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6727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'2017-2022 Ex-Post Analysis'!$C$74:$AG$74</c:f>
              <c:numCache>
                <c:formatCode>yyyy</c:formatCode>
                <c:ptCount val="31"/>
                <c:pt idx="0">
                  <c:v>33969</c:v>
                </c:pt>
                <c:pt idx="1">
                  <c:v>34334</c:v>
                </c:pt>
                <c:pt idx="2">
                  <c:v>34699</c:v>
                </c:pt>
                <c:pt idx="3">
                  <c:v>35064</c:v>
                </c:pt>
                <c:pt idx="4">
                  <c:v>35430</c:v>
                </c:pt>
                <c:pt idx="5">
                  <c:v>35795</c:v>
                </c:pt>
                <c:pt idx="6">
                  <c:v>36160</c:v>
                </c:pt>
                <c:pt idx="7">
                  <c:v>36525</c:v>
                </c:pt>
                <c:pt idx="8">
                  <c:v>36891</c:v>
                </c:pt>
                <c:pt idx="9">
                  <c:v>37256</c:v>
                </c:pt>
                <c:pt idx="10">
                  <c:v>37621</c:v>
                </c:pt>
                <c:pt idx="11">
                  <c:v>37986</c:v>
                </c:pt>
                <c:pt idx="12">
                  <c:v>38352</c:v>
                </c:pt>
                <c:pt idx="13">
                  <c:v>38717</c:v>
                </c:pt>
                <c:pt idx="14">
                  <c:v>39082</c:v>
                </c:pt>
                <c:pt idx="15">
                  <c:v>39447</c:v>
                </c:pt>
                <c:pt idx="16">
                  <c:v>39813</c:v>
                </c:pt>
                <c:pt idx="17">
                  <c:v>40178</c:v>
                </c:pt>
                <c:pt idx="18">
                  <c:v>40543</c:v>
                </c:pt>
                <c:pt idx="19">
                  <c:v>40908</c:v>
                </c:pt>
                <c:pt idx="20">
                  <c:v>41274</c:v>
                </c:pt>
                <c:pt idx="21">
                  <c:v>41639</c:v>
                </c:pt>
                <c:pt idx="22">
                  <c:v>42004</c:v>
                </c:pt>
                <c:pt idx="23">
                  <c:v>42369</c:v>
                </c:pt>
                <c:pt idx="24">
                  <c:v>42735</c:v>
                </c:pt>
                <c:pt idx="25">
                  <c:v>43100</c:v>
                </c:pt>
                <c:pt idx="26">
                  <c:v>43465</c:v>
                </c:pt>
                <c:pt idx="27">
                  <c:v>43830</c:v>
                </c:pt>
                <c:pt idx="28">
                  <c:v>44196</c:v>
                </c:pt>
                <c:pt idx="29">
                  <c:v>44561</c:v>
                </c:pt>
                <c:pt idx="30">
                  <c:v>44926</c:v>
                </c:pt>
              </c:numCache>
            </c:numRef>
          </c:xVal>
          <c:yVal>
            <c:numRef>
              <c:f>'2017-2022 Ex-Post Analysis'!$C$75:$AG$75</c:f>
              <c:numCache>
                <c:formatCode>0.00%</c:formatCode>
                <c:ptCount val="31"/>
                <c:pt idx="0">
                  <c:v>5.0081000000000001E-2</c:v>
                </c:pt>
                <c:pt idx="1">
                  <c:v>4.4615000000000002E-2</c:v>
                </c:pt>
                <c:pt idx="2">
                  <c:v>2.6509999999999999E-2</c:v>
                </c:pt>
                <c:pt idx="3">
                  <c:v>1.8651000000000001E-2</c:v>
                </c:pt>
                <c:pt idx="4">
                  <c:v>1.4085E-2</c:v>
                </c:pt>
                <c:pt idx="5">
                  <c:v>1.9443999999999999E-2</c:v>
                </c:pt>
                <c:pt idx="6">
                  <c:v>8.1740000000000007E-3</c:v>
                </c:pt>
                <c:pt idx="7">
                  <c:v>6.757E-3</c:v>
                </c:pt>
                <c:pt idx="8">
                  <c:v>1.3423000000000001E-2</c:v>
                </c:pt>
                <c:pt idx="9">
                  <c:v>1.9868E-2</c:v>
                </c:pt>
                <c:pt idx="10">
                  <c:v>1.4286E-2</c:v>
                </c:pt>
                <c:pt idx="11">
                  <c:v>1.0243E-2</c:v>
                </c:pt>
                <c:pt idx="12">
                  <c:v>1.6476999999999999E-2</c:v>
                </c:pt>
                <c:pt idx="13">
                  <c:v>1.6209000000000001E-2</c:v>
                </c:pt>
                <c:pt idx="14">
                  <c:v>1.5951E-2</c:v>
                </c:pt>
                <c:pt idx="15">
                  <c:v>2.2947000000000002E-2</c:v>
                </c:pt>
                <c:pt idx="16">
                  <c:v>2.5974000000000001E-2</c:v>
                </c:pt>
                <c:pt idx="17">
                  <c:v>3.4520000000000002E-3</c:v>
                </c:pt>
                <c:pt idx="18">
                  <c:v>1.0321E-2</c:v>
                </c:pt>
                <c:pt idx="19">
                  <c:v>2.1566000000000002E-2</c:v>
                </c:pt>
                <c:pt idx="20">
                  <c:v>1.8889E-2</c:v>
                </c:pt>
                <c:pt idx="21">
                  <c:v>1.5266999999999999E-2</c:v>
                </c:pt>
                <c:pt idx="22">
                  <c:v>9.6670000000000002E-3</c:v>
                </c:pt>
                <c:pt idx="23">
                  <c:v>5.3190000000000008E-3</c:v>
                </c:pt>
                <c:pt idx="24">
                  <c:v>5.2910000000000006E-3</c:v>
                </c:pt>
                <c:pt idx="25">
                  <c:v>1.4737E-2</c:v>
                </c:pt>
                <c:pt idx="26">
                  <c:v>1.7635000000000001E-2</c:v>
                </c:pt>
                <c:pt idx="27">
                  <c:v>1.4271000000000001E-2</c:v>
                </c:pt>
                <c:pt idx="28">
                  <c:v>5.0249999999999991E-3</c:v>
                </c:pt>
                <c:pt idx="29">
                  <c:v>3.1E-2</c:v>
                </c:pt>
                <c:pt idx="30">
                  <c:v>6.8864999999999996E-2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B2-484F-994D-700C5ACE8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830608"/>
        <c:axId val="1506827728"/>
      </c:scatterChart>
      <c:valAx>
        <c:axId val="150683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06827728"/>
        <c:crosses val="autoZero"/>
        <c:crossBetween val="midCat"/>
      </c:valAx>
      <c:valAx>
        <c:axId val="15068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0683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Inflation Rate 1992-2022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Inflation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'2017-2022 Ex-Post Analysis'!$C$74:$AG$74</c:f>
              <c:numCache>
                <c:formatCode>yyyy</c:formatCode>
                <c:ptCount val="31"/>
                <c:pt idx="0">
                  <c:v>33969</c:v>
                </c:pt>
                <c:pt idx="1">
                  <c:v>34334</c:v>
                </c:pt>
                <c:pt idx="2">
                  <c:v>34699</c:v>
                </c:pt>
                <c:pt idx="3">
                  <c:v>35064</c:v>
                </c:pt>
                <c:pt idx="4">
                  <c:v>35430</c:v>
                </c:pt>
                <c:pt idx="5">
                  <c:v>35795</c:v>
                </c:pt>
                <c:pt idx="6">
                  <c:v>36160</c:v>
                </c:pt>
                <c:pt idx="7">
                  <c:v>36525</c:v>
                </c:pt>
                <c:pt idx="8">
                  <c:v>36891</c:v>
                </c:pt>
                <c:pt idx="9">
                  <c:v>37256</c:v>
                </c:pt>
                <c:pt idx="10">
                  <c:v>37621</c:v>
                </c:pt>
                <c:pt idx="11">
                  <c:v>37986</c:v>
                </c:pt>
                <c:pt idx="12">
                  <c:v>38352</c:v>
                </c:pt>
                <c:pt idx="13">
                  <c:v>38717</c:v>
                </c:pt>
                <c:pt idx="14">
                  <c:v>39082</c:v>
                </c:pt>
                <c:pt idx="15">
                  <c:v>39447</c:v>
                </c:pt>
                <c:pt idx="16">
                  <c:v>39813</c:v>
                </c:pt>
                <c:pt idx="17">
                  <c:v>40178</c:v>
                </c:pt>
                <c:pt idx="18">
                  <c:v>40543</c:v>
                </c:pt>
                <c:pt idx="19">
                  <c:v>40908</c:v>
                </c:pt>
                <c:pt idx="20">
                  <c:v>41274</c:v>
                </c:pt>
                <c:pt idx="21">
                  <c:v>41639</c:v>
                </c:pt>
                <c:pt idx="22">
                  <c:v>42004</c:v>
                </c:pt>
                <c:pt idx="23">
                  <c:v>42369</c:v>
                </c:pt>
                <c:pt idx="24">
                  <c:v>42735</c:v>
                </c:pt>
                <c:pt idx="25">
                  <c:v>43100</c:v>
                </c:pt>
                <c:pt idx="26">
                  <c:v>43465</c:v>
                </c:pt>
                <c:pt idx="27">
                  <c:v>43830</c:v>
                </c:pt>
                <c:pt idx="28">
                  <c:v>44196</c:v>
                </c:pt>
                <c:pt idx="29">
                  <c:v>44561</c:v>
                </c:pt>
                <c:pt idx="30">
                  <c:v>44926</c:v>
                </c:pt>
              </c:numCache>
            </c:numRef>
          </c:cat>
          <c:val>
            <c:numRef>
              <c:f>'2017-2022 Ex-Post Analysis'!$C$75:$AG$75</c:f>
              <c:numCache>
                <c:formatCode>0.00%</c:formatCode>
                <c:ptCount val="31"/>
                <c:pt idx="0">
                  <c:v>5.0081000000000001E-2</c:v>
                </c:pt>
                <c:pt idx="1">
                  <c:v>4.4615000000000002E-2</c:v>
                </c:pt>
                <c:pt idx="2">
                  <c:v>2.6509999999999999E-2</c:v>
                </c:pt>
                <c:pt idx="3">
                  <c:v>1.8651000000000001E-2</c:v>
                </c:pt>
                <c:pt idx="4">
                  <c:v>1.4085E-2</c:v>
                </c:pt>
                <c:pt idx="5">
                  <c:v>1.9443999999999999E-2</c:v>
                </c:pt>
                <c:pt idx="6">
                  <c:v>8.1740000000000007E-3</c:v>
                </c:pt>
                <c:pt idx="7">
                  <c:v>6.757E-3</c:v>
                </c:pt>
                <c:pt idx="8">
                  <c:v>1.3423000000000001E-2</c:v>
                </c:pt>
                <c:pt idx="9">
                  <c:v>1.9868E-2</c:v>
                </c:pt>
                <c:pt idx="10">
                  <c:v>1.4286E-2</c:v>
                </c:pt>
                <c:pt idx="11">
                  <c:v>1.0243E-2</c:v>
                </c:pt>
                <c:pt idx="12">
                  <c:v>1.6476999999999999E-2</c:v>
                </c:pt>
                <c:pt idx="13">
                  <c:v>1.6209000000000001E-2</c:v>
                </c:pt>
                <c:pt idx="14">
                  <c:v>1.5951E-2</c:v>
                </c:pt>
                <c:pt idx="15">
                  <c:v>2.2947000000000002E-2</c:v>
                </c:pt>
                <c:pt idx="16">
                  <c:v>2.5974000000000001E-2</c:v>
                </c:pt>
                <c:pt idx="17">
                  <c:v>3.4520000000000002E-3</c:v>
                </c:pt>
                <c:pt idx="18">
                  <c:v>1.0321E-2</c:v>
                </c:pt>
                <c:pt idx="19">
                  <c:v>2.1566000000000002E-2</c:v>
                </c:pt>
                <c:pt idx="20">
                  <c:v>1.8889E-2</c:v>
                </c:pt>
                <c:pt idx="21">
                  <c:v>1.5266999999999999E-2</c:v>
                </c:pt>
                <c:pt idx="22">
                  <c:v>9.6670000000000002E-3</c:v>
                </c:pt>
                <c:pt idx="23">
                  <c:v>5.3190000000000008E-3</c:v>
                </c:pt>
                <c:pt idx="24">
                  <c:v>5.2910000000000006E-3</c:v>
                </c:pt>
                <c:pt idx="25">
                  <c:v>1.4737E-2</c:v>
                </c:pt>
                <c:pt idx="26">
                  <c:v>1.7635000000000001E-2</c:v>
                </c:pt>
                <c:pt idx="27">
                  <c:v>1.4271000000000001E-2</c:v>
                </c:pt>
                <c:pt idx="28">
                  <c:v>5.0249999999999991E-3</c:v>
                </c:pt>
                <c:pt idx="29">
                  <c:v>3.1E-2</c:v>
                </c:pt>
                <c:pt idx="30">
                  <c:v>6.8864999999999996E-2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9-432B-9B6B-32D9EA22A272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'2017-2022 Ex-Post Analysis'!$C$74:$AG$74</c:f>
              <c:numCache>
                <c:formatCode>yyyy</c:formatCode>
                <c:ptCount val="31"/>
                <c:pt idx="0">
                  <c:v>33969</c:v>
                </c:pt>
                <c:pt idx="1">
                  <c:v>34334</c:v>
                </c:pt>
                <c:pt idx="2">
                  <c:v>34699</c:v>
                </c:pt>
                <c:pt idx="3">
                  <c:v>35064</c:v>
                </c:pt>
                <c:pt idx="4">
                  <c:v>35430</c:v>
                </c:pt>
                <c:pt idx="5">
                  <c:v>35795</c:v>
                </c:pt>
                <c:pt idx="6">
                  <c:v>36160</c:v>
                </c:pt>
                <c:pt idx="7">
                  <c:v>36525</c:v>
                </c:pt>
                <c:pt idx="8">
                  <c:v>36891</c:v>
                </c:pt>
                <c:pt idx="9">
                  <c:v>37256</c:v>
                </c:pt>
                <c:pt idx="10">
                  <c:v>37621</c:v>
                </c:pt>
                <c:pt idx="11">
                  <c:v>37986</c:v>
                </c:pt>
                <c:pt idx="12">
                  <c:v>38352</c:v>
                </c:pt>
                <c:pt idx="13">
                  <c:v>38717</c:v>
                </c:pt>
                <c:pt idx="14">
                  <c:v>39082</c:v>
                </c:pt>
                <c:pt idx="15">
                  <c:v>39447</c:v>
                </c:pt>
                <c:pt idx="16">
                  <c:v>39813</c:v>
                </c:pt>
                <c:pt idx="17">
                  <c:v>40178</c:v>
                </c:pt>
                <c:pt idx="18">
                  <c:v>40543</c:v>
                </c:pt>
                <c:pt idx="19">
                  <c:v>40908</c:v>
                </c:pt>
                <c:pt idx="20">
                  <c:v>41274</c:v>
                </c:pt>
                <c:pt idx="21">
                  <c:v>41639</c:v>
                </c:pt>
                <c:pt idx="22">
                  <c:v>42004</c:v>
                </c:pt>
                <c:pt idx="23">
                  <c:v>42369</c:v>
                </c:pt>
                <c:pt idx="24">
                  <c:v>42735</c:v>
                </c:pt>
                <c:pt idx="25">
                  <c:v>43100</c:v>
                </c:pt>
                <c:pt idx="26">
                  <c:v>43465</c:v>
                </c:pt>
                <c:pt idx="27">
                  <c:v>43830</c:v>
                </c:pt>
                <c:pt idx="28">
                  <c:v>44196</c:v>
                </c:pt>
                <c:pt idx="29">
                  <c:v>44561</c:v>
                </c:pt>
                <c:pt idx="30">
                  <c:v>44926</c:v>
                </c:pt>
              </c:numCache>
            </c:numRef>
          </c:cat>
          <c:val>
            <c:numRef>
              <c:f>'2017-2022 Ex-Post Analysis'!$C$76:$AG$76</c:f>
              <c:numCache>
                <c:formatCode>0.0000%</c:formatCode>
                <c:ptCount val="31"/>
                <c:pt idx="0">
                  <c:v>1.8870967741935502E-2</c:v>
                </c:pt>
                <c:pt idx="1">
                  <c:v>1.8870967741935484E-2</c:v>
                </c:pt>
                <c:pt idx="2">
                  <c:v>1.8870967741935484E-2</c:v>
                </c:pt>
                <c:pt idx="3">
                  <c:v>1.8870967741935484E-2</c:v>
                </c:pt>
                <c:pt idx="4">
                  <c:v>1.8870967741935484E-2</c:v>
                </c:pt>
                <c:pt idx="5">
                  <c:v>1.8870967741935484E-2</c:v>
                </c:pt>
                <c:pt idx="6">
                  <c:v>1.8870967741935484E-2</c:v>
                </c:pt>
                <c:pt idx="7">
                  <c:v>1.8870967741935484E-2</c:v>
                </c:pt>
                <c:pt idx="8">
                  <c:v>1.8870967741935484E-2</c:v>
                </c:pt>
                <c:pt idx="9">
                  <c:v>1.8870967741935484E-2</c:v>
                </c:pt>
                <c:pt idx="10">
                  <c:v>1.8870967741935484E-2</c:v>
                </c:pt>
                <c:pt idx="11">
                  <c:v>1.8870967741935484E-2</c:v>
                </c:pt>
                <c:pt idx="12">
                  <c:v>1.8870967741935484E-2</c:v>
                </c:pt>
                <c:pt idx="13">
                  <c:v>1.8870967741935484E-2</c:v>
                </c:pt>
                <c:pt idx="14">
                  <c:v>1.8870967741935484E-2</c:v>
                </c:pt>
                <c:pt idx="15">
                  <c:v>1.8870967741935484E-2</c:v>
                </c:pt>
                <c:pt idx="16">
                  <c:v>1.8870967741935484E-2</c:v>
                </c:pt>
                <c:pt idx="17">
                  <c:v>1.8870967741935484E-2</c:v>
                </c:pt>
                <c:pt idx="18">
                  <c:v>1.8870967741935484E-2</c:v>
                </c:pt>
                <c:pt idx="19">
                  <c:v>1.8870967741935484E-2</c:v>
                </c:pt>
                <c:pt idx="20">
                  <c:v>1.8870967741935484E-2</c:v>
                </c:pt>
                <c:pt idx="21">
                  <c:v>1.8870967741935484E-2</c:v>
                </c:pt>
                <c:pt idx="22">
                  <c:v>1.8870967741935484E-2</c:v>
                </c:pt>
                <c:pt idx="23">
                  <c:v>1.8870967741935484E-2</c:v>
                </c:pt>
                <c:pt idx="24">
                  <c:v>1.8870967741935484E-2</c:v>
                </c:pt>
                <c:pt idx="25">
                  <c:v>1.8870967741935484E-2</c:v>
                </c:pt>
                <c:pt idx="26">
                  <c:v>1.8870967741935484E-2</c:v>
                </c:pt>
                <c:pt idx="27">
                  <c:v>1.8870967741935484E-2</c:v>
                </c:pt>
                <c:pt idx="28">
                  <c:v>1.8870967741935484E-2</c:v>
                </c:pt>
                <c:pt idx="29">
                  <c:v>1.8870967741935484E-2</c:v>
                </c:pt>
                <c:pt idx="30">
                  <c:v>1.8870967741935484E-2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9-432B-9B6B-32D9EA22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705632"/>
        <c:axId val="1549706592"/>
      </c:lineChart>
      <c:dateAx>
        <c:axId val="154970563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49706592"/>
        <c:crosses val="autoZero"/>
        <c:auto val="1"/>
        <c:lblOffset val="100"/>
        <c:baseTimeUnit val="years"/>
      </c:dateAx>
      <c:valAx>
        <c:axId val="15497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5497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Kosten laut Bundeshaushaelter </a:t>
            </a:r>
            <a:r>
              <a:rPr lang="de-DE" sz="1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(in T€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Zwischenlagerung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'2017-2023 Ex-Post Analysis'!$C$11:$I$11</c:f>
              <c:numCache>
                <c:formatCode>yyyy</c:formatCode>
                <c:ptCount val="7"/>
                <c:pt idx="0">
                  <c:v>43100</c:v>
                </c:pt>
                <c:pt idx="1">
                  <c:v>43465</c:v>
                </c:pt>
                <c:pt idx="2">
                  <c:v>43830</c:v>
                </c:pt>
                <c:pt idx="3">
                  <c:v>44196</c:v>
                </c:pt>
                <c:pt idx="4">
                  <c:v>44561</c:v>
                </c:pt>
                <c:pt idx="5">
                  <c:v>44926</c:v>
                </c:pt>
                <c:pt idx="6">
                  <c:v>45291</c:v>
                </c:pt>
              </c:numCache>
            </c:numRef>
          </c:xVal>
          <c:yVal>
            <c:numRef>
              <c:f>'2017-2023 Ex-Post Analysis'!$C$12:$I$12</c:f>
              <c:numCache>
                <c:formatCode>_-* #,##0_-;\-* #,##0_-;_-* "-"??_-;_-@_-</c:formatCode>
                <c:ptCount val="7"/>
                <c:pt idx="0">
                  <c:v>384336</c:v>
                </c:pt>
                <c:pt idx="1">
                  <c:v>274638</c:v>
                </c:pt>
                <c:pt idx="2">
                  <c:v>401715</c:v>
                </c:pt>
                <c:pt idx="3">
                  <c:v>415700</c:v>
                </c:pt>
                <c:pt idx="4">
                  <c:v>413873</c:v>
                </c:pt>
                <c:pt idx="5">
                  <c:v>353831</c:v>
                </c:pt>
                <c:pt idx="6">
                  <c:v>430583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7-4A16-B46C-2679D80AEB03}"/>
            </c:ext>
          </c:extLst>
        </c:ser>
        <c:ser>
          <c:idx val="1"/>
          <c:order val="1"/>
          <c:tx>
            <c:v>Endlager Schacht Konrad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'2017-2023 Ex-Post Analysis'!$C$11:$I$11</c:f>
              <c:numCache>
                <c:formatCode>yyyy</c:formatCode>
                <c:ptCount val="7"/>
                <c:pt idx="0">
                  <c:v>43100</c:v>
                </c:pt>
                <c:pt idx="1">
                  <c:v>43465</c:v>
                </c:pt>
                <c:pt idx="2">
                  <c:v>43830</c:v>
                </c:pt>
                <c:pt idx="3">
                  <c:v>44196</c:v>
                </c:pt>
                <c:pt idx="4">
                  <c:v>44561</c:v>
                </c:pt>
                <c:pt idx="5">
                  <c:v>44926</c:v>
                </c:pt>
                <c:pt idx="6">
                  <c:v>45291</c:v>
                </c:pt>
              </c:numCache>
            </c:numRef>
          </c:xVal>
          <c:yVal>
            <c:numRef>
              <c:f>'2017-2023 Ex-Post Analysis'!$C$13:$I$13</c:f>
              <c:numCache>
                <c:formatCode>_-* #,##0_-;\-* #,##0_-;_-* "-"??_-;_-@_-</c:formatCode>
                <c:ptCount val="7"/>
                <c:pt idx="0">
                  <c:v>508976</c:v>
                </c:pt>
                <c:pt idx="1">
                  <c:v>211315</c:v>
                </c:pt>
                <c:pt idx="2">
                  <c:v>215538</c:v>
                </c:pt>
                <c:pt idx="3">
                  <c:v>367400</c:v>
                </c:pt>
                <c:pt idx="4">
                  <c:v>295100</c:v>
                </c:pt>
                <c:pt idx="5">
                  <c:v>323500</c:v>
                </c:pt>
                <c:pt idx="6">
                  <c:v>362400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7-4A16-B46C-2679D80AEB03}"/>
            </c:ext>
          </c:extLst>
        </c:ser>
        <c:ser>
          <c:idx val="2"/>
          <c:order val="2"/>
          <c:tx>
            <c:v>HAW-Endlager*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'2017-2023 Ex-Post Analysis'!$C$11:$I$11</c:f>
              <c:numCache>
                <c:formatCode>yyyy</c:formatCode>
                <c:ptCount val="7"/>
                <c:pt idx="0">
                  <c:v>43100</c:v>
                </c:pt>
                <c:pt idx="1">
                  <c:v>43465</c:v>
                </c:pt>
                <c:pt idx="2">
                  <c:v>43830</c:v>
                </c:pt>
                <c:pt idx="3">
                  <c:v>44196</c:v>
                </c:pt>
                <c:pt idx="4">
                  <c:v>44561</c:v>
                </c:pt>
                <c:pt idx="5">
                  <c:v>44926</c:v>
                </c:pt>
                <c:pt idx="6">
                  <c:v>45291</c:v>
                </c:pt>
              </c:numCache>
            </c:numRef>
          </c:xVal>
          <c:yVal>
            <c:numRef>
              <c:f>'2017-2023 Ex-Post Analysis'!$C$14:$I$14</c:f>
              <c:numCache>
                <c:formatCode>_-* #,##0_-;\-* #,##0_-;_-* "-"??_-;_-@_-</c:formatCode>
                <c:ptCount val="7"/>
                <c:pt idx="0">
                  <c:v>473308</c:v>
                </c:pt>
                <c:pt idx="1">
                  <c:v>46985</c:v>
                </c:pt>
                <c:pt idx="2">
                  <c:v>59279</c:v>
                </c:pt>
                <c:pt idx="3">
                  <c:v>95900</c:v>
                </c:pt>
                <c:pt idx="4">
                  <c:v>115520</c:v>
                </c:pt>
                <c:pt idx="5">
                  <c:v>157800</c:v>
                </c:pt>
                <c:pt idx="6">
                  <c:v>170700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87-4A16-B46C-2679D80AEB03}"/>
            </c:ext>
          </c:extLst>
        </c:ser>
        <c:ser>
          <c:idx val="3"/>
          <c:order val="3"/>
          <c:tx>
            <c:v>Summe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'2017-2023 Ex-Post Analysis'!$C$11:$I$11</c:f>
              <c:numCache>
                <c:formatCode>yyyy</c:formatCode>
                <c:ptCount val="7"/>
                <c:pt idx="0">
                  <c:v>43100</c:v>
                </c:pt>
                <c:pt idx="1">
                  <c:v>43465</c:v>
                </c:pt>
                <c:pt idx="2">
                  <c:v>43830</c:v>
                </c:pt>
                <c:pt idx="3">
                  <c:v>44196</c:v>
                </c:pt>
                <c:pt idx="4">
                  <c:v>44561</c:v>
                </c:pt>
                <c:pt idx="5">
                  <c:v>44926</c:v>
                </c:pt>
                <c:pt idx="6">
                  <c:v>45291</c:v>
                </c:pt>
              </c:numCache>
            </c:numRef>
          </c:xVal>
          <c:yVal>
            <c:numRef>
              <c:f>'2017-2023 Ex-Post Analysis'!$C$15:$I$15</c:f>
              <c:numCache>
                <c:formatCode>_-* #,##0_-;\-* #,##0_-;_-* "-"??_-;_-@_-</c:formatCode>
                <c:ptCount val="7"/>
                <c:pt idx="0">
                  <c:v>1366620</c:v>
                </c:pt>
                <c:pt idx="1">
                  <c:v>532938</c:v>
                </c:pt>
                <c:pt idx="2">
                  <c:v>676532</c:v>
                </c:pt>
                <c:pt idx="3">
                  <c:v>879000</c:v>
                </c:pt>
                <c:pt idx="4">
                  <c:v>824493</c:v>
                </c:pt>
                <c:pt idx="5">
                  <c:v>835131</c:v>
                </c:pt>
                <c:pt idx="6">
                  <c:v>963683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87-4A16-B46C-2679D80AE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93824"/>
        <c:axId val="998374960"/>
      </c:scatterChart>
      <c:valAx>
        <c:axId val="20956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98374960"/>
        <c:crosses val="autoZero"/>
        <c:crossBetween val="midCat"/>
      </c:valAx>
      <c:valAx>
        <c:axId val="9983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09569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283845</xdr:colOff>
      <xdr:row>8</xdr:row>
      <xdr:rowOff>11905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456D4-59AA-4C13-B6CB-854CC1C0D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432435</xdr:colOff>
      <xdr:row>9</xdr:row>
      <xdr:rowOff>12383</xdr:rowOff>
    </xdr:from>
    <xdr:to>
      <xdr:col>19</xdr:col>
      <xdr:colOff>287653</xdr:colOff>
      <xdr:row>15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D29BCA-6A04-4493-AADA-B7937E708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443864</xdr:colOff>
      <xdr:row>16</xdr:row>
      <xdr:rowOff>0</xdr:rowOff>
    </xdr:from>
    <xdr:to>
      <xdr:col>19</xdr:col>
      <xdr:colOff>234313</xdr:colOff>
      <xdr:row>23</xdr:row>
      <xdr:rowOff>337185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EB38E-856D-44F1-85C6-45F8356F7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1409700</xdr:colOff>
      <xdr:row>9</xdr:row>
      <xdr:rowOff>12383</xdr:rowOff>
    </xdr:from>
    <xdr:to>
      <xdr:col>18</xdr:col>
      <xdr:colOff>621028</xdr:colOff>
      <xdr:row>15</xdr:row>
      <xdr:rowOff>552450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F04E9-5C0D-4595-927C-E87FCC1B6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</xdr:colOff>
      <xdr:row>15</xdr:row>
      <xdr:rowOff>1190625</xdr:rowOff>
    </xdr:from>
    <xdr:to>
      <xdr:col>18</xdr:col>
      <xdr:colOff>672463</xdr:colOff>
      <xdr:row>23</xdr:row>
      <xdr:rowOff>318135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BC1B2-FC61-4766-8B93-B30E9F56F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1414462</xdr:colOff>
      <xdr:row>0</xdr:row>
      <xdr:rowOff>19050</xdr:rowOff>
    </xdr:from>
    <xdr:to>
      <xdr:col>19</xdr:col>
      <xdr:colOff>266700</xdr:colOff>
      <xdr:row>7</xdr:row>
      <xdr:rowOff>1381125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A5FE71-DE73-463C-9B5C-5E6C085F1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381000</xdr:colOff>
      <xdr:row>66</xdr:row>
      <xdr:rowOff>419100</xdr:rowOff>
    </xdr:from>
    <xdr:to>
      <xdr:col>28</xdr:col>
      <xdr:colOff>95250</xdr:colOff>
      <xdr:row>72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2D72A8-4E57-40AB-A573-1E919C0EC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366712</xdr:colOff>
      <xdr:row>76</xdr:row>
      <xdr:rowOff>447675</xdr:rowOff>
    </xdr:from>
    <xdr:to>
      <xdr:col>25</xdr:col>
      <xdr:colOff>80962</xdr:colOff>
      <xdr:row>82</xdr:row>
      <xdr:rowOff>447675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E2574A-90BD-44C8-ACA9-206A21CD8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1409700</xdr:colOff>
      <xdr:row>9</xdr:row>
      <xdr:rowOff>12383</xdr:rowOff>
    </xdr:from>
    <xdr:to>
      <xdr:col>18</xdr:col>
      <xdr:colOff>621028</xdr:colOff>
      <xdr:row>15</xdr:row>
      <xdr:rowOff>552450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968F98-59B0-420C-9E6F-C0BAD8227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</xdr:colOff>
      <xdr:row>15</xdr:row>
      <xdr:rowOff>1190625</xdr:rowOff>
    </xdr:from>
    <xdr:to>
      <xdr:col>18</xdr:col>
      <xdr:colOff>672463</xdr:colOff>
      <xdr:row>23</xdr:row>
      <xdr:rowOff>318135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1DA2F8-C020-416B-8AA1-198249C94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1414462</xdr:colOff>
      <xdr:row>0</xdr:row>
      <xdr:rowOff>19050</xdr:rowOff>
    </xdr:from>
    <xdr:to>
      <xdr:col>19</xdr:col>
      <xdr:colOff>266700</xdr:colOff>
      <xdr:row>7</xdr:row>
      <xdr:rowOff>1381125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9510A5-228D-0C7B-0260-3439391EE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381000</xdr:colOff>
      <xdr:row>66</xdr:row>
      <xdr:rowOff>419100</xdr:rowOff>
    </xdr:from>
    <xdr:to>
      <xdr:col>28</xdr:col>
      <xdr:colOff>95250</xdr:colOff>
      <xdr:row>72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4584E9-5453-9A5B-90FA-DBAF00E9C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366712</xdr:colOff>
      <xdr:row>76</xdr:row>
      <xdr:rowOff>447675</xdr:rowOff>
    </xdr:from>
    <xdr:to>
      <xdr:col>25</xdr:col>
      <xdr:colOff>80962</xdr:colOff>
      <xdr:row>82</xdr:row>
      <xdr:rowOff>447675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59C5C1-494D-2679-3FF2-E9815C445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532280</xdr:colOff>
      <xdr:row>16</xdr:row>
      <xdr:rowOff>342900</xdr:rowOff>
    </xdr:from>
    <xdr:to>
      <xdr:col>34</xdr:col>
      <xdr:colOff>616324</xdr:colOff>
      <xdr:row>23</xdr:row>
      <xdr:rowOff>224118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2F76D-0B73-21EA-7670-BE81C5B3E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11</xdr:col>
      <xdr:colOff>15240</xdr:colOff>
      <xdr:row>25</xdr:row>
      <xdr:rowOff>441960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1D96E1-0675-4924-A144-095D25722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004jtdj\Desktop\University\Bachelor\Bachelor%20Thesis\Prototypes\Data\Cost%20Estimations%20Scienarios.xlsx" TargetMode="External"/><Relationship Id="rId1" Type="http://schemas.openxmlformats.org/officeDocument/2006/relationships/externalLinkPath" Target="/Users/z004jtdj/Desktop/University/Bachelor/Bachelor%20Thesis/Prototypes/Data/Cost%20Estimations%20Scienar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7-2023 Ex-Post Analysis"/>
      <sheetName val="Ex-Ante Analysis - Planned"/>
      <sheetName val="Ex-Ante Analysis - Best Case"/>
      <sheetName val="Ex-Ante Analysis - Medium Case"/>
      <sheetName val="Ex-Ante Analysis - Worst Case"/>
      <sheetName val="Worst Case - Old"/>
      <sheetName val="2015-2099 Ex-Post + CAGR"/>
      <sheetName val="2015-2022 Ex-Post Analysis"/>
      <sheetName val="2015-2099"/>
      <sheetName val="2015-2099 Colored"/>
      <sheetName val="1"/>
      <sheetName val="2"/>
      <sheetName val="3"/>
      <sheetName val="4"/>
      <sheetName val="Original imported Table"/>
      <sheetName val="2015-2023 Ex-Post Analysis Copy"/>
      <sheetName val="Years Of Scenari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>
            <v>42369</v>
          </cell>
          <cell r="D2">
            <v>42735</v>
          </cell>
          <cell r="E2">
            <v>43100</v>
          </cell>
          <cell r="F2">
            <v>43465</v>
          </cell>
          <cell r="G2">
            <v>43830</v>
          </cell>
          <cell r="H2">
            <v>44196</v>
          </cell>
          <cell r="I2">
            <v>44561</v>
          </cell>
          <cell r="J2">
            <v>44926</v>
          </cell>
        </row>
        <row r="3">
          <cell r="C3">
            <v>138000</v>
          </cell>
          <cell r="D3">
            <v>140000</v>
          </cell>
          <cell r="E3">
            <v>116000</v>
          </cell>
          <cell r="F3">
            <v>121000</v>
          </cell>
          <cell r="G3">
            <v>109000</v>
          </cell>
          <cell r="H3">
            <v>104000</v>
          </cell>
          <cell r="I3">
            <v>107000</v>
          </cell>
          <cell r="J3">
            <v>122000</v>
          </cell>
        </row>
        <row r="5">
          <cell r="C5">
            <v>205000</v>
          </cell>
          <cell r="D5">
            <v>253000</v>
          </cell>
          <cell r="E5">
            <v>261000</v>
          </cell>
          <cell r="F5">
            <v>217000</v>
          </cell>
          <cell r="G5">
            <v>179000</v>
          </cell>
          <cell r="H5">
            <v>153000</v>
          </cell>
          <cell r="I5">
            <v>144000</v>
          </cell>
          <cell r="J5">
            <v>210000</v>
          </cell>
        </row>
        <row r="6">
          <cell r="C6">
            <v>34000</v>
          </cell>
          <cell r="D6">
            <v>130000</v>
          </cell>
          <cell r="E6">
            <v>135000</v>
          </cell>
          <cell r="F6">
            <v>140000</v>
          </cell>
          <cell r="G6">
            <v>145000</v>
          </cell>
          <cell r="H6">
            <v>150000</v>
          </cell>
          <cell r="I6">
            <v>156000</v>
          </cell>
          <cell r="J6">
            <v>161000</v>
          </cell>
        </row>
        <row r="11">
          <cell r="C11">
            <v>42369</v>
          </cell>
          <cell r="D11">
            <v>42735</v>
          </cell>
          <cell r="E11">
            <v>43100</v>
          </cell>
          <cell r="F11">
            <v>43465</v>
          </cell>
          <cell r="G11">
            <v>43830</v>
          </cell>
          <cell r="H11">
            <v>44196</v>
          </cell>
          <cell r="I11">
            <v>44561</v>
          </cell>
          <cell r="J11">
            <v>44926</v>
          </cell>
        </row>
        <row r="12">
          <cell r="C12">
            <v>316730</v>
          </cell>
          <cell r="D12">
            <v>391120</v>
          </cell>
          <cell r="E12">
            <v>384336</v>
          </cell>
          <cell r="F12">
            <v>274638</v>
          </cell>
          <cell r="G12">
            <v>401715</v>
          </cell>
          <cell r="H12">
            <v>415700</v>
          </cell>
          <cell r="I12">
            <v>413873</v>
          </cell>
          <cell r="J12">
            <v>353831</v>
          </cell>
        </row>
        <row r="13">
          <cell r="C13">
            <v>160000</v>
          </cell>
          <cell r="D13">
            <v>208970</v>
          </cell>
          <cell r="E13">
            <v>240000</v>
          </cell>
          <cell r="F13">
            <v>211315</v>
          </cell>
          <cell r="G13">
            <v>215538</v>
          </cell>
          <cell r="H13">
            <v>229468</v>
          </cell>
          <cell r="I13">
            <v>253218</v>
          </cell>
          <cell r="J13">
            <v>323473</v>
          </cell>
        </row>
        <row r="14">
          <cell r="C14">
            <v>28393</v>
          </cell>
          <cell r="D14">
            <v>30049</v>
          </cell>
          <cell r="E14">
            <v>473008</v>
          </cell>
          <cell r="F14">
            <v>46685</v>
          </cell>
          <cell r="G14">
            <v>58979</v>
          </cell>
          <cell r="H14">
            <v>95600</v>
          </cell>
          <cell r="I14">
            <v>115220</v>
          </cell>
          <cell r="J14">
            <v>157500</v>
          </cell>
        </row>
        <row r="17">
          <cell r="C17">
            <v>42369</v>
          </cell>
          <cell r="D17">
            <v>42735</v>
          </cell>
          <cell r="E17">
            <v>43100</v>
          </cell>
          <cell r="F17">
            <v>43465</v>
          </cell>
          <cell r="G17">
            <v>43830</v>
          </cell>
          <cell r="H17">
            <v>44196</v>
          </cell>
          <cell r="I17">
            <v>44561</v>
          </cell>
          <cell r="J17">
            <v>44926</v>
          </cell>
        </row>
        <row r="18">
          <cell r="C18">
            <v>-178730</v>
          </cell>
          <cell r="D18">
            <v>-244336</v>
          </cell>
          <cell r="E18">
            <v>-268336</v>
          </cell>
          <cell r="F18">
            <v>-153638</v>
          </cell>
          <cell r="G18">
            <v>-292715</v>
          </cell>
          <cell r="H18">
            <v>-311700</v>
          </cell>
          <cell r="I18">
            <v>-306873</v>
          </cell>
          <cell r="J18">
            <v>-231831</v>
          </cell>
        </row>
        <row r="19">
          <cell r="C19">
            <v>45000</v>
          </cell>
          <cell r="D19">
            <v>44030</v>
          </cell>
          <cell r="E19">
            <v>21000</v>
          </cell>
          <cell r="F19">
            <v>5685</v>
          </cell>
          <cell r="G19">
            <v>-36538</v>
          </cell>
          <cell r="H19">
            <v>-76468</v>
          </cell>
          <cell r="I19">
            <v>-109218</v>
          </cell>
          <cell r="J19">
            <v>-113473</v>
          </cell>
        </row>
        <row r="20">
          <cell r="C20">
            <v>5607</v>
          </cell>
          <cell r="D20">
            <v>99951</v>
          </cell>
          <cell r="E20">
            <v>-338008</v>
          </cell>
          <cell r="F20">
            <v>93315</v>
          </cell>
          <cell r="G20">
            <v>86021</v>
          </cell>
          <cell r="H20">
            <v>54400</v>
          </cell>
          <cell r="I20">
            <v>40780</v>
          </cell>
          <cell r="J20">
            <v>3500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CD1EEEC-F235-44BA-85C6-D67654AFBDCD}" autoFormatId="16" applyNumberFormats="0" applyBorderFormats="0" applyFontFormats="0" applyPatternFormats="0" applyAlignmentFormats="0" applyWidthHeightFormats="0">
  <queryTableRefresh nextId="90" unboundColumnsRight="85">
    <queryTableFields count="89">
      <queryTableField id="1" name="Entsorgungskosten vereinheitlicht" tableColumnId="1"/>
      <queryTableField id="2" name="&amp; eskaliert" tableColumnId="2"/>
      <queryTableField id="3" name="Column1" tableColumnId="3"/>
      <queryTableField id="4" name="Σ 2015-2099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  <queryTableField id="34" dataBound="0" tableColumnId="34"/>
      <queryTableField id="35" dataBound="0" tableColumnId="35"/>
      <queryTableField id="36" dataBound="0" tableColumnId="36"/>
      <queryTableField id="37" dataBound="0" tableColumnId="37"/>
      <queryTableField id="38" dataBound="0" tableColumnId="38"/>
      <queryTableField id="39" dataBound="0" tableColumnId="39"/>
      <queryTableField id="40" dataBound="0" tableColumnId="40"/>
      <queryTableField id="41" dataBound="0" tableColumnId="41"/>
      <queryTableField id="42" dataBound="0" tableColumnId="42"/>
      <queryTableField id="43" dataBound="0" tableColumnId="43"/>
      <queryTableField id="44" dataBound="0" tableColumnId="44"/>
      <queryTableField id="45" dataBound="0" tableColumnId="45"/>
      <queryTableField id="46" dataBound="0" tableColumnId="46"/>
      <queryTableField id="47" dataBound="0" tableColumnId="47"/>
      <queryTableField id="48" dataBound="0" tableColumnId="48"/>
      <queryTableField id="49" dataBound="0" tableColumnId="49"/>
      <queryTableField id="50" dataBound="0" tableColumnId="50"/>
      <queryTableField id="51" dataBound="0" tableColumnId="51"/>
      <queryTableField id="52" dataBound="0" tableColumnId="52"/>
      <queryTableField id="53" dataBound="0" tableColumnId="53"/>
      <queryTableField id="54" dataBound="0" tableColumnId="54"/>
      <queryTableField id="55" dataBound="0" tableColumnId="55"/>
      <queryTableField id="56" dataBound="0" tableColumnId="56"/>
      <queryTableField id="57" dataBound="0" tableColumnId="57"/>
      <queryTableField id="58" dataBound="0" tableColumnId="58"/>
      <queryTableField id="59" dataBound="0" tableColumnId="59"/>
      <queryTableField id="60" dataBound="0" tableColumnId="60"/>
      <queryTableField id="61" dataBound="0" tableColumnId="61"/>
      <queryTableField id="62" dataBound="0" tableColumnId="62"/>
      <queryTableField id="63" dataBound="0" tableColumnId="63"/>
      <queryTableField id="64" dataBound="0" tableColumnId="64"/>
      <queryTableField id="65" dataBound="0" tableColumnId="65"/>
      <queryTableField id="66" dataBound="0" tableColumnId="66"/>
      <queryTableField id="67" dataBound="0" tableColumnId="67"/>
      <queryTableField id="68" dataBound="0" tableColumnId="68"/>
      <queryTableField id="69" dataBound="0" tableColumnId="69"/>
      <queryTableField id="70" dataBound="0" tableColumnId="70"/>
      <queryTableField id="71" dataBound="0" tableColumnId="71"/>
      <queryTableField id="72" dataBound="0" tableColumnId="72"/>
      <queryTableField id="73" dataBound="0" tableColumnId="73"/>
      <queryTableField id="74" dataBound="0" tableColumnId="74"/>
      <queryTableField id="75" dataBound="0" tableColumnId="75"/>
      <queryTableField id="76" dataBound="0" tableColumnId="76"/>
      <queryTableField id="77" dataBound="0" tableColumnId="77"/>
      <queryTableField id="78" dataBound="0" tableColumnId="78"/>
      <queryTableField id="79" dataBound="0" tableColumnId="79"/>
      <queryTableField id="80" dataBound="0" tableColumnId="80"/>
      <queryTableField id="81" dataBound="0" tableColumnId="81"/>
      <queryTableField id="82" dataBound="0" tableColumnId="82"/>
      <queryTableField id="83" dataBound="0" tableColumnId="83"/>
      <queryTableField id="84" dataBound="0" tableColumnId="84"/>
      <queryTableField id="85" dataBound="0" tableColumnId="85"/>
      <queryTableField id="86" dataBound="0" tableColumnId="86"/>
      <queryTableField id="87" dataBound="0" tableColumnId="87"/>
      <queryTableField id="88" dataBound="0" tableColumnId="88"/>
      <queryTableField id="89" dataBound="0" tableColumnId="8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F4AC73B-61BF-408D-8DBB-FCFF29AA0CF1}" autoFormatId="16" applyNumberFormats="0" applyBorderFormats="0" applyFontFormats="0" applyPatternFormats="0" applyAlignmentFormats="0" applyWidthHeightFormats="0">
  <queryTableRefresh nextId="5">
    <queryTableFields count="4">
      <queryTableField id="1" name="Entsorgungskosten vereinheitlicht" tableColumnId="1"/>
      <queryTableField id="2" name="&amp; eskaliert" tableColumnId="2"/>
      <queryTableField id="3" name="Column1" tableColumnId="3"/>
      <queryTableField id="4" name="Σ 2015-2099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02A6D2-C7E8-40DA-86E4-83336A3D320C}" autoFormatId="16" applyNumberFormats="0" applyBorderFormats="0" applyFontFormats="0" applyPatternFormats="0" applyAlignmentFormats="0" applyWidthHeightFormats="0">
  <queryTableRefresh nextId="28">
    <queryTableFields count="27">
      <queryTableField id="1" name="2015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F575C86-E63A-4B48-B31D-3DE221A13F63}" autoFormatId="16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0C99C8A-24DF-41D5-A732-B90CD6EAA558}" autoFormatId="16" applyNumberFormats="0" applyBorderFormats="0" applyFontFormats="0" applyPatternFormats="0" applyAlignmentFormats="0" applyWidthHeightFormats="0">
  <queryTableRefresh nextId="31">
    <queryTableFields count="3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2A8230-502D-4A6A-99BC-60364D4633E9}" name="Table_temp__46" displayName="Table_temp__46" ref="A1:CK27" tableType="queryTable" totalsRowShown="0" headerRowDxfId="95" dataDxfId="94">
  <tableColumns count="89">
    <tableColumn id="1" xr3:uid="{BB4D5B14-2DBE-43C0-8CE0-32ECDBC7DDC6}" uniqueName="1" name="Entsorgungskosten vereinheitlicht" queryTableFieldId="1" dataDxfId="93"/>
    <tableColumn id="2" xr3:uid="{578320DB-4ABC-48DA-A548-8B23388FB8AD}" uniqueName="2" name="&amp; eskaliert" queryTableFieldId="2" dataDxfId="92"/>
    <tableColumn id="3" xr3:uid="{3E414E0A-DFF3-4DD2-8F62-5CDD5FE41F18}" uniqueName="3" name="Column1" queryTableFieldId="3" dataDxfId="91"/>
    <tableColumn id="4" xr3:uid="{0D87CFBB-C898-4332-A93D-A73C9A7965EB}" uniqueName="4" name="Σ 2015-2099" queryTableFieldId="4" dataDxfId="90"/>
    <tableColumn id="5" xr3:uid="{27F2FAAA-C78B-45B6-9C33-9674A8DB7624}" uniqueName="5" name="2015" queryTableFieldId="5" dataDxfId="89"/>
    <tableColumn id="6" xr3:uid="{A9831E3B-78EF-44D1-9C2D-035BD0DADCA0}" uniqueName="6" name="2016" queryTableFieldId="6" dataDxfId="88"/>
    <tableColumn id="7" xr3:uid="{88EAC64C-A4D3-4C49-8E1F-0DE855C5AAC6}" uniqueName="7" name="2017" queryTableFieldId="7" dataDxfId="87"/>
    <tableColumn id="8" xr3:uid="{39084FF8-C18E-4D28-9750-11A5B8469510}" uniqueName="8" name="2018" queryTableFieldId="8" dataDxfId="86"/>
    <tableColumn id="9" xr3:uid="{DA2C78BF-DB22-47D6-BD29-45267BA320E3}" uniqueName="9" name="2019" queryTableFieldId="9" dataDxfId="85"/>
    <tableColumn id="10" xr3:uid="{9E9F9E78-9E9D-42E8-BB2A-B004C2BC8FEC}" uniqueName="10" name="2020" queryTableFieldId="10" dataDxfId="84"/>
    <tableColumn id="11" xr3:uid="{B1C3F79F-74B3-4692-AE0C-1B86B9F03853}" uniqueName="11" name="2021" queryTableFieldId="11" dataDxfId="83"/>
    <tableColumn id="12" xr3:uid="{71B694C2-C953-4C70-B173-341F4B04D223}" uniqueName="12" name="2022" queryTableFieldId="12" dataDxfId="82"/>
    <tableColumn id="13" xr3:uid="{7BD4857F-9DA2-4EAC-ACCD-4C8E5BAA0BD5}" uniqueName="13" name="2023" queryTableFieldId="13" dataDxfId="81"/>
    <tableColumn id="14" xr3:uid="{B9CE4CDC-3C82-4DED-8607-67EB590962B7}" uniqueName="14" name="2024" queryTableFieldId="14" dataDxfId="80"/>
    <tableColumn id="15" xr3:uid="{19E63917-9476-4E22-A638-7A2092725420}" uniqueName="15" name="2025" queryTableFieldId="15" dataDxfId="79"/>
    <tableColumn id="16" xr3:uid="{15E97F7F-8186-4378-B77D-0F20258F5E94}" uniqueName="16" name="2026" queryTableFieldId="16" dataDxfId="78"/>
    <tableColumn id="17" xr3:uid="{3B36C061-336E-40F8-9B79-C32B4D3B4B24}" uniqueName="17" name="2027" queryTableFieldId="17" dataDxfId="77"/>
    <tableColumn id="18" xr3:uid="{A5ABC218-1CCD-4CDF-803A-7CEC545D8570}" uniqueName="18" name="2028" queryTableFieldId="18" dataDxfId="76"/>
    <tableColumn id="19" xr3:uid="{0F995EBC-84E1-4C90-A935-F7BA871F3B71}" uniqueName="19" name="2029" queryTableFieldId="19" dataDxfId="75"/>
    <tableColumn id="20" xr3:uid="{CC20C2B9-EAF0-4EE6-A48C-19ECA1904F0A}" uniqueName="20" name="2030" queryTableFieldId="20" dataDxfId="74"/>
    <tableColumn id="21" xr3:uid="{930CF51A-3DEC-4DA3-8782-FE045B36AFC0}" uniqueName="21" name="2031" queryTableFieldId="21" dataDxfId="73"/>
    <tableColumn id="22" xr3:uid="{60564E95-7FC8-4B09-8AAB-CB82B55B3E61}" uniqueName="22" name="2032" queryTableFieldId="22" dataDxfId="72"/>
    <tableColumn id="23" xr3:uid="{48CEE28E-1C0A-4651-A1AB-04A57CCB0096}" uniqueName="23" name="2033" queryTableFieldId="23" dataDxfId="71"/>
    <tableColumn id="24" xr3:uid="{F6B975E5-B424-4721-A8F0-8A4862F989C3}" uniqueName="24" name="2034" queryTableFieldId="24" dataDxfId="70"/>
    <tableColumn id="25" xr3:uid="{4DF4B8D6-3CBD-4CD4-884D-B80076253AD6}" uniqueName="25" name="2035" queryTableFieldId="25" dataDxfId="69"/>
    <tableColumn id="26" xr3:uid="{E35888D9-B772-4512-A0A3-062DEFCAB5EB}" uniqueName="26" name="2036" queryTableFieldId="26" dataDxfId="68"/>
    <tableColumn id="27" xr3:uid="{08BD9FFB-CBFE-4652-96EC-9B7D297A2E71}" uniqueName="27" name="2037" queryTableFieldId="27" dataDxfId="67"/>
    <tableColumn id="28" xr3:uid="{E1D80C40-EAC9-40C1-9826-AEECC59D4653}" uniqueName="28" name="2038" queryTableFieldId="28" dataDxfId="66"/>
    <tableColumn id="29" xr3:uid="{D0E691CE-6221-4974-BB9E-122B60363822}" uniqueName="29" name="2039" queryTableFieldId="29" dataDxfId="65"/>
    <tableColumn id="30" xr3:uid="{941E25D5-640C-4A70-B2B0-C2DA7B630FBA}" uniqueName="30" name="2040" queryTableFieldId="30" dataDxfId="64"/>
    <tableColumn id="31" xr3:uid="{F652FEBC-D0E1-42DC-8B8A-0C8B661773E3}" uniqueName="31" name="2041" queryTableFieldId="31" dataDxfId="63"/>
    <tableColumn id="32" xr3:uid="{5C7AAA36-7048-48B0-9663-5CE55C857501}" uniqueName="32" name="2042" queryTableFieldId="32" dataDxfId="62"/>
    <tableColumn id="33" xr3:uid="{ADAD1F44-CBA8-403A-AFC0-CC09564E6BDB}" uniqueName="33" name="2043" queryTableFieldId="33" dataDxfId="61"/>
    <tableColumn id="34" xr3:uid="{7FC74037-48E0-4C87-8094-3FE74A0585E8}" uniqueName="34" name="2044" queryTableFieldId="34" dataDxfId="60"/>
    <tableColumn id="35" xr3:uid="{00306210-869F-4007-B644-36D719B64C0E}" uniqueName="35" name="2045" queryTableFieldId="35" dataDxfId="59"/>
    <tableColumn id="36" xr3:uid="{A31BAA86-025B-4892-A10F-5DB5909C78E7}" uniqueName="36" name="2046" queryTableFieldId="36" dataDxfId="58"/>
    <tableColumn id="37" xr3:uid="{C595C641-49F7-4752-80E0-540B2586DD9B}" uniqueName="37" name="2047" queryTableFieldId="37" dataDxfId="57"/>
    <tableColumn id="38" xr3:uid="{1E271238-8918-41CA-9001-DFEF8D355B1E}" uniqueName="38" name="2048" queryTableFieldId="38" dataDxfId="56"/>
    <tableColumn id="39" xr3:uid="{3424BB00-28F3-443F-8284-4CA5C06D4004}" uniqueName="39" name="2049" queryTableFieldId="39" dataDxfId="55"/>
    <tableColumn id="40" xr3:uid="{8D94DBF9-8024-42FE-A127-CB28C228D9DE}" uniqueName="40" name="2050" queryTableFieldId="40" dataDxfId="54"/>
    <tableColumn id="41" xr3:uid="{B1CF2510-30FA-4317-893E-CC2805B553C5}" uniqueName="41" name="2051" queryTableFieldId="41" dataDxfId="53"/>
    <tableColumn id="42" xr3:uid="{574800E3-84B0-403C-9751-348FABAC8EED}" uniqueName="42" name="2052" queryTableFieldId="42" dataDxfId="52"/>
    <tableColumn id="43" xr3:uid="{44B8F7B8-2FF7-4F58-8FC7-1DE67F3E2235}" uniqueName="43" name="2053" queryTableFieldId="43" dataDxfId="51"/>
    <tableColumn id="44" xr3:uid="{F97ABB1B-307A-4F7A-B911-A8270BA27AE6}" uniqueName="44" name="2054" queryTableFieldId="44" dataDxfId="50"/>
    <tableColumn id="45" xr3:uid="{9CAC6D09-915D-4FB5-9C1D-4BA7C0445D50}" uniqueName="45" name="2055" queryTableFieldId="45" dataDxfId="49"/>
    <tableColumn id="46" xr3:uid="{DDB33025-0FF8-4D2E-B3AB-5B2A69747AE6}" uniqueName="46" name="2056" queryTableFieldId="46" dataDxfId="48"/>
    <tableColumn id="47" xr3:uid="{8AEE67DC-CF50-4BD8-9727-C25F05C28F37}" uniqueName="47" name="2057" queryTableFieldId="47" dataDxfId="47"/>
    <tableColumn id="48" xr3:uid="{013B7A8F-C111-44E4-9639-CBE27B8A1F6E}" uniqueName="48" name="2058" queryTableFieldId="48" dataDxfId="46"/>
    <tableColumn id="49" xr3:uid="{0A22B5AD-5953-41A3-B195-F5BA71F51DDB}" uniqueName="49" name="2059" queryTableFieldId="49" dataDxfId="45"/>
    <tableColumn id="50" xr3:uid="{A9E676E2-E5E2-45EF-8E60-4CB87D86386E}" uniqueName="50" name="2060" queryTableFieldId="50" dataDxfId="44"/>
    <tableColumn id="51" xr3:uid="{1130743C-12B3-44F2-A1DA-C54C6AFE55C5}" uniqueName="51" name="2061" queryTableFieldId="51" dataDxfId="43"/>
    <tableColumn id="52" xr3:uid="{C9C2E44E-D63E-4508-A89E-7F73CF63043A}" uniqueName="52" name="2062" queryTableFieldId="52" dataDxfId="42"/>
    <tableColumn id="53" xr3:uid="{A8E0E190-BB9C-49E7-B278-D989BF1465EF}" uniqueName="53" name="2063" queryTableFieldId="53" dataDxfId="41"/>
    <tableColumn id="54" xr3:uid="{9C248660-8ECD-48C9-BA06-0D0622C620E9}" uniqueName="54" name="2064" queryTableFieldId="54" dataDxfId="40"/>
    <tableColumn id="55" xr3:uid="{C6EC85FB-1AC1-402C-985C-5DE781419F8E}" uniqueName="55" name="2065" queryTableFieldId="55" dataDxfId="39"/>
    <tableColumn id="56" xr3:uid="{ABBB45A4-9607-4E38-8072-3F07157AA42D}" uniqueName="56" name="2066" queryTableFieldId="56" dataDxfId="38"/>
    <tableColumn id="57" xr3:uid="{B43CB4A3-D287-42CB-AAEC-D98E73BAD594}" uniqueName="57" name="2067" queryTableFieldId="57" dataDxfId="37"/>
    <tableColumn id="58" xr3:uid="{FA316ACC-EC10-469C-A578-12C8EF687170}" uniqueName="58" name="2068" queryTableFieldId="58" dataDxfId="36"/>
    <tableColumn id="59" xr3:uid="{8B536CFE-267D-4B29-9C85-010AA9C12334}" uniqueName="59" name="2069" queryTableFieldId="59" dataDxfId="35"/>
    <tableColumn id="60" xr3:uid="{6930C887-8760-419B-8284-479B50A522BB}" uniqueName="60" name="2070" queryTableFieldId="60" dataDxfId="34"/>
    <tableColumn id="61" xr3:uid="{72517CD0-F4C4-4485-86AC-BFEA42BA5500}" uniqueName="61" name="2071" queryTableFieldId="61" dataDxfId="33"/>
    <tableColumn id="62" xr3:uid="{E0259877-CC23-467D-AAC0-443A38869C8D}" uniqueName="62" name="2072" queryTableFieldId="62" dataDxfId="32"/>
    <tableColumn id="63" xr3:uid="{B22C29E6-CA43-4393-A532-5088BD92C999}" uniqueName="63" name="2073" queryTableFieldId="63" dataDxfId="31"/>
    <tableColumn id="64" xr3:uid="{2D2B8F1C-2442-4C23-8ECC-8E1437776A07}" uniqueName="64" name="2074" queryTableFieldId="64" dataDxfId="30"/>
    <tableColumn id="65" xr3:uid="{C55CD112-8ED4-4FB9-9CA6-C8DCFE1CBCEB}" uniqueName="65" name="2075" queryTableFieldId="65" dataDxfId="29"/>
    <tableColumn id="66" xr3:uid="{216FF934-ED84-4F55-AA8B-07F1C13C4AE5}" uniqueName="66" name="2076" queryTableFieldId="66" dataDxfId="28"/>
    <tableColumn id="67" xr3:uid="{5C96009C-664C-4280-8F5E-88271A7451A8}" uniqueName="67" name="2077" queryTableFieldId="67" dataDxfId="27"/>
    <tableColumn id="68" xr3:uid="{725960F9-4162-4E6C-ADC3-D1402D86E45A}" uniqueName="68" name="2078" queryTableFieldId="68" dataDxfId="26"/>
    <tableColumn id="69" xr3:uid="{B082B254-FBB9-441D-9CF5-AA1C6ECD8C89}" uniqueName="69" name="2079" queryTableFieldId="69" dataDxfId="25"/>
    <tableColumn id="70" xr3:uid="{0E88858C-2852-4326-9770-7DB5FFB94499}" uniqueName="70" name="2080" queryTableFieldId="70" dataDxfId="24"/>
    <tableColumn id="71" xr3:uid="{0CB05160-1BB8-47EF-BE30-62C711330034}" uniqueName="71" name="2081" queryTableFieldId="71" dataDxfId="23"/>
    <tableColumn id="72" xr3:uid="{86BB5D15-798A-4FD9-BAB5-CB48F91D168F}" uniqueName="72" name="2082" queryTableFieldId="72" dataDxfId="22"/>
    <tableColumn id="73" xr3:uid="{AF62E601-8870-467A-8FBD-E3F4D65D1875}" uniqueName="73" name="2083" queryTableFieldId="73" dataDxfId="21"/>
    <tableColumn id="74" xr3:uid="{ABA26FB2-75F5-4720-A67E-0F5214DFE7BB}" uniqueName="74" name="2084" queryTableFieldId="74" dataDxfId="20"/>
    <tableColumn id="75" xr3:uid="{4B59AD15-503D-4E04-9DD2-33A1F1FF46B6}" uniqueName="75" name="2085" queryTableFieldId="75" dataDxfId="19"/>
    <tableColumn id="76" xr3:uid="{336F5069-D306-4307-B666-37BC5BD7956C}" uniqueName="76" name="2086" queryTableFieldId="76" dataDxfId="18"/>
    <tableColumn id="77" xr3:uid="{C40F4F21-A11C-4F6D-BA37-55A9BD1C52A2}" uniqueName="77" name="2087" queryTableFieldId="77" dataDxfId="17"/>
    <tableColumn id="78" xr3:uid="{B7A0FD47-DB9F-4353-8BF3-FBD786CC08C4}" uniqueName="78" name="2088" queryTableFieldId="78" dataDxfId="16"/>
    <tableColumn id="79" xr3:uid="{2F65C12A-FEB0-4A73-B382-E808906A408F}" uniqueName="79" name="2089" queryTableFieldId="79" dataDxfId="15"/>
    <tableColumn id="80" xr3:uid="{12668F93-53B3-4337-9392-7C94B90912EE}" uniqueName="80" name="2090" queryTableFieldId="80" dataDxfId="14"/>
    <tableColumn id="81" xr3:uid="{911C22E6-CFA4-4AF8-AB41-173AA6340ADA}" uniqueName="81" name="2091" queryTableFieldId="81" dataDxfId="13"/>
    <tableColumn id="82" xr3:uid="{A57337C0-AB18-49DC-A25C-49FEC4CF27DF}" uniqueName="82" name="2092" queryTableFieldId="82" dataDxfId="12"/>
    <tableColumn id="83" xr3:uid="{B60BFBE1-F2F7-4608-AD7A-BF4A820B8A22}" uniqueName="83" name="2093" queryTableFieldId="83" dataDxfId="11"/>
    <tableColumn id="84" xr3:uid="{4D7D507A-C648-4F12-BB1D-C58DA057542C}" uniqueName="84" name="2094" queryTableFieldId="84" dataDxfId="10"/>
    <tableColumn id="85" xr3:uid="{6672BE4C-BA83-45CA-AE56-16DE8EE84CF0}" uniqueName="85" name="2095" queryTableFieldId="85" dataDxfId="9"/>
    <tableColumn id="86" xr3:uid="{5C5D300A-8623-4636-A061-2492118E50E4}" uniqueName="86" name="2096" queryTableFieldId="86" dataDxfId="8"/>
    <tableColumn id="87" xr3:uid="{3F0A6895-93B1-4E46-8767-7334EF5A82EA}" uniqueName="87" name="2097" queryTableFieldId="87" dataDxfId="7"/>
    <tableColumn id="88" xr3:uid="{C1640183-C075-463C-A52F-859D21CDFF3E}" uniqueName="88" name="2098" queryTableFieldId="88" dataDxfId="6"/>
    <tableColumn id="89" xr3:uid="{3683542C-EA8E-4722-99F5-3151E23BA80D}" uniqueName="89" name="2099" queryTableFieldId="89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B6F6C2-8403-4349-AA5F-F1E4EE90F91E}" name="Table_temp__4" displayName="Table_temp__4" ref="A1:D27" tableType="queryTable" totalsRowShown="0">
  <autoFilter ref="A1:D27" xr:uid="{18B6F6C2-8403-4349-AA5F-F1E4EE90F91E}"/>
  <tableColumns count="4">
    <tableColumn id="1" xr3:uid="{E73DCA49-18CF-49D2-B66E-F583241B07CD}" uniqueName="1" name="Entsorgungskosten vereinheitlicht" queryTableFieldId="1" dataDxfId="4"/>
    <tableColumn id="2" xr3:uid="{EC0D1BA3-0B9F-4E5D-8617-BC39F6865A53}" uniqueName="2" name="&amp; eskaliert" queryTableFieldId="2" dataDxfId="3"/>
    <tableColumn id="3" xr3:uid="{703EA091-26CB-42B4-9F61-0878E1C444AD}" uniqueName="3" name="Column1" queryTableFieldId="3" dataDxfId="2"/>
    <tableColumn id="4" xr3:uid="{46497482-B1D6-4E49-9132-B76F558178CF}" uniqueName="4" name="Σ 2015-2099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8E49BA-0A44-48E0-9CD7-4A734A47CD2A}" name="Table_temp" displayName="Table_temp" ref="A1:AA28" tableType="queryTable" totalsRowShown="0">
  <autoFilter ref="A1:AA28" xr:uid="{478E49BA-0A44-48E0-9CD7-4A734A47CD2A}"/>
  <tableColumns count="27">
    <tableColumn id="1" xr3:uid="{BEEEC2DC-130B-447D-AD82-1C796100B512}" uniqueName="1" name="Column1" queryTableFieldId="1"/>
    <tableColumn id="2" xr3:uid="{8D2413A3-6969-47DC-A4C8-004F456312DC}" uniqueName="2" name="Column2" queryTableFieldId="2"/>
    <tableColumn id="3" xr3:uid="{CC4F22B3-E5D2-4821-9D8F-59AA007C63BF}" uniqueName="3" name="Column3" queryTableFieldId="3"/>
    <tableColumn id="4" xr3:uid="{AB4986F5-7BA9-4DE0-BBBE-837923249C04}" uniqueName="4" name="Column4" queryTableFieldId="4"/>
    <tableColumn id="5" xr3:uid="{CD1C857A-2F15-4073-9DB8-D97BD7ADF8DD}" uniqueName="5" name="Column5" queryTableFieldId="5"/>
    <tableColumn id="6" xr3:uid="{EE4EB714-E8D5-4FCF-8224-CCF068722098}" uniqueName="6" name="Column6" queryTableFieldId="6"/>
    <tableColumn id="7" xr3:uid="{C057BADC-4D19-45C3-871F-4B4332EB62B3}" uniqueName="7" name="Column7" queryTableFieldId="7"/>
    <tableColumn id="8" xr3:uid="{67108DD5-F602-4E18-81F9-6C658D56E25E}" uniqueName="8" name="Column8" queryTableFieldId="8"/>
    <tableColumn id="9" xr3:uid="{564F1524-3A8F-446E-B435-C8B79BE71E81}" uniqueName="9" name="Column9" queryTableFieldId="9"/>
    <tableColumn id="10" xr3:uid="{878DEFF2-CE7F-4FFD-A297-21F923039280}" uniqueName="10" name="Column10" queryTableFieldId="10"/>
    <tableColumn id="11" xr3:uid="{EC76AD0E-EC9F-4FB4-AF76-73E3E3512FFE}" uniqueName="11" name="Column11" queryTableFieldId="11"/>
    <tableColumn id="12" xr3:uid="{B0911785-AF72-429F-A357-B8E998927F19}" uniqueName="12" name="Column12" queryTableFieldId="12"/>
    <tableColumn id="13" xr3:uid="{E25B3363-40C0-485B-BD41-7CAC9F3FB496}" uniqueName="13" name="Column13" queryTableFieldId="13"/>
    <tableColumn id="14" xr3:uid="{CCDED721-A202-414C-92A3-318B12787BFB}" uniqueName="14" name="Column14" queryTableFieldId="14"/>
    <tableColumn id="15" xr3:uid="{A4F96867-6195-40CD-B0F5-8EC4E5389549}" uniqueName="15" name="Column15" queryTableFieldId="15"/>
    <tableColumn id="16" xr3:uid="{FA7E8530-840E-4D30-9624-355F6819F7E8}" uniqueName="16" name="Column16" queryTableFieldId="16"/>
    <tableColumn id="17" xr3:uid="{1C79F0D7-7DA2-4F1E-BF2E-882A830DBA4B}" uniqueName="17" name="Column17" queryTableFieldId="17"/>
    <tableColumn id="18" xr3:uid="{7E220C50-6A3C-44F9-99D4-5C142FD242CB}" uniqueName="18" name="Column18" queryTableFieldId="18"/>
    <tableColumn id="19" xr3:uid="{5569FA75-89A4-4F62-ABE4-E4BC6775183D}" uniqueName="19" name="Column19" queryTableFieldId="19"/>
    <tableColumn id="20" xr3:uid="{CB1CCDF3-DF9D-4634-A999-93C98F2C5ABE}" uniqueName="20" name="Column20" queryTableFieldId="20"/>
    <tableColumn id="21" xr3:uid="{DCA6CB75-38B0-4CFF-988C-B7B13BE60174}" uniqueName="21" name="Column21" queryTableFieldId="21"/>
    <tableColumn id="22" xr3:uid="{AD27C7D2-0704-4797-AC10-5FED78935F80}" uniqueName="22" name="Column22" queryTableFieldId="22"/>
    <tableColumn id="23" xr3:uid="{C9D9B34F-BF65-4008-A72C-B8E582D8E275}" uniqueName="23" name="Column23" queryTableFieldId="23"/>
    <tableColumn id="24" xr3:uid="{5CF383B7-2641-42BC-8A44-3672459EB4AF}" uniqueName="24" name="Column24" queryTableFieldId="24"/>
    <tableColumn id="25" xr3:uid="{7B28B832-B1D0-4654-886A-3485B74F49AE}" uniqueName="25" name="Column25" queryTableFieldId="25"/>
    <tableColumn id="26" xr3:uid="{C6CF5D3A-4B88-4888-B0AE-0F68CAA5EF94}" uniqueName="26" name="Column26" queryTableFieldId="26"/>
    <tableColumn id="27" xr3:uid="{8F37DF82-02DC-4D05-BCEC-F76AA2F69BB3}" uniqueName="27" name="Column27" queryTableFieldId="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96F9A8-A044-4F30-8CF6-A5039CE57A2E}" name="Table_temp__2" displayName="Table_temp__2" ref="A1:AD28" tableType="queryTable" totalsRowShown="0">
  <autoFilter ref="A1:AD28" xr:uid="{A096F9A8-A044-4F30-8CF6-A5039CE57A2E}"/>
  <tableColumns count="30">
    <tableColumn id="1" xr3:uid="{8CDDB18F-FA83-4E91-8FEB-606309DE78FE}" uniqueName="1" name="Column1" queryTableFieldId="1"/>
    <tableColumn id="2" xr3:uid="{724D8914-703B-4246-A1E6-84BD9DFFD225}" uniqueName="2" name="Column2" queryTableFieldId="2"/>
    <tableColumn id="3" xr3:uid="{FC476966-912A-4824-BA8D-43BB3A27FA42}" uniqueName="3" name="Column3" queryTableFieldId="3"/>
    <tableColumn id="4" xr3:uid="{755C948D-BA7B-4F3A-A21E-9CFFE0E5D284}" uniqueName="4" name="Column4" queryTableFieldId="4"/>
    <tableColumn id="5" xr3:uid="{D74A860B-AE8F-45B8-93D3-F19AA24692C4}" uniqueName="5" name="Column5" queryTableFieldId="5"/>
    <tableColumn id="6" xr3:uid="{CBF29E51-1C25-44B6-96A6-8785FB5A2BCC}" uniqueName="6" name="Column6" queryTableFieldId="6"/>
    <tableColumn id="7" xr3:uid="{0B49A68D-2DEF-4F2B-AF57-86A3964D4AA1}" uniqueName="7" name="Column7" queryTableFieldId="7"/>
    <tableColumn id="8" xr3:uid="{16AAFC72-A457-4C24-A065-CA5526206EDE}" uniqueName="8" name="Column8" queryTableFieldId="8"/>
    <tableColumn id="9" xr3:uid="{DF557727-2AB9-4B20-B9FC-3490CE15B2F9}" uniqueName="9" name="Column9" queryTableFieldId="9"/>
    <tableColumn id="10" xr3:uid="{61830415-EDF8-46FC-868F-62B164517196}" uniqueName="10" name="Column10" queryTableFieldId="10"/>
    <tableColumn id="11" xr3:uid="{5E84E8BE-21E6-4970-BA98-2E8B25F85A0D}" uniqueName="11" name="Column11" queryTableFieldId="11"/>
    <tableColumn id="12" xr3:uid="{BE67B9D2-6552-4696-B9D5-CF4E72AA821A}" uniqueName="12" name="Column12" queryTableFieldId="12"/>
    <tableColumn id="13" xr3:uid="{B42E7A03-8896-46AE-B162-764914367CC7}" uniqueName="13" name="Column13" queryTableFieldId="13"/>
    <tableColumn id="14" xr3:uid="{2EE7998B-F5E6-4286-BF07-F80DA04BC5B4}" uniqueName="14" name="Column14" queryTableFieldId="14"/>
    <tableColumn id="15" xr3:uid="{2EA1AE93-E427-43AE-AF4E-7CFBE8DC5302}" uniqueName="15" name="Column15" queryTableFieldId="15"/>
    <tableColumn id="16" xr3:uid="{CD925966-EAED-4E2D-80B8-DDF8DEAC781A}" uniqueName="16" name="Column16" queryTableFieldId="16"/>
    <tableColumn id="17" xr3:uid="{DF0572D4-98E3-4A83-8BCB-F69C0DE4A228}" uniqueName="17" name="Column17" queryTableFieldId="17"/>
    <tableColumn id="18" xr3:uid="{FA7980A3-8B05-4C73-B7A9-BFD9CFF9B099}" uniqueName="18" name="Column18" queryTableFieldId="18"/>
    <tableColumn id="19" xr3:uid="{5D78A9BF-9B19-4258-B538-8B2466016AF6}" uniqueName="19" name="Column19" queryTableFieldId="19"/>
    <tableColumn id="20" xr3:uid="{46086701-5990-4E8E-B01B-9AE6397B3445}" uniqueName="20" name="Column20" queryTableFieldId="20"/>
    <tableColumn id="21" xr3:uid="{96176A72-85C4-4CC0-8951-07BCAE0F27A3}" uniqueName="21" name="Column21" queryTableFieldId="21"/>
    <tableColumn id="22" xr3:uid="{6910FDAF-1F74-4306-AAE4-DF31AAFD18AE}" uniqueName="22" name="Column22" queryTableFieldId="22"/>
    <tableColumn id="23" xr3:uid="{8EA4B57E-F244-4CBD-A298-DBEA6D8C01B6}" uniqueName="23" name="Column23" queryTableFieldId="23"/>
    <tableColumn id="24" xr3:uid="{709230E3-C229-4F11-AFEC-DF21153BC25F}" uniqueName="24" name="Column24" queryTableFieldId="24"/>
    <tableColumn id="25" xr3:uid="{51C26B62-4544-4BCB-840A-FEA9B08DD49A}" uniqueName="25" name="Column25" queryTableFieldId="25"/>
    <tableColumn id="26" xr3:uid="{F8AF3BF8-9420-4D83-9D02-AA678C9C39EC}" uniqueName="26" name="Column26" queryTableFieldId="26"/>
    <tableColumn id="27" xr3:uid="{1DF61439-9E73-4DF3-BF6D-93D86908B8A2}" uniqueName="27" name="Column27" queryTableFieldId="27"/>
    <tableColumn id="28" xr3:uid="{DEA29963-B45E-47F4-9E82-EC8962041A68}" uniqueName="28" name="Column28" queryTableFieldId="28"/>
    <tableColumn id="29" xr3:uid="{1C1CD94E-6A80-4AE2-BED6-AC7638AB4662}" uniqueName="29" name="Column29" queryTableFieldId="29"/>
    <tableColumn id="30" xr3:uid="{7ED9C6BE-B3FD-4779-904B-AFF85C883EE3}" uniqueName="30" name="Column30" queryTableFieldId="30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224CB9-BFEB-4136-A019-E8B6A3D7006F}" name="Table_temp__3" displayName="Table_temp__3" ref="A1:AD28" tableType="queryTable" totalsRowShown="0">
  <autoFilter ref="A1:AD28" xr:uid="{92224CB9-BFEB-4136-A019-E8B6A3D7006F}"/>
  <tableColumns count="30">
    <tableColumn id="1" xr3:uid="{09920BB7-7E48-44A5-A6F2-EEE2A148655B}" uniqueName="1" name="Column1" queryTableFieldId="1"/>
    <tableColumn id="2" xr3:uid="{6B44BB70-E37C-4C53-A73C-F2DA3B2F4EF6}" uniqueName="2" name="Column2" queryTableFieldId="2"/>
    <tableColumn id="3" xr3:uid="{85E4EB99-768F-4878-A2C8-91B6FDB3242A}" uniqueName="3" name="Column3" queryTableFieldId="3"/>
    <tableColumn id="4" xr3:uid="{B385ECED-0833-4F2B-A841-899F804F42E2}" uniqueName="4" name="Column4" queryTableFieldId="4"/>
    <tableColumn id="5" xr3:uid="{DC3D32E2-42FD-4806-9E1D-86D35D4E5C17}" uniqueName="5" name="Column5" queryTableFieldId="5"/>
    <tableColumn id="6" xr3:uid="{2AD7F696-9655-43FA-A4A8-EFA2F3B04476}" uniqueName="6" name="Column6" queryTableFieldId="6"/>
    <tableColumn id="7" xr3:uid="{EDD26990-FD56-41EF-B8DB-B0009DB5F078}" uniqueName="7" name="Column7" queryTableFieldId="7"/>
    <tableColumn id="8" xr3:uid="{425F9FEA-6AEF-46D1-8455-3393615E8F16}" uniqueName="8" name="Column8" queryTableFieldId="8"/>
    <tableColumn id="9" xr3:uid="{0EE4ABAD-77B1-44F1-B02E-122FE8C2B1EE}" uniqueName="9" name="Column9" queryTableFieldId="9"/>
    <tableColumn id="10" xr3:uid="{5884CFDF-D332-4EBA-A00F-57224BB9A7B1}" uniqueName="10" name="Column10" queryTableFieldId="10"/>
    <tableColumn id="11" xr3:uid="{1B6D38FF-D70D-43B5-86C5-CB0066F1F812}" uniqueName="11" name="Column11" queryTableFieldId="11"/>
    <tableColumn id="12" xr3:uid="{E09C5737-0B4C-408F-A370-D7A83642B391}" uniqueName="12" name="Column12" queryTableFieldId="12"/>
    <tableColumn id="13" xr3:uid="{311F9D3E-BB9A-4C66-8752-C5E4D2FFA672}" uniqueName="13" name="Column13" queryTableFieldId="13"/>
    <tableColumn id="14" xr3:uid="{339633DF-018C-492F-AA13-669ABC790E9B}" uniqueName="14" name="Column14" queryTableFieldId="14"/>
    <tableColumn id="15" xr3:uid="{CCB63AD7-6333-442D-82AF-D51851A94F66}" uniqueName="15" name="Column15" queryTableFieldId="15"/>
    <tableColumn id="16" xr3:uid="{E1EA596A-4C24-4458-84A7-AEE5F15D12B9}" uniqueName="16" name="Column16" queryTableFieldId="16"/>
    <tableColumn id="17" xr3:uid="{EA0804FF-913D-4512-948D-EF11AC642113}" uniqueName="17" name="Column17" queryTableFieldId="17"/>
    <tableColumn id="18" xr3:uid="{F2D04E7B-5831-48D9-B048-7037CFA1294B}" uniqueName="18" name="Column18" queryTableFieldId="18"/>
    <tableColumn id="19" xr3:uid="{18A8187A-6D7E-4D33-A916-FB7BDA1D49F5}" uniqueName="19" name="Column19" queryTableFieldId="19"/>
    <tableColumn id="20" xr3:uid="{CFADAA78-A3A0-4645-8C5C-79D69186B8E6}" uniqueName="20" name="Column20" queryTableFieldId="20"/>
    <tableColumn id="21" xr3:uid="{80A556C1-6F50-4963-B157-B1D5231EFB89}" uniqueName="21" name="Column21" queryTableFieldId="21"/>
    <tableColumn id="22" xr3:uid="{21FAA553-F235-4F96-8757-D84D8F54A528}" uniqueName="22" name="Column22" queryTableFieldId="22"/>
    <tableColumn id="23" xr3:uid="{549EBE41-BB06-4647-A81A-7B89FFD1A021}" uniqueName="23" name="Column23" queryTableFieldId="23"/>
    <tableColumn id="24" xr3:uid="{42BA4459-ACA6-4052-9DF0-678FE89F845C}" uniqueName="24" name="Column24" queryTableFieldId="24"/>
    <tableColumn id="25" xr3:uid="{DF5421FA-D72B-4AAF-BE4C-954C22A73A72}" uniqueName="25" name="Column25" queryTableFieldId="25"/>
    <tableColumn id="26" xr3:uid="{5D49BE75-93BA-477A-A577-E615D2764F92}" uniqueName="26" name="Column26" queryTableFieldId="26"/>
    <tableColumn id="27" xr3:uid="{70C130B7-9042-4647-B2B8-D5A8C687C075}" uniqueName="27" name="Column27" queryTableFieldId="27"/>
    <tableColumn id="28" xr3:uid="{1649F6D4-3038-4D35-8724-D168C2DC2956}" uniqueName="28" name="Column28" queryTableFieldId="28"/>
    <tableColumn id="29" xr3:uid="{B416420D-CACE-40F7-8C74-BE3620355C73}" uniqueName="29" name="Column29" queryTableFieldId="29"/>
    <tableColumn id="30" xr3:uid="{48598299-6724-4161-BDA0-2C8AF569202C}" uniqueName="30" name="Column30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FF8B-F871-41A2-BBCD-1D5FCA713BCC}">
  <dimension ref="A1:CK57"/>
  <sheetViews>
    <sheetView workbookViewId="0">
      <selection activeCell="E12" sqref="E12"/>
    </sheetView>
  </sheetViews>
  <sheetFormatPr defaultColWidth="14.1640625" defaultRowHeight="36" customHeight="1" x14ac:dyDescent="0.2"/>
  <cols>
    <col min="1" max="1" width="21.6640625" style="44" customWidth="1"/>
    <col min="2" max="2" width="18.5" style="29" customWidth="1"/>
    <col min="3" max="10" width="14.1640625" style="29"/>
    <col min="11" max="11" width="24.83203125" style="29" customWidth="1"/>
    <col min="12" max="12" width="7.83203125" style="29" customWidth="1"/>
    <col min="13" max="13" width="23.5" style="29" customWidth="1"/>
    <col min="14" max="14" width="14.5" style="29" customWidth="1"/>
    <col min="15" max="18" width="14.1640625" style="44"/>
    <col min="19" max="19" width="15.1640625" style="44" customWidth="1"/>
    <col min="20" max="16384" width="14.1640625" style="44"/>
  </cols>
  <sheetData>
    <row r="1" spans="1:14" ht="30" x14ac:dyDescent="0.2">
      <c r="A1" s="58" t="s">
        <v>217</v>
      </c>
      <c r="K1" s="46"/>
    </row>
    <row r="2" spans="1:14" ht="12.75" x14ac:dyDescent="0.2">
      <c r="A2" s="35" t="s">
        <v>218</v>
      </c>
      <c r="B2" s="33" t="s">
        <v>221</v>
      </c>
      <c r="C2" s="57">
        <v>42369</v>
      </c>
      <c r="D2" s="57">
        <v>42735</v>
      </c>
      <c r="E2" s="57">
        <v>43100</v>
      </c>
      <c r="F2" s="57">
        <v>43465</v>
      </c>
      <c r="G2" s="57">
        <v>43830</v>
      </c>
      <c r="H2" s="57">
        <v>44196</v>
      </c>
      <c r="I2" s="57">
        <v>44561</v>
      </c>
      <c r="J2" s="57">
        <v>44926</v>
      </c>
      <c r="K2" s="46"/>
    </row>
    <row r="3" spans="1:14" ht="12.75" x14ac:dyDescent="0.2">
      <c r="A3" s="37" t="s">
        <v>251</v>
      </c>
      <c r="B3" s="41">
        <f>SUM(C3:J3)</f>
        <v>957000</v>
      </c>
      <c r="C3" s="41">
        <f t="shared" ref="C3:J3" si="0">E31*1000</f>
        <v>138000</v>
      </c>
      <c r="D3" s="41">
        <f t="shared" si="0"/>
        <v>140000</v>
      </c>
      <c r="E3" s="41">
        <f t="shared" si="0"/>
        <v>116000</v>
      </c>
      <c r="F3" s="41">
        <f t="shared" si="0"/>
        <v>121000</v>
      </c>
      <c r="G3" s="41">
        <f t="shared" si="0"/>
        <v>109000</v>
      </c>
      <c r="H3" s="41">
        <f t="shared" si="0"/>
        <v>104000</v>
      </c>
      <c r="I3" s="41">
        <f t="shared" si="0"/>
        <v>107000</v>
      </c>
      <c r="J3" s="41">
        <f t="shared" si="0"/>
        <v>122000</v>
      </c>
      <c r="K3" s="46"/>
    </row>
    <row r="4" spans="1:14" ht="25.5" x14ac:dyDescent="0.2">
      <c r="A4" s="37" t="s">
        <v>260</v>
      </c>
      <c r="B4" s="41">
        <f t="shared" ref="B4:B6" si="1">SUM(C4:J4)</f>
        <v>2758000</v>
      </c>
      <c r="C4" s="41">
        <f>E47*1000</f>
        <v>505000</v>
      </c>
      <c r="D4" s="41">
        <f t="shared" ref="D4:J4" si="2">F47*1000</f>
        <v>410000</v>
      </c>
      <c r="E4" s="41">
        <f t="shared" si="2"/>
        <v>282000</v>
      </c>
      <c r="F4" s="41">
        <f t="shared" si="2"/>
        <v>410000</v>
      </c>
      <c r="G4" s="41">
        <f t="shared" si="2"/>
        <v>359000</v>
      </c>
      <c r="H4" s="41">
        <f t="shared" si="2"/>
        <v>293000</v>
      </c>
      <c r="I4" s="41">
        <f t="shared" si="2"/>
        <v>244000</v>
      </c>
      <c r="J4" s="41">
        <f t="shared" si="2"/>
        <v>255000</v>
      </c>
      <c r="K4" s="46"/>
    </row>
    <row r="5" spans="1:14" ht="25.5" x14ac:dyDescent="0.2">
      <c r="A5" s="37" t="s">
        <v>252</v>
      </c>
      <c r="B5" s="41">
        <f t="shared" si="1"/>
        <v>1622000</v>
      </c>
      <c r="C5" s="41">
        <f t="shared" ref="C5:J5" si="3">E37*1000</f>
        <v>205000</v>
      </c>
      <c r="D5" s="41">
        <f t="shared" si="3"/>
        <v>253000</v>
      </c>
      <c r="E5" s="41">
        <f t="shared" si="3"/>
        <v>261000</v>
      </c>
      <c r="F5" s="41">
        <f t="shared" si="3"/>
        <v>217000</v>
      </c>
      <c r="G5" s="41">
        <f t="shared" si="3"/>
        <v>179000</v>
      </c>
      <c r="H5" s="41">
        <f t="shared" si="3"/>
        <v>153000</v>
      </c>
      <c r="I5" s="41">
        <f t="shared" si="3"/>
        <v>144000</v>
      </c>
      <c r="J5" s="41">
        <f t="shared" si="3"/>
        <v>210000</v>
      </c>
      <c r="K5" s="46"/>
    </row>
    <row r="6" spans="1:14" ht="12.75" x14ac:dyDescent="0.2">
      <c r="A6" s="37" t="s">
        <v>253</v>
      </c>
      <c r="B6" s="41">
        <f t="shared" si="1"/>
        <v>1051000</v>
      </c>
      <c r="C6" s="41">
        <f>E43*1000</f>
        <v>34000</v>
      </c>
      <c r="D6" s="41">
        <f t="shared" ref="D6:J6" si="4">F43*1000</f>
        <v>130000</v>
      </c>
      <c r="E6" s="41">
        <f t="shared" si="4"/>
        <v>135000</v>
      </c>
      <c r="F6" s="41">
        <f t="shared" si="4"/>
        <v>140000</v>
      </c>
      <c r="G6" s="41">
        <f t="shared" si="4"/>
        <v>145000</v>
      </c>
      <c r="H6" s="41">
        <f t="shared" si="4"/>
        <v>150000</v>
      </c>
      <c r="I6" s="41">
        <f t="shared" si="4"/>
        <v>156000</v>
      </c>
      <c r="J6" s="41">
        <f t="shared" si="4"/>
        <v>161000</v>
      </c>
      <c r="K6" s="46"/>
      <c r="L6" s="44"/>
      <c r="M6" s="44"/>
      <c r="N6" s="44"/>
    </row>
    <row r="7" spans="1:14" ht="36" customHeight="1" x14ac:dyDescent="0.2">
      <c r="A7" s="59" t="s">
        <v>224</v>
      </c>
      <c r="B7" s="48">
        <f t="shared" ref="B7:J7" si="5">SUM(B3:B6)</f>
        <v>6388000</v>
      </c>
      <c r="C7" s="48">
        <f t="shared" si="5"/>
        <v>882000</v>
      </c>
      <c r="D7" s="48">
        <f t="shared" si="5"/>
        <v>933000</v>
      </c>
      <c r="E7" s="48">
        <f t="shared" si="5"/>
        <v>794000</v>
      </c>
      <c r="F7" s="48">
        <f t="shared" si="5"/>
        <v>888000</v>
      </c>
      <c r="G7" s="48">
        <f t="shared" si="5"/>
        <v>792000</v>
      </c>
      <c r="H7" s="48">
        <f t="shared" si="5"/>
        <v>700000</v>
      </c>
      <c r="I7" s="48">
        <f t="shared" si="5"/>
        <v>651000</v>
      </c>
      <c r="J7" s="48">
        <f t="shared" si="5"/>
        <v>748000</v>
      </c>
      <c r="K7" s="46"/>
      <c r="L7" s="44"/>
      <c r="M7" s="44"/>
      <c r="N7" s="44"/>
    </row>
    <row r="8" spans="1:14" ht="70.5" customHeight="1" x14ac:dyDescent="0.2">
      <c r="A8" s="82" t="s">
        <v>261</v>
      </c>
      <c r="B8" s="82"/>
      <c r="C8" s="82"/>
      <c r="D8" s="82"/>
      <c r="E8" s="82"/>
      <c r="F8" s="44"/>
      <c r="G8" s="44"/>
      <c r="H8" s="44"/>
      <c r="I8" s="44"/>
      <c r="J8" s="44"/>
      <c r="K8" s="46"/>
      <c r="L8" s="44"/>
      <c r="M8" s="44"/>
      <c r="N8" s="44"/>
    </row>
    <row r="9" spans="1:14" ht="36" customHeight="1" x14ac:dyDescent="0.2">
      <c r="B9" s="44"/>
      <c r="C9" s="44"/>
      <c r="D9" s="44"/>
      <c r="E9" s="44"/>
      <c r="F9" s="44"/>
      <c r="G9" s="44"/>
      <c r="H9" s="44"/>
      <c r="I9" s="44"/>
      <c r="J9" s="44"/>
      <c r="K9" s="46"/>
      <c r="L9" s="44"/>
      <c r="M9" s="44"/>
      <c r="N9" s="44"/>
    </row>
    <row r="10" spans="1:14" ht="36" customHeight="1" x14ac:dyDescent="0.2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4"/>
      <c r="M10" s="44"/>
      <c r="N10" s="44"/>
    </row>
    <row r="11" spans="1:14" ht="45" x14ac:dyDescent="0.2">
      <c r="A11" s="58" t="s">
        <v>284</v>
      </c>
      <c r="B11" s="33" t="s">
        <v>221</v>
      </c>
      <c r="C11" s="57">
        <v>42369</v>
      </c>
      <c r="D11" s="57">
        <v>42735</v>
      </c>
      <c r="E11" s="57">
        <v>43100</v>
      </c>
      <c r="F11" s="57">
        <v>43465</v>
      </c>
      <c r="G11" s="57">
        <v>43830</v>
      </c>
      <c r="H11" s="57">
        <v>44196</v>
      </c>
      <c r="I11" s="57">
        <v>44561</v>
      </c>
      <c r="J11" s="57">
        <v>44926</v>
      </c>
      <c r="K11" s="46"/>
    </row>
    <row r="12" spans="1:14" ht="12.75" x14ac:dyDescent="0.2">
      <c r="A12" s="37" t="s">
        <v>251</v>
      </c>
      <c r="B12" s="43">
        <f>SUM(C12:J12)</f>
        <v>2951943</v>
      </c>
      <c r="C12" s="42">
        <v>316730</v>
      </c>
      <c r="D12" s="29">
        <v>391120</v>
      </c>
      <c r="E12" s="42">
        <v>384336</v>
      </c>
      <c r="F12" s="42">
        <v>274638</v>
      </c>
      <c r="G12" s="42">
        <v>401715</v>
      </c>
      <c r="H12" s="42">
        <v>415700</v>
      </c>
      <c r="I12" s="42">
        <v>413873</v>
      </c>
      <c r="J12" s="42">
        <v>353831</v>
      </c>
      <c r="K12" s="46"/>
    </row>
    <row r="13" spans="1:14" ht="25.5" x14ac:dyDescent="0.2">
      <c r="A13" s="37" t="s">
        <v>252</v>
      </c>
      <c r="B13" s="43">
        <f>SUM(C13:J13)</f>
        <v>1841982</v>
      </c>
      <c r="C13" s="42">
        <v>160000</v>
      </c>
      <c r="D13" s="42">
        <v>208970</v>
      </c>
      <c r="E13" s="42">
        <v>240000</v>
      </c>
      <c r="F13" s="41">
        <v>211315</v>
      </c>
      <c r="G13" s="41">
        <v>215538</v>
      </c>
      <c r="H13" s="41">
        <v>229468</v>
      </c>
      <c r="I13" s="41">
        <v>253218</v>
      </c>
      <c r="J13" s="41">
        <v>323473</v>
      </c>
      <c r="K13" s="46"/>
    </row>
    <row r="14" spans="1:14" ht="12.75" x14ac:dyDescent="0.2">
      <c r="A14" s="37" t="s">
        <v>253</v>
      </c>
      <c r="B14" s="43">
        <f>SUM(C14:K14)</f>
        <v>1005434</v>
      </c>
      <c r="C14" s="43">
        <f>SUM(P30:P33)</f>
        <v>28393</v>
      </c>
      <c r="D14" s="43">
        <f>SUM(Q30:Q33)</f>
        <v>30049</v>
      </c>
      <c r="E14" s="43">
        <f>SUM(R30:R33)</f>
        <v>473008</v>
      </c>
      <c r="F14" s="43">
        <f>S35-(SUM(S27:S29))</f>
        <v>46685</v>
      </c>
      <c r="G14" s="43">
        <f>T35-(SUM(T27:T29))</f>
        <v>58979</v>
      </c>
      <c r="H14" s="43">
        <f>U35-(SUM(U27:U29))</f>
        <v>95600</v>
      </c>
      <c r="I14" s="43">
        <f>V35-(SUM(V27:V29))</f>
        <v>115220</v>
      </c>
      <c r="J14" s="43">
        <f>W35-(SUM(W27:W29))</f>
        <v>157500</v>
      </c>
      <c r="K14" s="46"/>
    </row>
    <row r="15" spans="1:14" ht="49.9" customHeight="1" x14ac:dyDescent="0.2">
      <c r="A15" s="43" t="s">
        <v>224</v>
      </c>
      <c r="B15" s="43">
        <f>SUM(B12:B14)</f>
        <v>5799359</v>
      </c>
      <c r="C15" s="43">
        <f>SUM(C12:C14)</f>
        <v>505123</v>
      </c>
      <c r="D15" s="43">
        <f t="shared" ref="D15:J15" si="6">SUM(D12:D14)</f>
        <v>630139</v>
      </c>
      <c r="E15" s="43">
        <f>SUM(E12:E14)</f>
        <v>1097344</v>
      </c>
      <c r="F15" s="43">
        <f t="shared" si="6"/>
        <v>532638</v>
      </c>
      <c r="G15" s="43">
        <f t="shared" si="6"/>
        <v>676232</v>
      </c>
      <c r="H15" s="43">
        <f t="shared" si="6"/>
        <v>740768</v>
      </c>
      <c r="I15" s="43">
        <f t="shared" si="6"/>
        <v>782311</v>
      </c>
      <c r="J15" s="43">
        <f t="shared" si="6"/>
        <v>834804</v>
      </c>
      <c r="K15" s="46"/>
    </row>
    <row r="16" spans="1:14" ht="36" customHeight="1" x14ac:dyDescent="0.2">
      <c r="A16" s="46"/>
      <c r="B16" s="45"/>
      <c r="C16" s="45"/>
      <c r="D16" s="45"/>
      <c r="E16" s="45"/>
      <c r="F16" s="45"/>
      <c r="G16" s="45"/>
      <c r="H16" s="45"/>
      <c r="I16" s="45"/>
      <c r="J16" s="45"/>
      <c r="K16" s="46"/>
      <c r="M16" s="44"/>
      <c r="N16" s="44"/>
    </row>
    <row r="17" spans="1:24" ht="12.75" x14ac:dyDescent="0.2">
      <c r="A17" s="47" t="s">
        <v>220</v>
      </c>
      <c r="B17" s="33" t="s">
        <v>221</v>
      </c>
      <c r="C17" s="57">
        <v>42369</v>
      </c>
      <c r="D17" s="57">
        <v>42735</v>
      </c>
      <c r="E17" s="57">
        <v>43100</v>
      </c>
      <c r="F17" s="57">
        <v>43465</v>
      </c>
      <c r="G17" s="57">
        <v>43830</v>
      </c>
      <c r="H17" s="57">
        <v>44196</v>
      </c>
      <c r="I17" s="57">
        <v>44561</v>
      </c>
      <c r="J17" s="57">
        <v>44926</v>
      </c>
      <c r="K17" s="46"/>
      <c r="M17" s="44"/>
      <c r="N17" s="44"/>
    </row>
    <row r="18" spans="1:24" ht="12.75" x14ac:dyDescent="0.2">
      <c r="A18" s="37" t="s">
        <v>251</v>
      </c>
      <c r="B18" s="43">
        <f>SUM(C18:J18)</f>
        <v>-1988159</v>
      </c>
      <c r="C18" s="42">
        <f>C3-C12</f>
        <v>-178730</v>
      </c>
      <c r="D18" s="42">
        <f>D3-E12</f>
        <v>-244336</v>
      </c>
      <c r="E18" s="42">
        <f t="shared" ref="E18:J18" si="7">E3-E12</f>
        <v>-268336</v>
      </c>
      <c r="F18" s="42">
        <f t="shared" si="7"/>
        <v>-153638</v>
      </c>
      <c r="G18" s="42">
        <f t="shared" si="7"/>
        <v>-292715</v>
      </c>
      <c r="H18" s="42">
        <f t="shared" si="7"/>
        <v>-311700</v>
      </c>
      <c r="I18" s="42">
        <f t="shared" si="7"/>
        <v>-306873</v>
      </c>
      <c r="J18" s="42">
        <f t="shared" si="7"/>
        <v>-231831</v>
      </c>
      <c r="K18" s="46"/>
      <c r="M18" s="44"/>
      <c r="N18" s="44"/>
    </row>
    <row r="19" spans="1:24" ht="25.5" x14ac:dyDescent="0.2">
      <c r="A19" s="37" t="s">
        <v>252</v>
      </c>
      <c r="B19" s="43">
        <f>SUM(C19:K19)</f>
        <v>-219982</v>
      </c>
      <c r="C19" s="42">
        <f t="shared" ref="C19:J21" si="8">C5-C13</f>
        <v>45000</v>
      </c>
      <c r="D19" s="42">
        <f t="shared" si="8"/>
        <v>44030</v>
      </c>
      <c r="E19" s="42">
        <f t="shared" si="8"/>
        <v>21000</v>
      </c>
      <c r="F19" s="42">
        <f t="shared" si="8"/>
        <v>5685</v>
      </c>
      <c r="G19" s="42">
        <f t="shared" si="8"/>
        <v>-36538</v>
      </c>
      <c r="H19" s="42">
        <f t="shared" si="8"/>
        <v>-76468</v>
      </c>
      <c r="I19" s="42">
        <f t="shared" si="8"/>
        <v>-109218</v>
      </c>
      <c r="J19" s="42">
        <f t="shared" si="8"/>
        <v>-113473</v>
      </c>
      <c r="K19" s="46"/>
      <c r="M19" s="44"/>
      <c r="N19" s="44"/>
    </row>
    <row r="20" spans="1:24" ht="12.75" x14ac:dyDescent="0.2">
      <c r="A20" s="37" t="s">
        <v>253</v>
      </c>
      <c r="B20" s="43">
        <f>SUM(C20:K20)</f>
        <v>45566</v>
      </c>
      <c r="C20" s="42">
        <f t="shared" si="8"/>
        <v>5607</v>
      </c>
      <c r="D20" s="42">
        <f t="shared" si="8"/>
        <v>99951</v>
      </c>
      <c r="E20" s="42">
        <f t="shared" si="8"/>
        <v>-338008</v>
      </c>
      <c r="F20" s="42">
        <f t="shared" si="8"/>
        <v>93315</v>
      </c>
      <c r="G20" s="42">
        <f t="shared" si="8"/>
        <v>86021</v>
      </c>
      <c r="H20" s="42">
        <f t="shared" si="8"/>
        <v>54400</v>
      </c>
      <c r="I20" s="42">
        <f t="shared" si="8"/>
        <v>40780</v>
      </c>
      <c r="J20" s="42">
        <f t="shared" si="8"/>
        <v>3500</v>
      </c>
      <c r="K20" s="46"/>
      <c r="M20" s="44"/>
      <c r="N20" s="44"/>
    </row>
    <row r="21" spans="1:24" ht="36" customHeight="1" x14ac:dyDescent="0.2">
      <c r="A21" s="35" t="s">
        <v>224</v>
      </c>
      <c r="B21" s="48">
        <f>SUM(C21:J21)</f>
        <v>588641</v>
      </c>
      <c r="C21" s="48">
        <f>C7-C15</f>
        <v>376877</v>
      </c>
      <c r="D21" s="48">
        <f t="shared" si="8"/>
        <v>302861</v>
      </c>
      <c r="E21" s="48">
        <f t="shared" si="8"/>
        <v>-303344</v>
      </c>
      <c r="F21" s="48">
        <f t="shared" si="8"/>
        <v>355362</v>
      </c>
      <c r="G21" s="48">
        <f t="shared" si="8"/>
        <v>115768</v>
      </c>
      <c r="H21" s="48">
        <f t="shared" si="8"/>
        <v>-40768</v>
      </c>
      <c r="I21" s="48">
        <f t="shared" si="8"/>
        <v>-131311</v>
      </c>
      <c r="J21" s="48">
        <f t="shared" si="8"/>
        <v>-86804</v>
      </c>
      <c r="K21" s="46"/>
      <c r="N21" s="44"/>
    </row>
    <row r="22" spans="1:24" ht="36" customHeight="1" x14ac:dyDescent="0.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N22" s="44"/>
    </row>
    <row r="23" spans="1:24" ht="36" customHeight="1" x14ac:dyDescent="0.2">
      <c r="A23" s="29"/>
      <c r="B23" s="29">
        <f>B21/B7</f>
        <v>9.2147933625547906E-2</v>
      </c>
      <c r="N23" s="44"/>
    </row>
    <row r="24" spans="1:24" ht="25.5" x14ac:dyDescent="0.2">
      <c r="A24" s="67" t="s">
        <v>258</v>
      </c>
      <c r="B24" s="68">
        <f>((J21/C21)^(1/7))-1</f>
        <v>-1.8107850443663622</v>
      </c>
      <c r="C24" s="56"/>
      <c r="D24" s="56"/>
      <c r="E24" s="62"/>
      <c r="F24" s="56"/>
      <c r="G24" s="56"/>
      <c r="H24" s="56"/>
      <c r="I24" s="56"/>
      <c r="K24" s="63"/>
      <c r="N24" s="44"/>
    </row>
    <row r="25" spans="1:24" ht="51" x14ac:dyDescent="0.2">
      <c r="A25" s="56" t="s">
        <v>249</v>
      </c>
      <c r="K25" s="56" t="s">
        <v>250</v>
      </c>
      <c r="N25" s="44"/>
      <c r="O25" s="29" t="s">
        <v>242</v>
      </c>
    </row>
    <row r="26" spans="1:24" ht="38.25" x14ac:dyDescent="0.2">
      <c r="A26" s="33" t="s">
        <v>209</v>
      </c>
      <c r="B26" s="33"/>
      <c r="C26" s="35"/>
      <c r="D26" s="33" t="s">
        <v>110</v>
      </c>
      <c r="E26" s="33" t="s">
        <v>76</v>
      </c>
      <c r="F26" s="33" t="s">
        <v>125</v>
      </c>
      <c r="G26" s="33" t="s">
        <v>126</v>
      </c>
      <c r="H26" s="33" t="s">
        <v>127</v>
      </c>
      <c r="I26" s="33" t="s">
        <v>128</v>
      </c>
      <c r="J26" s="33" t="s">
        <v>129</v>
      </c>
      <c r="K26" s="33" t="s">
        <v>130</v>
      </c>
      <c r="L26" s="33" t="s">
        <v>131</v>
      </c>
      <c r="M26" s="33" t="s">
        <v>132</v>
      </c>
      <c r="N26" s="44"/>
      <c r="O26" s="35" t="s">
        <v>225</v>
      </c>
      <c r="P26" s="35" t="s">
        <v>241</v>
      </c>
      <c r="Q26" s="35" t="s">
        <v>239</v>
      </c>
      <c r="R26" s="35" t="s">
        <v>240</v>
      </c>
      <c r="S26" s="35" t="s">
        <v>226</v>
      </c>
      <c r="T26" s="35" t="s">
        <v>227</v>
      </c>
      <c r="U26" s="35" t="s">
        <v>235</v>
      </c>
      <c r="V26" s="35" t="s">
        <v>236</v>
      </c>
      <c r="W26" s="35" t="s">
        <v>237</v>
      </c>
      <c r="X26" s="35" t="s">
        <v>238</v>
      </c>
    </row>
    <row r="27" spans="1:24" ht="25.5" x14ac:dyDescent="0.2">
      <c r="A27" s="38" t="s">
        <v>120</v>
      </c>
      <c r="B27" s="37" t="s">
        <v>214</v>
      </c>
      <c r="C27" s="35" t="s">
        <v>215</v>
      </c>
      <c r="D27" s="35">
        <v>5.8230000000000004</v>
      </c>
      <c r="E27" s="35">
        <v>133</v>
      </c>
      <c r="F27" s="35">
        <v>131</v>
      </c>
      <c r="G27" s="35">
        <v>104</v>
      </c>
      <c r="H27" s="35">
        <v>105</v>
      </c>
      <c r="I27" s="35">
        <v>92</v>
      </c>
      <c r="J27" s="35">
        <v>84</v>
      </c>
      <c r="K27" s="35">
        <v>84</v>
      </c>
      <c r="L27" s="35">
        <v>92</v>
      </c>
      <c r="M27" s="35">
        <v>92</v>
      </c>
      <c r="N27" s="44"/>
      <c r="O27" s="35" t="s">
        <v>228</v>
      </c>
      <c r="P27" s="74">
        <v>160000</v>
      </c>
      <c r="Q27" s="74">
        <v>208970</v>
      </c>
      <c r="R27" s="74">
        <v>508976</v>
      </c>
      <c r="S27" s="74">
        <v>211315</v>
      </c>
      <c r="T27" s="74">
        <v>215538</v>
      </c>
      <c r="U27" s="74">
        <v>367400</v>
      </c>
      <c r="V27" s="74">
        <v>295100</v>
      </c>
      <c r="W27" s="74">
        <v>323500</v>
      </c>
      <c r="X27" s="74">
        <v>362400</v>
      </c>
    </row>
    <row r="28" spans="1:24" ht="38.25" x14ac:dyDescent="0.2">
      <c r="A28" s="35" t="s">
        <v>113</v>
      </c>
      <c r="B28" s="35" t="s">
        <v>114</v>
      </c>
      <c r="C28" s="35" t="s">
        <v>107</v>
      </c>
      <c r="D28" s="35"/>
      <c r="E28" s="35">
        <v>1.6</v>
      </c>
      <c r="F28" s="35">
        <v>1.6</v>
      </c>
      <c r="G28" s="35">
        <v>1.6</v>
      </c>
      <c r="H28" s="35">
        <v>1.6</v>
      </c>
      <c r="I28" s="35">
        <v>1.6</v>
      </c>
      <c r="J28" s="35">
        <v>1.6</v>
      </c>
      <c r="K28" s="35">
        <v>1.6</v>
      </c>
      <c r="L28" s="35">
        <v>1.6</v>
      </c>
      <c r="M28" s="35">
        <v>1.6</v>
      </c>
      <c r="N28" s="44"/>
      <c r="O28" s="35" t="s">
        <v>229</v>
      </c>
      <c r="P28" s="74" t="s">
        <v>248</v>
      </c>
      <c r="Q28" s="74" t="s">
        <v>244</v>
      </c>
      <c r="R28" s="74">
        <v>130000</v>
      </c>
      <c r="S28" s="74">
        <v>84181</v>
      </c>
      <c r="T28" s="74">
        <v>101689</v>
      </c>
      <c r="U28" s="74">
        <v>195800</v>
      </c>
      <c r="V28" s="74">
        <v>17400</v>
      </c>
      <c r="W28" s="74">
        <v>191500</v>
      </c>
      <c r="X28" s="74">
        <v>191500</v>
      </c>
    </row>
    <row r="29" spans="1:24" ht="63.75" x14ac:dyDescent="0.2">
      <c r="A29" s="35" t="s">
        <v>115</v>
      </c>
      <c r="B29" s="37" t="s">
        <v>210</v>
      </c>
      <c r="C29" s="35" t="s">
        <v>211</v>
      </c>
      <c r="D29" s="35">
        <v>10.705</v>
      </c>
      <c r="E29" s="35">
        <v>135</v>
      </c>
      <c r="F29" s="35">
        <v>135</v>
      </c>
      <c r="G29" s="35">
        <v>110</v>
      </c>
      <c r="H29" s="35">
        <v>112</v>
      </c>
      <c r="I29" s="35">
        <v>99</v>
      </c>
      <c r="J29" s="35">
        <v>92</v>
      </c>
      <c r="K29" s="35">
        <v>93</v>
      </c>
      <c r="L29" s="35">
        <v>104</v>
      </c>
      <c r="M29" s="35">
        <v>106</v>
      </c>
      <c r="N29" s="44"/>
      <c r="O29" s="37" t="s">
        <v>230</v>
      </c>
      <c r="P29" s="74" t="s">
        <v>247</v>
      </c>
      <c r="Q29" s="74" t="s">
        <v>243</v>
      </c>
      <c r="R29" s="74">
        <v>48000</v>
      </c>
      <c r="S29" s="74">
        <v>37467</v>
      </c>
      <c r="T29" s="74">
        <v>40051</v>
      </c>
      <c r="U29" s="74">
        <v>67500</v>
      </c>
      <c r="V29" s="74">
        <v>66600</v>
      </c>
      <c r="W29" s="74">
        <v>72300</v>
      </c>
      <c r="X29" s="74">
        <v>72300</v>
      </c>
    </row>
    <row r="30" spans="1:24" ht="25.5" x14ac:dyDescent="0.2">
      <c r="A30" s="35" t="s">
        <v>117</v>
      </c>
      <c r="B30" s="35" t="s">
        <v>114</v>
      </c>
      <c r="C30" s="35" t="s">
        <v>107</v>
      </c>
      <c r="D30" s="35"/>
      <c r="E30" s="35">
        <v>1.97</v>
      </c>
      <c r="F30" s="35">
        <v>1.97</v>
      </c>
      <c r="G30" s="35">
        <v>1.97</v>
      </c>
      <c r="H30" s="35">
        <v>1.97</v>
      </c>
      <c r="I30" s="35">
        <v>1.97</v>
      </c>
      <c r="J30" s="35">
        <v>1.97</v>
      </c>
      <c r="K30" s="35">
        <v>1.97</v>
      </c>
      <c r="L30" s="35">
        <v>1.97</v>
      </c>
      <c r="M30" s="35">
        <v>1.97</v>
      </c>
      <c r="O30" s="37" t="s">
        <v>231</v>
      </c>
      <c r="P30" s="75" t="s">
        <v>246</v>
      </c>
      <c r="Q30" s="75">
        <v>27817</v>
      </c>
      <c r="R30" s="75">
        <v>20000</v>
      </c>
      <c r="S30" s="75">
        <v>17268</v>
      </c>
      <c r="T30" s="75">
        <v>15096</v>
      </c>
      <c r="U30" s="75">
        <v>15300</v>
      </c>
      <c r="V30" s="75">
        <v>14200</v>
      </c>
      <c r="W30" s="75">
        <v>21500</v>
      </c>
      <c r="X30" s="75">
        <v>21500</v>
      </c>
    </row>
    <row r="31" spans="1:24" ht="25.5" x14ac:dyDescent="0.2">
      <c r="A31" s="35" t="s">
        <v>115</v>
      </c>
      <c r="B31" s="37" t="s">
        <v>212</v>
      </c>
      <c r="C31" s="35" t="s">
        <v>213</v>
      </c>
      <c r="D31" s="38">
        <v>26.77</v>
      </c>
      <c r="E31" s="38">
        <v>138</v>
      </c>
      <c r="F31" s="38">
        <v>140</v>
      </c>
      <c r="G31" s="38">
        <v>116</v>
      </c>
      <c r="H31" s="38">
        <v>121</v>
      </c>
      <c r="I31" s="38">
        <v>109</v>
      </c>
      <c r="J31" s="38">
        <v>104</v>
      </c>
      <c r="K31" s="38">
        <v>107</v>
      </c>
      <c r="L31" s="38">
        <v>122</v>
      </c>
      <c r="M31" s="38">
        <v>127</v>
      </c>
      <c r="O31" s="37" t="s">
        <v>232</v>
      </c>
      <c r="P31" s="75">
        <v>113</v>
      </c>
      <c r="Q31" s="75">
        <v>866</v>
      </c>
      <c r="R31" s="75">
        <v>4600</v>
      </c>
      <c r="S31" s="75">
        <v>3830</v>
      </c>
      <c r="T31" s="75">
        <v>5973</v>
      </c>
      <c r="U31" s="75">
        <v>24400</v>
      </c>
      <c r="V31" s="75">
        <v>41550</v>
      </c>
      <c r="W31" s="75">
        <v>54100</v>
      </c>
      <c r="X31" s="75">
        <v>54100</v>
      </c>
    </row>
    <row r="32" spans="1:24" ht="38.25" x14ac:dyDescent="0.2">
      <c r="A32" s="33" t="s">
        <v>209</v>
      </c>
      <c r="B32" s="33"/>
      <c r="C32" s="35"/>
      <c r="D32" s="33" t="s">
        <v>110</v>
      </c>
      <c r="E32" s="33" t="s">
        <v>76</v>
      </c>
      <c r="F32" s="33" t="s">
        <v>125</v>
      </c>
      <c r="G32" s="33" t="s">
        <v>126</v>
      </c>
      <c r="H32" s="33" t="s">
        <v>127</v>
      </c>
      <c r="I32" s="33" t="s">
        <v>128</v>
      </c>
      <c r="J32" s="33" t="s">
        <v>129</v>
      </c>
      <c r="K32" s="33" t="s">
        <v>130</v>
      </c>
      <c r="L32" s="33" t="s">
        <v>131</v>
      </c>
      <c r="M32" s="33" t="s">
        <v>132</v>
      </c>
      <c r="O32" s="37" t="s">
        <v>259</v>
      </c>
      <c r="P32" s="75">
        <v>28054</v>
      </c>
      <c r="Q32" s="75">
        <v>1157</v>
      </c>
      <c r="R32" s="75">
        <v>442448</v>
      </c>
      <c r="S32" s="75">
        <v>18001</v>
      </c>
      <c r="T32" s="75">
        <v>28054</v>
      </c>
      <c r="U32" s="77">
        <f>41.6*1000</f>
        <v>41600</v>
      </c>
      <c r="V32" s="75">
        <v>45100</v>
      </c>
      <c r="W32" s="75">
        <v>54400</v>
      </c>
      <c r="X32" s="75">
        <v>67300</v>
      </c>
    </row>
    <row r="33" spans="1:89" ht="25.5" x14ac:dyDescent="0.2">
      <c r="A33" s="40" t="s">
        <v>121</v>
      </c>
      <c r="B33" s="37" t="s">
        <v>214</v>
      </c>
      <c r="C33" s="35" t="s">
        <v>215</v>
      </c>
      <c r="D33" s="35">
        <v>3.75</v>
      </c>
      <c r="E33" s="35">
        <v>198</v>
      </c>
      <c r="F33" s="35">
        <v>236</v>
      </c>
      <c r="G33" s="35">
        <v>235</v>
      </c>
      <c r="H33" s="35">
        <v>188</v>
      </c>
      <c r="I33" s="35">
        <v>150</v>
      </c>
      <c r="J33" s="35">
        <v>124</v>
      </c>
      <c r="K33" s="35">
        <v>112</v>
      </c>
      <c r="L33" s="35">
        <v>158</v>
      </c>
      <c r="M33" s="35">
        <v>67</v>
      </c>
      <c r="O33" s="37" t="s">
        <v>233</v>
      </c>
      <c r="P33" s="75">
        <v>226</v>
      </c>
      <c r="Q33" s="75">
        <v>209</v>
      </c>
      <c r="R33" s="75">
        <v>5960</v>
      </c>
      <c r="S33" s="75">
        <v>7586</v>
      </c>
      <c r="T33" s="75">
        <v>9856</v>
      </c>
      <c r="U33" s="75">
        <v>14300</v>
      </c>
      <c r="V33" s="75">
        <v>14370</v>
      </c>
      <c r="W33" s="75">
        <v>27500</v>
      </c>
      <c r="X33" s="75">
        <v>27500</v>
      </c>
    </row>
    <row r="34" spans="1:89" ht="38.25" x14ac:dyDescent="0.2">
      <c r="A34" s="35" t="s">
        <v>113</v>
      </c>
      <c r="B34" s="35" t="s">
        <v>114</v>
      </c>
      <c r="C34" s="35" t="s">
        <v>107</v>
      </c>
      <c r="D34" s="35"/>
      <c r="E34" s="35">
        <v>1.6</v>
      </c>
      <c r="F34" s="35">
        <v>1.6</v>
      </c>
      <c r="G34" s="35">
        <v>1.6</v>
      </c>
      <c r="H34" s="35">
        <v>1.6</v>
      </c>
      <c r="I34" s="35">
        <v>1.6</v>
      </c>
      <c r="J34" s="35">
        <v>1.6</v>
      </c>
      <c r="K34" s="35">
        <v>1.6</v>
      </c>
      <c r="L34" s="35">
        <v>1.6</v>
      </c>
      <c r="M34" s="35">
        <v>1.6</v>
      </c>
      <c r="O34" s="37" t="s">
        <v>262</v>
      </c>
      <c r="P34" s="75">
        <v>300</v>
      </c>
      <c r="Q34" s="75">
        <v>300</v>
      </c>
      <c r="R34" s="75">
        <v>300</v>
      </c>
      <c r="S34" s="75">
        <v>300</v>
      </c>
      <c r="T34" s="75">
        <v>300</v>
      </c>
      <c r="U34" s="75">
        <v>300</v>
      </c>
      <c r="V34" s="75">
        <v>300</v>
      </c>
      <c r="W34" s="75">
        <v>300</v>
      </c>
      <c r="X34" s="75">
        <v>300</v>
      </c>
    </row>
    <row r="35" spans="1:89" ht="12.75" x14ac:dyDescent="0.2">
      <c r="A35" s="35" t="s">
        <v>115</v>
      </c>
      <c r="B35" s="37" t="s">
        <v>210</v>
      </c>
      <c r="C35" s="35" t="s">
        <v>211</v>
      </c>
      <c r="D35" s="35">
        <v>5.3380000000000001</v>
      </c>
      <c r="E35" s="35">
        <v>201</v>
      </c>
      <c r="F35" s="35">
        <v>244</v>
      </c>
      <c r="G35" s="35">
        <v>246</v>
      </c>
      <c r="H35" s="35">
        <v>201</v>
      </c>
      <c r="I35" s="35">
        <v>162</v>
      </c>
      <c r="J35" s="35">
        <v>136</v>
      </c>
      <c r="K35" s="35">
        <v>126</v>
      </c>
      <c r="L35" s="35">
        <v>180</v>
      </c>
      <c r="M35" s="35">
        <v>78</v>
      </c>
      <c r="O35" s="35" t="s">
        <v>234</v>
      </c>
      <c r="P35" s="41">
        <f>SUM(P27:P34)</f>
        <v>188693</v>
      </c>
      <c r="Q35" s="41">
        <f>SUM(Q27:Q34)</f>
        <v>239319</v>
      </c>
      <c r="R35" s="41">
        <f>SUM(R27:R34)</f>
        <v>1160284</v>
      </c>
      <c r="S35" s="41">
        <f t="shared" ref="S35:X35" si="9">SUM(S27:S33)</f>
        <v>379648</v>
      </c>
      <c r="T35" s="41">
        <f t="shared" si="9"/>
        <v>416257</v>
      </c>
      <c r="U35" s="41">
        <f t="shared" si="9"/>
        <v>726300</v>
      </c>
      <c r="V35" s="41">
        <f t="shared" si="9"/>
        <v>494320</v>
      </c>
      <c r="W35" s="41">
        <f t="shared" si="9"/>
        <v>744800</v>
      </c>
      <c r="X35" s="41">
        <f t="shared" si="9"/>
        <v>796600</v>
      </c>
    </row>
    <row r="36" spans="1:89" ht="25.5" x14ac:dyDescent="0.2">
      <c r="A36" s="35" t="s">
        <v>117</v>
      </c>
      <c r="B36" s="35" t="s">
        <v>114</v>
      </c>
      <c r="C36" s="35" t="s">
        <v>107</v>
      </c>
      <c r="D36" s="35"/>
      <c r="E36" s="35">
        <v>1.97</v>
      </c>
      <c r="F36" s="35">
        <v>1.97</v>
      </c>
      <c r="G36" s="35">
        <v>1.97</v>
      </c>
      <c r="H36" s="35">
        <v>1.97</v>
      </c>
      <c r="I36" s="35">
        <v>1.97</v>
      </c>
      <c r="J36" s="35">
        <v>1.97</v>
      </c>
      <c r="K36" s="35">
        <v>1.97</v>
      </c>
      <c r="L36" s="35">
        <v>1.97</v>
      </c>
      <c r="M36" s="35">
        <v>1.97</v>
      </c>
    </row>
    <row r="37" spans="1:89" ht="12.75" x14ac:dyDescent="0.2">
      <c r="A37" s="35" t="s">
        <v>115</v>
      </c>
      <c r="B37" s="37" t="s">
        <v>212</v>
      </c>
      <c r="C37" s="35" t="s">
        <v>213</v>
      </c>
      <c r="D37" s="38">
        <v>9.016</v>
      </c>
      <c r="E37" s="38">
        <v>205</v>
      </c>
      <c r="F37" s="38">
        <v>253</v>
      </c>
      <c r="G37" s="38">
        <v>261</v>
      </c>
      <c r="H37" s="38">
        <v>217</v>
      </c>
      <c r="I37" s="38">
        <v>179</v>
      </c>
      <c r="J37" s="38">
        <v>153</v>
      </c>
      <c r="K37" s="38">
        <v>144</v>
      </c>
      <c r="L37" s="38">
        <v>210</v>
      </c>
      <c r="M37" s="38">
        <v>93</v>
      </c>
      <c r="O37" s="73" t="s">
        <v>263</v>
      </c>
    </row>
    <row r="38" spans="1:89" ht="38.25" x14ac:dyDescent="0.2">
      <c r="A38" s="33" t="s">
        <v>209</v>
      </c>
      <c r="B38" s="33"/>
      <c r="C38" s="35"/>
      <c r="D38" s="33" t="s">
        <v>110</v>
      </c>
      <c r="E38" s="33" t="s">
        <v>76</v>
      </c>
      <c r="F38" s="33" t="s">
        <v>125</v>
      </c>
      <c r="G38" s="33" t="s">
        <v>126</v>
      </c>
      <c r="H38" s="33" t="s">
        <v>127</v>
      </c>
      <c r="I38" s="33" t="s">
        <v>128</v>
      </c>
      <c r="J38" s="33" t="s">
        <v>129</v>
      </c>
      <c r="K38" s="33" t="s">
        <v>130</v>
      </c>
      <c r="L38" s="33" t="s">
        <v>131</v>
      </c>
      <c r="M38" s="33" t="s">
        <v>132</v>
      </c>
    </row>
    <row r="39" spans="1:89" ht="12.75" x14ac:dyDescent="0.2">
      <c r="A39" s="38" t="s">
        <v>122</v>
      </c>
      <c r="B39" s="37" t="s">
        <v>214</v>
      </c>
      <c r="C39" s="35" t="s">
        <v>215</v>
      </c>
      <c r="D39" s="35">
        <v>8.3209999999999997</v>
      </c>
      <c r="E39" s="35">
        <v>32</v>
      </c>
      <c r="F39" s="35">
        <v>121</v>
      </c>
      <c r="G39" s="35">
        <v>121</v>
      </c>
      <c r="H39" s="35">
        <v>121</v>
      </c>
      <c r="I39" s="35">
        <v>121</v>
      </c>
      <c r="J39" s="35">
        <v>121</v>
      </c>
      <c r="K39" s="35">
        <v>121</v>
      </c>
      <c r="L39" s="35">
        <v>121</v>
      </c>
      <c r="M39" s="35">
        <v>121</v>
      </c>
    </row>
    <row r="40" spans="1:89" ht="43.5" customHeight="1" x14ac:dyDescent="0.2">
      <c r="A40" s="35" t="s">
        <v>113</v>
      </c>
      <c r="B40" s="35" t="s">
        <v>114</v>
      </c>
      <c r="C40" s="35" t="s">
        <v>107</v>
      </c>
      <c r="D40" s="35"/>
      <c r="E40" s="35">
        <v>1.6</v>
      </c>
      <c r="F40" s="35">
        <v>1.6</v>
      </c>
      <c r="G40" s="35">
        <v>1.6</v>
      </c>
      <c r="H40" s="35">
        <v>1.6</v>
      </c>
      <c r="I40" s="35">
        <v>1.6</v>
      </c>
      <c r="J40" s="35">
        <v>1.6</v>
      </c>
      <c r="K40" s="35">
        <v>1.6</v>
      </c>
      <c r="L40" s="35">
        <v>1.6</v>
      </c>
      <c r="M40" s="35">
        <v>1.6</v>
      </c>
    </row>
    <row r="41" spans="1:89" ht="12.75" x14ac:dyDescent="0.2">
      <c r="A41" s="35" t="s">
        <v>115</v>
      </c>
      <c r="B41" s="37" t="s">
        <v>210</v>
      </c>
      <c r="C41" s="35" t="s">
        <v>211</v>
      </c>
      <c r="D41" s="35">
        <v>17.04</v>
      </c>
      <c r="E41" s="35">
        <v>33</v>
      </c>
      <c r="F41" s="35">
        <v>125</v>
      </c>
      <c r="G41" s="35">
        <v>127</v>
      </c>
      <c r="H41" s="35">
        <v>129</v>
      </c>
      <c r="I41" s="35">
        <v>131</v>
      </c>
      <c r="J41" s="35">
        <v>134</v>
      </c>
      <c r="K41" s="35">
        <v>136</v>
      </c>
      <c r="L41" s="35">
        <v>138</v>
      </c>
      <c r="M41" s="35">
        <v>140</v>
      </c>
    </row>
    <row r="42" spans="1:89" ht="25.5" x14ac:dyDescent="0.2">
      <c r="A42" s="35" t="s">
        <v>117</v>
      </c>
      <c r="B42" s="35" t="s">
        <v>114</v>
      </c>
      <c r="C42" s="35" t="s">
        <v>107</v>
      </c>
      <c r="D42" s="35"/>
      <c r="E42" s="35">
        <v>1.97</v>
      </c>
      <c r="F42" s="35">
        <v>1.97</v>
      </c>
      <c r="G42" s="35">
        <v>1.97</v>
      </c>
      <c r="H42" s="35">
        <v>1.97</v>
      </c>
      <c r="I42" s="35">
        <v>1.97</v>
      </c>
      <c r="J42" s="35">
        <v>1.97</v>
      </c>
      <c r="K42" s="35">
        <v>1.97</v>
      </c>
      <c r="L42" s="35">
        <v>1.97</v>
      </c>
      <c r="M42" s="35">
        <v>1.97</v>
      </c>
    </row>
    <row r="43" spans="1:89" ht="12.75" x14ac:dyDescent="0.2">
      <c r="A43" s="35" t="s">
        <v>115</v>
      </c>
      <c r="B43" s="37" t="s">
        <v>212</v>
      </c>
      <c r="C43" s="37" t="s">
        <v>213</v>
      </c>
      <c r="D43" s="35">
        <v>50.966000000000001</v>
      </c>
      <c r="E43" s="38">
        <v>34</v>
      </c>
      <c r="F43" s="38">
        <v>130</v>
      </c>
      <c r="G43" s="38">
        <v>135</v>
      </c>
      <c r="H43" s="38">
        <v>140</v>
      </c>
      <c r="I43" s="38">
        <v>145</v>
      </c>
      <c r="J43" s="38">
        <v>150</v>
      </c>
      <c r="K43" s="38">
        <v>156</v>
      </c>
      <c r="L43" s="38">
        <v>161</v>
      </c>
      <c r="M43" s="38">
        <v>167</v>
      </c>
    </row>
    <row r="44" spans="1:89" ht="12.75" x14ac:dyDescent="0.2">
      <c r="A44" s="35" t="s">
        <v>123</v>
      </c>
      <c r="B44" s="37" t="s">
        <v>216</v>
      </c>
      <c r="C44" s="37" t="s">
        <v>213</v>
      </c>
      <c r="D44" s="35">
        <v>169.80799999999999</v>
      </c>
      <c r="E44" s="35">
        <v>1.7430000000000001</v>
      </c>
      <c r="F44" s="35">
        <v>1.948</v>
      </c>
      <c r="G44" s="35">
        <v>1.8160000000000001</v>
      </c>
      <c r="H44" s="35">
        <v>2.2370000000000001</v>
      </c>
      <c r="I44" s="35">
        <v>1.9510000000000001</v>
      </c>
      <c r="J44" s="35">
        <v>1.9410000000000001</v>
      </c>
      <c r="K44" s="35">
        <v>1.7869999999999999</v>
      </c>
      <c r="L44" s="35">
        <v>2.0710000000000002</v>
      </c>
      <c r="M44" s="35">
        <v>2.2799999999999998</v>
      </c>
    </row>
    <row r="45" spans="1:89" ht="36" customHeight="1" x14ac:dyDescent="0.2">
      <c r="B45" s="44"/>
    </row>
    <row r="46" spans="1:89" ht="38.25" x14ac:dyDescent="0.2">
      <c r="A46" s="33" t="s">
        <v>209</v>
      </c>
      <c r="B46" s="33"/>
      <c r="C46" s="35"/>
      <c r="D46" s="33" t="s">
        <v>110</v>
      </c>
      <c r="E46" s="33" t="s">
        <v>76</v>
      </c>
      <c r="F46" s="33" t="s">
        <v>125</v>
      </c>
      <c r="G46" s="33" t="s">
        <v>126</v>
      </c>
      <c r="H46" s="33" t="s">
        <v>127</v>
      </c>
      <c r="I46" s="33" t="s">
        <v>128</v>
      </c>
      <c r="J46" s="33" t="s">
        <v>129</v>
      </c>
      <c r="K46" s="33" t="s">
        <v>130</v>
      </c>
      <c r="L46" s="33" t="s">
        <v>131</v>
      </c>
      <c r="M46" s="33" t="s">
        <v>132</v>
      </c>
      <c r="N46" s="33" t="s">
        <v>133</v>
      </c>
      <c r="O46" s="33" t="s">
        <v>134</v>
      </c>
      <c r="P46" s="33" t="s">
        <v>135</v>
      </c>
      <c r="Q46" s="33" t="s">
        <v>136</v>
      </c>
      <c r="R46" s="33" t="s">
        <v>137</v>
      </c>
      <c r="S46" s="33" t="s">
        <v>138</v>
      </c>
      <c r="T46" s="33" t="s">
        <v>139</v>
      </c>
      <c r="U46" s="33" t="s">
        <v>140</v>
      </c>
      <c r="V46" s="33" t="s">
        <v>141</v>
      </c>
      <c r="W46" s="33" t="s">
        <v>142</v>
      </c>
      <c r="X46" s="33" t="s">
        <v>143</v>
      </c>
      <c r="Y46" s="33" t="s">
        <v>144</v>
      </c>
      <c r="Z46" s="33" t="s">
        <v>145</v>
      </c>
      <c r="AA46" s="33" t="s">
        <v>146</v>
      </c>
      <c r="AB46" s="33" t="s">
        <v>147</v>
      </c>
      <c r="AC46" s="33" t="s">
        <v>148</v>
      </c>
      <c r="AD46" s="33" t="s">
        <v>149</v>
      </c>
      <c r="AE46" s="33" t="s">
        <v>150</v>
      </c>
      <c r="AF46" s="33" t="s">
        <v>151</v>
      </c>
      <c r="AG46" s="33" t="s">
        <v>152</v>
      </c>
      <c r="AH46" s="33" t="s">
        <v>153</v>
      </c>
      <c r="AI46" s="33" t="s">
        <v>154</v>
      </c>
      <c r="AJ46" s="33" t="s">
        <v>155</v>
      </c>
      <c r="AK46" s="33" t="s">
        <v>156</v>
      </c>
      <c r="AL46" s="33" t="s">
        <v>157</v>
      </c>
      <c r="AM46" s="33" t="s">
        <v>158</v>
      </c>
      <c r="AN46" s="33" t="s">
        <v>159</v>
      </c>
      <c r="AO46" s="33" t="s">
        <v>160</v>
      </c>
      <c r="AP46" s="33" t="s">
        <v>161</v>
      </c>
      <c r="AQ46" s="33" t="s">
        <v>162</v>
      </c>
      <c r="AR46" s="33" t="s">
        <v>163</v>
      </c>
      <c r="AS46" s="33" t="s">
        <v>164</v>
      </c>
      <c r="AT46" s="33" t="s">
        <v>165</v>
      </c>
      <c r="AU46" s="33" t="s">
        <v>166</v>
      </c>
      <c r="AV46" s="33" t="s">
        <v>167</v>
      </c>
      <c r="AW46" s="33" t="s">
        <v>168</v>
      </c>
      <c r="AX46" s="33" t="s">
        <v>169</v>
      </c>
      <c r="AY46" s="33" t="s">
        <v>170</v>
      </c>
      <c r="AZ46" s="33" t="s">
        <v>171</v>
      </c>
      <c r="BA46" s="33" t="s">
        <v>172</v>
      </c>
      <c r="BB46" s="33" t="s">
        <v>173</v>
      </c>
      <c r="BC46" s="33" t="s">
        <v>174</v>
      </c>
      <c r="BD46" s="33" t="s">
        <v>175</v>
      </c>
      <c r="BE46" s="33" t="s">
        <v>176</v>
      </c>
      <c r="BF46" s="33" t="s">
        <v>177</v>
      </c>
      <c r="BG46" s="33" t="s">
        <v>178</v>
      </c>
      <c r="BH46" s="33" t="s">
        <v>179</v>
      </c>
      <c r="BI46" s="33" t="s">
        <v>180</v>
      </c>
      <c r="BJ46" s="33" t="s">
        <v>181</v>
      </c>
      <c r="BK46" s="33" t="s">
        <v>182</v>
      </c>
      <c r="BL46" s="33" t="s">
        <v>183</v>
      </c>
      <c r="BM46" s="33" t="s">
        <v>184</v>
      </c>
      <c r="BN46" s="33" t="s">
        <v>185</v>
      </c>
      <c r="BO46" s="33" t="s">
        <v>186</v>
      </c>
      <c r="BP46" s="33" t="s">
        <v>187</v>
      </c>
      <c r="BQ46" s="33" t="s">
        <v>188</v>
      </c>
      <c r="BR46" s="33" t="s">
        <v>189</v>
      </c>
      <c r="BS46" s="33" t="s">
        <v>190</v>
      </c>
      <c r="BT46" s="33" t="s">
        <v>191</v>
      </c>
      <c r="BU46" s="33" t="s">
        <v>192</v>
      </c>
      <c r="BV46" s="33" t="s">
        <v>193</v>
      </c>
      <c r="BW46" s="33" t="s">
        <v>194</v>
      </c>
      <c r="BX46" s="33" t="s">
        <v>195</v>
      </c>
      <c r="BY46" s="33" t="s">
        <v>196</v>
      </c>
      <c r="BZ46" s="33" t="s">
        <v>197</v>
      </c>
      <c r="CA46" s="33" t="s">
        <v>198</v>
      </c>
      <c r="CB46" s="33" t="s">
        <v>199</v>
      </c>
      <c r="CC46" s="33" t="s">
        <v>200</v>
      </c>
      <c r="CD46" s="33" t="s">
        <v>201</v>
      </c>
      <c r="CE46" s="33" t="s">
        <v>202</v>
      </c>
      <c r="CF46" s="33" t="s">
        <v>203</v>
      </c>
      <c r="CG46" s="33" t="s">
        <v>204</v>
      </c>
      <c r="CH46" s="33" t="s">
        <v>205</v>
      </c>
      <c r="CI46" s="33" t="s">
        <v>206</v>
      </c>
      <c r="CJ46" s="33" t="s">
        <v>207</v>
      </c>
      <c r="CK46" s="33" t="s">
        <v>208</v>
      </c>
    </row>
    <row r="47" spans="1:89" ht="38.25" x14ac:dyDescent="0.2">
      <c r="A47" s="35" t="s">
        <v>119</v>
      </c>
      <c r="B47" s="37" t="s">
        <v>214</v>
      </c>
      <c r="C47" s="35" t="s">
        <v>215</v>
      </c>
      <c r="D47" s="35">
        <v>9.9149999999999991</v>
      </c>
      <c r="E47" s="35">
        <v>505</v>
      </c>
      <c r="F47" s="35">
        <v>410</v>
      </c>
      <c r="G47" s="35">
        <v>282</v>
      </c>
      <c r="H47" s="35">
        <v>410</v>
      </c>
      <c r="I47" s="35">
        <v>359</v>
      </c>
      <c r="J47" s="35">
        <v>293</v>
      </c>
      <c r="K47" s="35">
        <v>244</v>
      </c>
      <c r="L47" s="35">
        <v>255</v>
      </c>
      <c r="M47" s="35">
        <v>206</v>
      </c>
      <c r="N47" s="35">
        <v>195</v>
      </c>
      <c r="O47" s="35">
        <v>175</v>
      </c>
      <c r="P47" s="35">
        <v>161</v>
      </c>
      <c r="Q47" s="35">
        <v>95</v>
      </c>
      <c r="R47" s="35">
        <v>98</v>
      </c>
      <c r="S47" s="35">
        <v>81</v>
      </c>
      <c r="T47" s="35">
        <v>78</v>
      </c>
      <c r="U47" s="35">
        <v>80</v>
      </c>
      <c r="V47" s="35">
        <v>61</v>
      </c>
      <c r="W47" s="35">
        <v>54</v>
      </c>
      <c r="X47" s="35">
        <v>50</v>
      </c>
      <c r="Y47" s="35">
        <v>49</v>
      </c>
      <c r="Z47" s="35">
        <v>49</v>
      </c>
      <c r="AA47" s="35">
        <v>49</v>
      </c>
      <c r="AB47" s="35">
        <v>49</v>
      </c>
      <c r="AC47" s="35">
        <v>27</v>
      </c>
      <c r="AD47" s="35">
        <v>27</v>
      </c>
      <c r="AE47" s="35">
        <v>7</v>
      </c>
      <c r="AF47" s="35">
        <v>7</v>
      </c>
      <c r="AG47" s="35">
        <v>7</v>
      </c>
      <c r="AH47" s="35">
        <v>7</v>
      </c>
      <c r="AI47" s="35">
        <v>7</v>
      </c>
      <c r="AJ47" s="35">
        <v>48</v>
      </c>
      <c r="AK47" s="35">
        <v>105</v>
      </c>
      <c r="AL47" s="35">
        <v>156</v>
      </c>
      <c r="AM47" s="35">
        <v>207</v>
      </c>
      <c r="AN47" s="35">
        <v>207</v>
      </c>
      <c r="AO47" s="35">
        <v>156</v>
      </c>
      <c r="AP47" s="35">
        <v>105</v>
      </c>
      <c r="AQ47" s="35">
        <v>65</v>
      </c>
      <c r="AR47" s="35">
        <v>86</v>
      </c>
      <c r="AS47" s="35">
        <v>106</v>
      </c>
      <c r="AT47" s="35">
        <v>107</v>
      </c>
      <c r="AU47" s="35">
        <v>106</v>
      </c>
      <c r="AV47" s="35">
        <v>106</v>
      </c>
      <c r="AW47" s="35">
        <v>106</v>
      </c>
      <c r="AX47" s="35">
        <v>106</v>
      </c>
      <c r="AY47" s="35">
        <v>106</v>
      </c>
      <c r="AZ47" s="35">
        <v>106</v>
      </c>
      <c r="BA47" s="35">
        <v>107</v>
      </c>
      <c r="BB47" s="35">
        <v>106</v>
      </c>
      <c r="BC47" s="35">
        <v>106</v>
      </c>
      <c r="BD47" s="35">
        <v>105</v>
      </c>
      <c r="BE47" s="35">
        <v>105</v>
      </c>
      <c r="BF47" s="35">
        <v>103</v>
      </c>
      <c r="BG47" s="35">
        <v>103</v>
      </c>
      <c r="BH47" s="35">
        <v>103</v>
      </c>
      <c r="BI47" s="35">
        <v>103</v>
      </c>
      <c r="BJ47" s="35">
        <v>103</v>
      </c>
      <c r="BK47" s="35">
        <v>103</v>
      </c>
      <c r="BL47" s="35">
        <v>103</v>
      </c>
      <c r="BM47" s="35">
        <v>103</v>
      </c>
      <c r="BN47" s="35">
        <v>103</v>
      </c>
      <c r="BO47" s="35">
        <v>103</v>
      </c>
      <c r="BP47" s="35">
        <v>103</v>
      </c>
      <c r="BQ47" s="35">
        <v>103</v>
      </c>
      <c r="BR47" s="35">
        <v>90</v>
      </c>
      <c r="BS47" s="35">
        <v>105</v>
      </c>
      <c r="BT47" s="35">
        <v>104</v>
      </c>
      <c r="BU47" s="35">
        <v>110</v>
      </c>
      <c r="BV47" s="35">
        <v>105</v>
      </c>
      <c r="BW47" s="35">
        <v>107</v>
      </c>
      <c r="BX47" s="35">
        <v>105</v>
      </c>
      <c r="BY47" s="35">
        <v>100</v>
      </c>
      <c r="BZ47" s="35">
        <v>104</v>
      </c>
      <c r="CA47" s="35">
        <v>100</v>
      </c>
      <c r="CB47" s="35">
        <v>105</v>
      </c>
      <c r="CC47" s="35">
        <v>100</v>
      </c>
      <c r="CD47" s="35">
        <v>100</v>
      </c>
      <c r="CE47" s="35">
        <v>100</v>
      </c>
      <c r="CF47" s="35">
        <v>69</v>
      </c>
      <c r="CG47" s="35">
        <v>69</v>
      </c>
      <c r="CH47" s="35">
        <v>69</v>
      </c>
      <c r="CI47" s="35">
        <v>69</v>
      </c>
      <c r="CJ47" s="35">
        <v>68</v>
      </c>
      <c r="CK47" s="35">
        <v>0</v>
      </c>
    </row>
    <row r="48" spans="1:89" ht="36" customHeight="1" x14ac:dyDescent="0.2">
      <c r="A48" s="35" t="s">
        <v>113</v>
      </c>
      <c r="B48" s="35" t="s">
        <v>114</v>
      </c>
      <c r="C48" s="35" t="s">
        <v>107</v>
      </c>
      <c r="D48" s="35"/>
      <c r="E48" s="35">
        <v>1.6</v>
      </c>
      <c r="F48" s="35">
        <v>1.6</v>
      </c>
      <c r="G48" s="35">
        <v>1.6</v>
      </c>
      <c r="H48" s="35">
        <v>1.6</v>
      </c>
      <c r="I48" s="35">
        <v>1.6</v>
      </c>
      <c r="J48" s="35">
        <v>1.6</v>
      </c>
      <c r="K48" s="35">
        <v>1.6</v>
      </c>
      <c r="L48" s="35">
        <v>1.6</v>
      </c>
      <c r="M48" s="35">
        <v>1.6</v>
      </c>
      <c r="N48" s="35">
        <v>1.6</v>
      </c>
      <c r="O48" s="35">
        <v>1.6</v>
      </c>
      <c r="P48" s="35">
        <v>1.6</v>
      </c>
      <c r="Q48" s="35">
        <v>1.6</v>
      </c>
      <c r="R48" s="35">
        <v>1.6</v>
      </c>
      <c r="S48" s="35">
        <v>1.6</v>
      </c>
      <c r="T48" s="35">
        <v>1.6</v>
      </c>
      <c r="U48" s="35">
        <v>1.6</v>
      </c>
      <c r="V48" s="35">
        <v>1.6</v>
      </c>
      <c r="W48" s="35">
        <v>1.6</v>
      </c>
      <c r="X48" s="35">
        <v>1.6</v>
      </c>
      <c r="Y48" s="35">
        <v>1.6</v>
      </c>
      <c r="Z48" s="35">
        <v>1.6</v>
      </c>
      <c r="AA48" s="35">
        <v>1.6</v>
      </c>
      <c r="AB48" s="35">
        <v>1.6</v>
      </c>
      <c r="AC48" s="35">
        <v>1.6</v>
      </c>
      <c r="AD48" s="35">
        <v>1.6</v>
      </c>
      <c r="AE48" s="35">
        <v>1.6</v>
      </c>
      <c r="AF48" s="35">
        <v>1.6</v>
      </c>
      <c r="AG48" s="35">
        <v>1.6</v>
      </c>
      <c r="AH48" s="35">
        <v>1.6</v>
      </c>
      <c r="AI48" s="35">
        <v>1.6</v>
      </c>
      <c r="AJ48" s="35">
        <v>1.6</v>
      </c>
      <c r="AK48" s="35">
        <v>1.6</v>
      </c>
      <c r="AL48" s="35">
        <v>1.6</v>
      </c>
      <c r="AM48" s="35">
        <v>1.6</v>
      </c>
      <c r="AN48" s="35">
        <v>1.6</v>
      </c>
      <c r="AO48" s="35">
        <v>1.6</v>
      </c>
      <c r="AP48" s="35">
        <v>1.6</v>
      </c>
      <c r="AQ48" s="35">
        <v>1.6</v>
      </c>
      <c r="AR48" s="35">
        <v>1.6</v>
      </c>
      <c r="AS48" s="35">
        <v>1.6</v>
      </c>
      <c r="AT48" s="35">
        <v>1.6</v>
      </c>
      <c r="AU48" s="35">
        <v>1.6</v>
      </c>
      <c r="AV48" s="35">
        <v>1.6</v>
      </c>
      <c r="AW48" s="35">
        <v>1.6</v>
      </c>
      <c r="AX48" s="35">
        <v>1.6</v>
      </c>
      <c r="AY48" s="35">
        <v>1.6</v>
      </c>
      <c r="AZ48" s="35">
        <v>1.6</v>
      </c>
      <c r="BA48" s="35">
        <v>1.6</v>
      </c>
      <c r="BB48" s="35">
        <v>1.6</v>
      </c>
      <c r="BC48" s="35">
        <v>1.6</v>
      </c>
      <c r="BD48" s="35">
        <v>1.6</v>
      </c>
      <c r="BE48" s="35">
        <v>1.6</v>
      </c>
      <c r="BF48" s="35">
        <v>1.6</v>
      </c>
      <c r="BG48" s="35">
        <v>1.6</v>
      </c>
      <c r="BH48" s="35">
        <v>1.6</v>
      </c>
      <c r="BI48" s="35">
        <v>1.6</v>
      </c>
      <c r="BJ48" s="35">
        <v>1.6</v>
      </c>
      <c r="BK48" s="35">
        <v>1.6</v>
      </c>
      <c r="BL48" s="35">
        <v>1.6</v>
      </c>
      <c r="BM48" s="35">
        <v>1.6</v>
      </c>
      <c r="BN48" s="35">
        <v>1.6</v>
      </c>
      <c r="BO48" s="35">
        <v>1.6</v>
      </c>
      <c r="BP48" s="35">
        <v>1.6</v>
      </c>
      <c r="BQ48" s="35">
        <v>1.6</v>
      </c>
      <c r="BR48" s="35">
        <v>1.6</v>
      </c>
      <c r="BS48" s="35">
        <v>1.6</v>
      </c>
      <c r="BT48" s="35">
        <v>1.6</v>
      </c>
      <c r="BU48" s="35">
        <v>1.6</v>
      </c>
      <c r="BV48" s="35">
        <v>1.6</v>
      </c>
      <c r="BW48" s="35">
        <v>1.6</v>
      </c>
      <c r="BX48" s="35">
        <v>1.6</v>
      </c>
      <c r="BY48" s="35">
        <v>1.6</v>
      </c>
      <c r="BZ48" s="35">
        <v>1.6</v>
      </c>
      <c r="CA48" s="35">
        <v>1.6</v>
      </c>
      <c r="CB48" s="35">
        <v>1.6</v>
      </c>
      <c r="CC48" s="35">
        <v>1.6</v>
      </c>
      <c r="CD48" s="35">
        <v>1.6</v>
      </c>
      <c r="CE48" s="35">
        <v>1.6</v>
      </c>
      <c r="CF48" s="35">
        <v>1.6</v>
      </c>
      <c r="CG48" s="35">
        <v>1.6</v>
      </c>
      <c r="CH48" s="35">
        <v>1.6</v>
      </c>
      <c r="CI48" s="35">
        <v>1.6</v>
      </c>
      <c r="CJ48" s="35">
        <v>1.6</v>
      </c>
      <c r="CK48" s="35">
        <v>1.6</v>
      </c>
    </row>
    <row r="49" spans="1:89" ht="12.75" x14ac:dyDescent="0.2">
      <c r="A49" s="35" t="s">
        <v>115</v>
      </c>
      <c r="B49" s="37" t="s">
        <v>210</v>
      </c>
      <c r="C49" s="35" t="s">
        <v>211</v>
      </c>
      <c r="D49" s="35">
        <v>18.927</v>
      </c>
      <c r="E49" s="35">
        <v>513</v>
      </c>
      <c r="F49" s="35">
        <v>423</v>
      </c>
      <c r="G49" s="35">
        <v>296</v>
      </c>
      <c r="H49" s="35">
        <v>437</v>
      </c>
      <c r="I49" s="35">
        <v>389</v>
      </c>
      <c r="J49" s="35">
        <v>322</v>
      </c>
      <c r="K49" s="35">
        <v>273</v>
      </c>
      <c r="L49" s="35">
        <v>290</v>
      </c>
      <c r="M49" s="35">
        <v>237</v>
      </c>
      <c r="N49" s="35">
        <v>228</v>
      </c>
      <c r="O49" s="35">
        <v>208</v>
      </c>
      <c r="P49" s="35">
        <v>195</v>
      </c>
      <c r="Q49" s="35">
        <v>117</v>
      </c>
      <c r="R49" s="35">
        <v>123</v>
      </c>
      <c r="S49" s="35">
        <v>103</v>
      </c>
      <c r="T49" s="35">
        <v>100</v>
      </c>
      <c r="U49" s="35">
        <v>105</v>
      </c>
      <c r="V49" s="35">
        <v>81</v>
      </c>
      <c r="W49" s="35">
        <v>72</v>
      </c>
      <c r="X49" s="35">
        <v>69</v>
      </c>
      <c r="Y49" s="35">
        <v>69</v>
      </c>
      <c r="Z49" s="35">
        <v>70</v>
      </c>
      <c r="AA49" s="35">
        <v>71</v>
      </c>
      <c r="AB49" s="35">
        <v>72</v>
      </c>
      <c r="AC49" s="35">
        <v>41</v>
      </c>
      <c r="AD49" s="35">
        <v>41</v>
      </c>
      <c r="AE49" s="35">
        <v>11</v>
      </c>
      <c r="AF49" s="35">
        <v>12</v>
      </c>
      <c r="AG49" s="35">
        <v>12</v>
      </c>
      <c r="AH49" s="35">
        <v>12</v>
      </c>
      <c r="AI49" s="35">
        <v>12</v>
      </c>
      <c r="AJ49" s="35">
        <v>80</v>
      </c>
      <c r="AK49" s="35">
        <v>178</v>
      </c>
      <c r="AL49" s="35">
        <v>268</v>
      </c>
      <c r="AM49" s="35">
        <v>361</v>
      </c>
      <c r="AN49" s="35">
        <v>367</v>
      </c>
      <c r="AO49" s="35">
        <v>281</v>
      </c>
      <c r="AP49" s="35">
        <v>193</v>
      </c>
      <c r="AQ49" s="35">
        <v>120</v>
      </c>
      <c r="AR49" s="35">
        <v>162</v>
      </c>
      <c r="AS49" s="35">
        <v>203</v>
      </c>
      <c r="AT49" s="35">
        <v>208</v>
      </c>
      <c r="AU49" s="35">
        <v>210</v>
      </c>
      <c r="AV49" s="35">
        <v>213</v>
      </c>
      <c r="AW49" s="35">
        <v>217</v>
      </c>
      <c r="AX49" s="35">
        <v>220</v>
      </c>
      <c r="AY49" s="35">
        <v>224</v>
      </c>
      <c r="AZ49" s="35">
        <v>227</v>
      </c>
      <c r="BA49" s="35">
        <v>232</v>
      </c>
      <c r="BB49" s="35">
        <v>234</v>
      </c>
      <c r="BC49" s="35">
        <v>238</v>
      </c>
      <c r="BD49" s="35">
        <v>239</v>
      </c>
      <c r="BE49" s="35">
        <v>243</v>
      </c>
      <c r="BF49" s="35">
        <v>244</v>
      </c>
      <c r="BG49" s="35">
        <v>248</v>
      </c>
      <c r="BH49" s="35">
        <v>251</v>
      </c>
      <c r="BI49" s="35">
        <v>256</v>
      </c>
      <c r="BJ49" s="35">
        <v>260</v>
      </c>
      <c r="BK49" s="35">
        <v>264</v>
      </c>
      <c r="BL49" s="35">
        <v>268</v>
      </c>
      <c r="BM49" s="35">
        <v>272</v>
      </c>
      <c r="BN49" s="35">
        <v>277</v>
      </c>
      <c r="BO49" s="35">
        <v>281</v>
      </c>
      <c r="BP49" s="35">
        <v>286</v>
      </c>
      <c r="BQ49" s="35">
        <v>290</v>
      </c>
      <c r="BR49" s="35">
        <v>257</v>
      </c>
      <c r="BS49" s="35">
        <v>303</v>
      </c>
      <c r="BT49" s="35">
        <v>307</v>
      </c>
      <c r="BU49" s="35">
        <v>328</v>
      </c>
      <c r="BV49" s="35">
        <v>318</v>
      </c>
      <c r="BW49" s="35">
        <v>331</v>
      </c>
      <c r="BX49" s="35">
        <v>330</v>
      </c>
      <c r="BY49" s="35">
        <v>318</v>
      </c>
      <c r="BZ49" s="35">
        <v>336</v>
      </c>
      <c r="CA49" s="35">
        <v>329</v>
      </c>
      <c r="CB49" s="35">
        <v>349</v>
      </c>
      <c r="CC49" s="35">
        <v>339</v>
      </c>
      <c r="CD49" s="35">
        <v>344</v>
      </c>
      <c r="CE49" s="35">
        <v>350</v>
      </c>
      <c r="CF49" s="35">
        <v>246</v>
      </c>
      <c r="CG49" s="35">
        <v>251</v>
      </c>
      <c r="CH49" s="35">
        <v>254</v>
      </c>
      <c r="CI49" s="35">
        <v>258</v>
      </c>
      <c r="CJ49" s="35">
        <v>259</v>
      </c>
      <c r="CK49" s="35">
        <v>0</v>
      </c>
    </row>
    <row r="50" spans="1:89" ht="25.5" x14ac:dyDescent="0.2">
      <c r="A50" s="35" t="s">
        <v>117</v>
      </c>
      <c r="B50" s="35" t="s">
        <v>114</v>
      </c>
      <c r="C50" s="35" t="s">
        <v>107</v>
      </c>
      <c r="D50" s="35"/>
      <c r="E50" s="35">
        <v>1.97</v>
      </c>
      <c r="F50" s="35">
        <v>1.97</v>
      </c>
      <c r="G50" s="35">
        <v>1.97</v>
      </c>
      <c r="H50" s="35">
        <v>1.97</v>
      </c>
      <c r="I50" s="35">
        <v>1.97</v>
      </c>
      <c r="J50" s="35">
        <v>1.97</v>
      </c>
      <c r="K50" s="35">
        <v>1.97</v>
      </c>
      <c r="L50" s="35">
        <v>1.97</v>
      </c>
      <c r="M50" s="35">
        <v>1.97</v>
      </c>
      <c r="N50" s="35">
        <v>1.97</v>
      </c>
      <c r="O50" s="35">
        <v>1.97</v>
      </c>
      <c r="P50" s="35">
        <v>1.97</v>
      </c>
      <c r="Q50" s="35">
        <v>1.97</v>
      </c>
      <c r="R50" s="35">
        <v>1.97</v>
      </c>
      <c r="S50" s="35">
        <v>1.97</v>
      </c>
      <c r="T50" s="35">
        <v>1.97</v>
      </c>
      <c r="U50" s="35">
        <v>1.97</v>
      </c>
      <c r="V50" s="35">
        <v>1.97</v>
      </c>
      <c r="W50" s="35">
        <v>1.97</v>
      </c>
      <c r="X50" s="35">
        <v>1.97</v>
      </c>
      <c r="Y50" s="35">
        <v>1.97</v>
      </c>
      <c r="Z50" s="35">
        <v>1.97</v>
      </c>
      <c r="AA50" s="35">
        <v>1.97</v>
      </c>
      <c r="AB50" s="35">
        <v>1.97</v>
      </c>
      <c r="AC50" s="35">
        <v>1.97</v>
      </c>
      <c r="AD50" s="35">
        <v>1.97</v>
      </c>
      <c r="AE50" s="35">
        <v>1.97</v>
      </c>
      <c r="AF50" s="35">
        <v>1.97</v>
      </c>
      <c r="AG50" s="35">
        <v>1.97</v>
      </c>
      <c r="AH50" s="35">
        <v>1.97</v>
      </c>
      <c r="AI50" s="35">
        <v>1.97</v>
      </c>
      <c r="AJ50" s="35">
        <v>1.97</v>
      </c>
      <c r="AK50" s="35">
        <v>1.97</v>
      </c>
      <c r="AL50" s="35">
        <v>1.97</v>
      </c>
      <c r="AM50" s="35">
        <v>1.97</v>
      </c>
      <c r="AN50" s="35">
        <v>1.97</v>
      </c>
      <c r="AO50" s="35">
        <v>1.97</v>
      </c>
      <c r="AP50" s="35">
        <v>1.97</v>
      </c>
      <c r="AQ50" s="35">
        <v>1.97</v>
      </c>
      <c r="AR50" s="35">
        <v>1.97</v>
      </c>
      <c r="AS50" s="35">
        <v>1.97</v>
      </c>
      <c r="AT50" s="35">
        <v>1.97</v>
      </c>
      <c r="AU50" s="35">
        <v>1.97</v>
      </c>
      <c r="AV50" s="35">
        <v>1.97</v>
      </c>
      <c r="AW50" s="35">
        <v>1.97</v>
      </c>
      <c r="AX50" s="35">
        <v>1.97</v>
      </c>
      <c r="AY50" s="35">
        <v>1.97</v>
      </c>
      <c r="AZ50" s="35">
        <v>1.97</v>
      </c>
      <c r="BA50" s="35">
        <v>1.97</v>
      </c>
      <c r="BB50" s="35">
        <v>1.97</v>
      </c>
      <c r="BC50" s="35">
        <v>1.97</v>
      </c>
      <c r="BD50" s="35">
        <v>1.97</v>
      </c>
      <c r="BE50" s="35">
        <v>1.97</v>
      </c>
      <c r="BF50" s="35">
        <v>1.97</v>
      </c>
      <c r="BG50" s="35">
        <v>1.97</v>
      </c>
      <c r="BH50" s="35">
        <v>1.97</v>
      </c>
      <c r="BI50" s="35">
        <v>1.97</v>
      </c>
      <c r="BJ50" s="35">
        <v>1.97</v>
      </c>
      <c r="BK50" s="35">
        <v>1.97</v>
      </c>
      <c r="BL50" s="35">
        <v>1.97</v>
      </c>
      <c r="BM50" s="35">
        <v>1.97</v>
      </c>
      <c r="BN50" s="35">
        <v>1.97</v>
      </c>
      <c r="BO50" s="35">
        <v>1.97</v>
      </c>
      <c r="BP50" s="35">
        <v>1.97</v>
      </c>
      <c r="BQ50" s="35">
        <v>1.97</v>
      </c>
      <c r="BR50" s="35">
        <v>1.97</v>
      </c>
      <c r="BS50" s="35">
        <v>1.97</v>
      </c>
      <c r="BT50" s="35">
        <v>1.97</v>
      </c>
      <c r="BU50" s="35">
        <v>1.97</v>
      </c>
      <c r="BV50" s="35">
        <v>1.97</v>
      </c>
      <c r="BW50" s="35">
        <v>1.97</v>
      </c>
      <c r="BX50" s="35">
        <v>1.97</v>
      </c>
      <c r="BY50" s="35">
        <v>1.97</v>
      </c>
      <c r="BZ50" s="35">
        <v>1.97</v>
      </c>
      <c r="CA50" s="35">
        <v>1.97</v>
      </c>
      <c r="CB50" s="35">
        <v>1.97</v>
      </c>
      <c r="CC50" s="35">
        <v>1.97</v>
      </c>
      <c r="CD50" s="35">
        <v>1.97</v>
      </c>
      <c r="CE50" s="35">
        <v>1.97</v>
      </c>
      <c r="CF50" s="35">
        <v>1.97</v>
      </c>
      <c r="CG50" s="35">
        <v>1.97</v>
      </c>
      <c r="CH50" s="35">
        <v>1.97</v>
      </c>
      <c r="CI50" s="35">
        <v>1.97</v>
      </c>
      <c r="CJ50" s="35">
        <v>1.97</v>
      </c>
      <c r="CK50" s="35">
        <v>1.97</v>
      </c>
    </row>
    <row r="51" spans="1:89" ht="12.75" x14ac:dyDescent="0.2">
      <c r="A51" s="35" t="s">
        <v>115</v>
      </c>
      <c r="B51" s="37" t="s">
        <v>212</v>
      </c>
      <c r="C51" s="35" t="s">
        <v>213</v>
      </c>
      <c r="D51" s="35">
        <v>52.84</v>
      </c>
      <c r="E51" s="35">
        <v>523</v>
      </c>
      <c r="F51" s="35">
        <v>440</v>
      </c>
      <c r="G51" s="35">
        <v>314</v>
      </c>
      <c r="H51" s="35">
        <v>473</v>
      </c>
      <c r="I51" s="35">
        <v>428</v>
      </c>
      <c r="J51" s="35">
        <v>362</v>
      </c>
      <c r="K51" s="35">
        <v>312</v>
      </c>
      <c r="L51" s="35">
        <v>339</v>
      </c>
      <c r="M51" s="35">
        <v>283</v>
      </c>
      <c r="N51" s="35">
        <v>278</v>
      </c>
      <c r="O51" s="35">
        <v>258</v>
      </c>
      <c r="P51" s="35">
        <v>247</v>
      </c>
      <c r="Q51" s="35">
        <v>151</v>
      </c>
      <c r="R51" s="35">
        <v>161</v>
      </c>
      <c r="S51" s="35">
        <v>138</v>
      </c>
      <c r="T51" s="35">
        <v>137</v>
      </c>
      <c r="U51" s="35">
        <v>146</v>
      </c>
      <c r="V51" s="35">
        <v>115</v>
      </c>
      <c r="W51" s="35">
        <v>105</v>
      </c>
      <c r="X51" s="35">
        <v>102</v>
      </c>
      <c r="Y51" s="35">
        <v>104</v>
      </c>
      <c r="Z51" s="35">
        <v>108</v>
      </c>
      <c r="AA51" s="35">
        <v>112</v>
      </c>
      <c r="AB51" s="35">
        <v>116</v>
      </c>
      <c r="AC51" s="35">
        <v>66</v>
      </c>
      <c r="AD51" s="35">
        <v>69</v>
      </c>
      <c r="AE51" s="35">
        <v>19</v>
      </c>
      <c r="AF51" s="35">
        <v>20</v>
      </c>
      <c r="AG51" s="35">
        <v>21</v>
      </c>
      <c r="AH51" s="35">
        <v>21</v>
      </c>
      <c r="AI51" s="35">
        <v>22</v>
      </c>
      <c r="AJ51" s="35">
        <v>149</v>
      </c>
      <c r="AK51" s="35">
        <v>339</v>
      </c>
      <c r="AL51" s="35">
        <v>521</v>
      </c>
      <c r="AM51" s="35">
        <v>715</v>
      </c>
      <c r="AN51" s="35">
        <v>741</v>
      </c>
      <c r="AO51" s="35">
        <v>579</v>
      </c>
      <c r="AP51" s="35">
        <v>405</v>
      </c>
      <c r="AQ51" s="35">
        <v>258</v>
      </c>
      <c r="AR51" s="35">
        <v>355</v>
      </c>
      <c r="AS51" s="35">
        <v>453</v>
      </c>
      <c r="AT51" s="35">
        <v>473</v>
      </c>
      <c r="AU51" s="35">
        <v>487</v>
      </c>
      <c r="AV51" s="35">
        <v>504</v>
      </c>
      <c r="AW51" s="35">
        <v>522</v>
      </c>
      <c r="AX51" s="35">
        <v>541</v>
      </c>
      <c r="AY51" s="35">
        <v>561</v>
      </c>
      <c r="AZ51" s="35">
        <v>581</v>
      </c>
      <c r="BA51" s="35">
        <v>604</v>
      </c>
      <c r="BB51" s="35">
        <v>623</v>
      </c>
      <c r="BC51" s="35">
        <v>645</v>
      </c>
      <c r="BD51" s="35">
        <v>661</v>
      </c>
      <c r="BE51" s="35">
        <v>684</v>
      </c>
      <c r="BF51" s="35">
        <v>700</v>
      </c>
      <c r="BG51" s="35">
        <v>725</v>
      </c>
      <c r="BH51" s="35">
        <v>751</v>
      </c>
      <c r="BI51" s="35">
        <v>778</v>
      </c>
      <c r="BJ51" s="35">
        <v>806</v>
      </c>
      <c r="BK51" s="35">
        <v>835</v>
      </c>
      <c r="BL51" s="35">
        <v>866</v>
      </c>
      <c r="BM51" s="35">
        <v>897</v>
      </c>
      <c r="BN51" s="35">
        <v>929</v>
      </c>
      <c r="BO51" s="35">
        <v>963</v>
      </c>
      <c r="BP51" s="35">
        <v>997</v>
      </c>
      <c r="BQ51" s="35">
        <v>1.0329999999999999</v>
      </c>
      <c r="BR51" s="35">
        <v>935</v>
      </c>
      <c r="BS51" s="35">
        <v>1.1220000000000001</v>
      </c>
      <c r="BT51" s="35">
        <v>1.1599999999999999</v>
      </c>
      <c r="BU51" s="35">
        <v>1.262</v>
      </c>
      <c r="BV51" s="35">
        <v>1.248</v>
      </c>
      <c r="BW51" s="35">
        <v>1.327</v>
      </c>
      <c r="BX51" s="35">
        <v>1.347</v>
      </c>
      <c r="BY51" s="35">
        <v>1.3240000000000001</v>
      </c>
      <c r="BZ51" s="35">
        <v>1.427</v>
      </c>
      <c r="CA51" s="35">
        <v>1.4239999999999999</v>
      </c>
      <c r="CB51" s="35">
        <v>1.5429999999999999</v>
      </c>
      <c r="CC51" s="35">
        <v>1.528</v>
      </c>
      <c r="CD51" s="35">
        <v>1.581</v>
      </c>
      <c r="CE51" s="35">
        <v>1.637</v>
      </c>
      <c r="CF51" s="35">
        <v>1.1759999999999999</v>
      </c>
      <c r="CG51" s="35">
        <v>1.2210000000000001</v>
      </c>
      <c r="CH51" s="35">
        <v>1.262</v>
      </c>
      <c r="CI51" s="35">
        <v>1.3080000000000001</v>
      </c>
      <c r="CJ51" s="35">
        <v>1.3360000000000001</v>
      </c>
      <c r="CK51" s="35">
        <v>0</v>
      </c>
    </row>
    <row r="52" spans="1:89" ht="36" customHeight="1" x14ac:dyDescent="0.2">
      <c r="B52" s="44"/>
      <c r="C52" s="44"/>
      <c r="D52" s="44"/>
      <c r="E52" s="44"/>
      <c r="F52" s="44"/>
      <c r="G52" s="44"/>
      <c r="H52" s="44"/>
      <c r="I52" s="44"/>
      <c r="J52" s="44"/>
    </row>
    <row r="53" spans="1:89" ht="60" x14ac:dyDescent="0.2">
      <c r="A53" s="58" t="s">
        <v>254</v>
      </c>
      <c r="B53" s="33" t="s">
        <v>221</v>
      </c>
      <c r="C53" s="57">
        <v>42369</v>
      </c>
      <c r="D53" s="57">
        <v>42735</v>
      </c>
      <c r="E53" s="57">
        <v>43100</v>
      </c>
      <c r="F53" s="57">
        <v>43465</v>
      </c>
      <c r="G53" s="57">
        <v>43830</v>
      </c>
      <c r="H53" s="57">
        <v>44196</v>
      </c>
      <c r="I53" s="57">
        <v>44561</v>
      </c>
      <c r="J53" s="57">
        <v>44926</v>
      </c>
    </row>
    <row r="54" spans="1:89" ht="12.75" x14ac:dyDescent="0.2">
      <c r="A54" s="37" t="s">
        <v>251</v>
      </c>
      <c r="B54" s="43">
        <f>SUM(C54:J54)</f>
        <v>1609973</v>
      </c>
      <c r="C54" s="42">
        <v>0</v>
      </c>
      <c r="D54" s="42">
        <v>0</v>
      </c>
      <c r="E54" s="42">
        <v>0</v>
      </c>
      <c r="F54" s="42">
        <v>274638</v>
      </c>
      <c r="G54" s="42">
        <v>324101</v>
      </c>
      <c r="H54" s="42">
        <v>286503</v>
      </c>
      <c r="I54" s="42">
        <v>370900</v>
      </c>
      <c r="J54" s="42">
        <v>353831</v>
      </c>
    </row>
    <row r="55" spans="1:89" ht="25.5" x14ac:dyDescent="0.2">
      <c r="A55" s="37" t="s">
        <v>252</v>
      </c>
      <c r="B55" s="43">
        <f>SUM(C55:J55)</f>
        <v>1841982</v>
      </c>
      <c r="C55" s="42">
        <v>160000</v>
      </c>
      <c r="D55" s="42">
        <v>208970</v>
      </c>
      <c r="E55" s="42">
        <v>240000</v>
      </c>
      <c r="F55" s="41">
        <v>211315</v>
      </c>
      <c r="G55" s="41">
        <v>215538</v>
      </c>
      <c r="H55" s="41">
        <v>229468</v>
      </c>
      <c r="I55" s="41">
        <v>253218</v>
      </c>
      <c r="J55" s="41">
        <v>323473</v>
      </c>
    </row>
    <row r="56" spans="1:89" ht="12.75" x14ac:dyDescent="0.2">
      <c r="A56" s="37" t="s">
        <v>253</v>
      </c>
      <c r="B56" s="43" t="e">
        <f>SUM(#REF!)</f>
        <v>#REF!</v>
      </c>
      <c r="C56" s="43">
        <v>339</v>
      </c>
      <c r="D56" s="43">
        <v>28892</v>
      </c>
      <c r="E56" s="43">
        <v>30560</v>
      </c>
      <c r="F56" s="43">
        <v>28684</v>
      </c>
      <c r="G56" s="43">
        <v>30925</v>
      </c>
      <c r="H56" s="43">
        <v>54000</v>
      </c>
      <c r="I56" s="43">
        <v>70120</v>
      </c>
      <c r="J56" s="43">
        <v>103100</v>
      </c>
    </row>
    <row r="57" spans="1:89" ht="36" customHeight="1" x14ac:dyDescent="0.2">
      <c r="A57" s="56" t="s">
        <v>224</v>
      </c>
      <c r="B57" s="60" t="e">
        <f>SUM(B54:B56)</f>
        <v>#REF!</v>
      </c>
      <c r="C57" s="60">
        <f t="shared" ref="C57:J57" si="10">SUM(C54:C56)</f>
        <v>160339</v>
      </c>
      <c r="D57" s="60">
        <f t="shared" si="10"/>
        <v>237862</v>
      </c>
      <c r="E57" s="60">
        <f t="shared" si="10"/>
        <v>270560</v>
      </c>
      <c r="F57" s="60">
        <f t="shared" si="10"/>
        <v>514637</v>
      </c>
      <c r="G57" s="60">
        <f t="shared" si="10"/>
        <v>570564</v>
      </c>
      <c r="H57" s="60">
        <f t="shared" si="10"/>
        <v>569971</v>
      </c>
      <c r="I57" s="60">
        <f t="shared" si="10"/>
        <v>694238</v>
      </c>
      <c r="J57" s="60">
        <f t="shared" si="10"/>
        <v>780404</v>
      </c>
    </row>
  </sheetData>
  <mergeCells count="1">
    <mergeCell ref="A8:E8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3"/>
  <sheetViews>
    <sheetView workbookViewId="0">
      <selection activeCell="G32" sqref="G32"/>
    </sheetView>
  </sheetViews>
  <sheetFormatPr defaultRowHeight="12.75" x14ac:dyDescent="0.2"/>
  <cols>
    <col min="1" max="1" width="18.6640625" customWidth="1"/>
    <col min="2" max="2" width="5.83203125" customWidth="1"/>
    <col min="3" max="3" width="4.6640625" customWidth="1"/>
    <col min="4" max="4" width="8" customWidth="1"/>
    <col min="5" max="5" width="81.5" customWidth="1"/>
  </cols>
  <sheetData>
    <row r="1" spans="1:5" ht="10.15" customHeight="1" x14ac:dyDescent="0.2">
      <c r="A1" s="1" t="s">
        <v>0</v>
      </c>
      <c r="B1" s="85" t="s">
        <v>1</v>
      </c>
      <c r="C1" s="85"/>
      <c r="D1" s="2" t="s">
        <v>2</v>
      </c>
      <c r="E1" s="3" t="s">
        <v>3</v>
      </c>
    </row>
    <row r="2" spans="1:5" ht="9" customHeight="1" x14ac:dyDescent="0.2">
      <c r="A2" s="4" t="s">
        <v>4</v>
      </c>
      <c r="B2" s="86" t="s">
        <v>5</v>
      </c>
      <c r="C2" s="86"/>
      <c r="D2" s="5">
        <v>19.719000000000001</v>
      </c>
      <c r="E2" s="6" t="s">
        <v>6</v>
      </c>
    </row>
    <row r="3" spans="1:5" ht="6.75" customHeight="1" x14ac:dyDescent="0.2">
      <c r="A3" s="7" t="s">
        <v>7</v>
      </c>
      <c r="B3" s="87" t="s">
        <v>8</v>
      </c>
      <c r="C3" s="87"/>
      <c r="D3" s="8"/>
      <c r="E3" s="6" t="s">
        <v>9</v>
      </c>
    </row>
    <row r="4" spans="1:5" ht="8.25" customHeight="1" x14ac:dyDescent="0.2">
      <c r="A4" s="7" t="s">
        <v>10</v>
      </c>
      <c r="B4" s="86" t="s">
        <v>11</v>
      </c>
      <c r="C4" s="86"/>
      <c r="D4" s="5">
        <v>23.701000000000001</v>
      </c>
      <c r="E4" s="6" t="s">
        <v>12</v>
      </c>
    </row>
    <row r="5" spans="1:5" ht="6.75" customHeight="1" x14ac:dyDescent="0.2">
      <c r="A5" s="9" t="s">
        <v>13</v>
      </c>
      <c r="B5" s="87" t="s">
        <v>8</v>
      </c>
      <c r="C5" s="87"/>
      <c r="D5" s="8"/>
      <c r="E5" s="6" t="s">
        <v>14</v>
      </c>
    </row>
    <row r="6" spans="1:5" ht="8.25" customHeight="1" x14ac:dyDescent="0.2">
      <c r="A6" s="10" t="s">
        <v>10</v>
      </c>
      <c r="B6" s="88" t="s">
        <v>15</v>
      </c>
      <c r="C6" s="88"/>
      <c r="D6" s="11">
        <v>30.213999999999999</v>
      </c>
      <c r="E6" s="12" t="s">
        <v>16</v>
      </c>
    </row>
    <row r="7" spans="1:5" ht="9" customHeight="1" x14ac:dyDescent="0.2">
      <c r="A7" s="13" t="s">
        <v>17</v>
      </c>
      <c r="B7" s="89" t="s">
        <v>5</v>
      </c>
      <c r="C7" s="89"/>
      <c r="D7" s="14">
        <v>9.9149999999999991</v>
      </c>
      <c r="E7" s="15" t="s">
        <v>18</v>
      </c>
    </row>
    <row r="8" spans="1:5" ht="6.75" customHeight="1" x14ac:dyDescent="0.2">
      <c r="A8" s="7" t="s">
        <v>7</v>
      </c>
      <c r="B8" s="87" t="s">
        <v>8</v>
      </c>
      <c r="C8" s="87"/>
      <c r="D8" s="8"/>
      <c r="E8" s="6" t="s">
        <v>9</v>
      </c>
    </row>
    <row r="9" spans="1:5" ht="8.25" customHeight="1" x14ac:dyDescent="0.2">
      <c r="A9" s="7" t="s">
        <v>10</v>
      </c>
      <c r="B9" s="86" t="s">
        <v>11</v>
      </c>
      <c r="C9" s="86"/>
      <c r="D9" s="5">
        <v>18.927</v>
      </c>
      <c r="E9" s="6" t="s">
        <v>19</v>
      </c>
    </row>
    <row r="10" spans="1:5" ht="6.75" customHeight="1" x14ac:dyDescent="0.2">
      <c r="A10" s="9" t="s">
        <v>13</v>
      </c>
      <c r="B10" s="87" t="s">
        <v>8</v>
      </c>
      <c r="C10" s="87"/>
      <c r="D10" s="8"/>
      <c r="E10" s="6" t="s">
        <v>14</v>
      </c>
    </row>
    <row r="11" spans="1:5" ht="8.25" customHeight="1" x14ac:dyDescent="0.2">
      <c r="A11" s="10" t="s">
        <v>10</v>
      </c>
      <c r="B11" s="88" t="s">
        <v>15</v>
      </c>
      <c r="C11" s="88"/>
      <c r="D11" s="11">
        <v>52.84</v>
      </c>
      <c r="E11" s="12" t="s">
        <v>20</v>
      </c>
    </row>
    <row r="12" spans="1:5" ht="9" customHeight="1" x14ac:dyDescent="0.2">
      <c r="A12" s="13" t="s">
        <v>21</v>
      </c>
      <c r="B12" s="89" t="s">
        <v>5</v>
      </c>
      <c r="C12" s="89"/>
      <c r="D12" s="14">
        <v>5.8230000000000004</v>
      </c>
      <c r="E12" s="15" t="s">
        <v>22</v>
      </c>
    </row>
    <row r="13" spans="1:5" ht="6.75" customHeight="1" x14ac:dyDescent="0.2">
      <c r="A13" s="7" t="s">
        <v>7</v>
      </c>
      <c r="B13" s="87" t="s">
        <v>8</v>
      </c>
      <c r="C13" s="87"/>
      <c r="D13" s="8"/>
      <c r="E13" s="6" t="s">
        <v>9</v>
      </c>
    </row>
    <row r="14" spans="1:5" ht="8.25" customHeight="1" x14ac:dyDescent="0.2">
      <c r="A14" s="7" t="s">
        <v>10</v>
      </c>
      <c r="B14" s="86" t="s">
        <v>11</v>
      </c>
      <c r="C14" s="86"/>
      <c r="D14" s="5">
        <v>10.705</v>
      </c>
      <c r="E14" s="6" t="s">
        <v>23</v>
      </c>
    </row>
    <row r="15" spans="1:5" ht="6.75" customHeight="1" x14ac:dyDescent="0.2">
      <c r="A15" s="9" t="s">
        <v>13</v>
      </c>
      <c r="B15" s="87" t="s">
        <v>8</v>
      </c>
      <c r="C15" s="87"/>
      <c r="D15" s="8"/>
      <c r="E15" s="6" t="s">
        <v>14</v>
      </c>
    </row>
    <row r="16" spans="1:5" ht="8.25" customHeight="1" x14ac:dyDescent="0.2">
      <c r="A16" s="10" t="s">
        <v>10</v>
      </c>
      <c r="B16" s="88" t="s">
        <v>15</v>
      </c>
      <c r="C16" s="88"/>
      <c r="D16" s="11">
        <v>26.77</v>
      </c>
      <c r="E16" s="12" t="s">
        <v>24</v>
      </c>
    </row>
    <row r="17" spans="1:5" ht="8.25" customHeight="1" x14ac:dyDescent="0.2">
      <c r="A17" s="13" t="s">
        <v>25</v>
      </c>
      <c r="B17" s="89" t="s">
        <v>5</v>
      </c>
      <c r="C17" s="89"/>
      <c r="D17" s="14">
        <v>3.75</v>
      </c>
      <c r="E17" s="15" t="s">
        <v>26</v>
      </c>
    </row>
    <row r="18" spans="1:5" ht="6.75" customHeight="1" x14ac:dyDescent="0.2">
      <c r="A18" s="7" t="s">
        <v>7</v>
      </c>
      <c r="B18" s="87" t="s">
        <v>8</v>
      </c>
      <c r="C18" s="87"/>
      <c r="D18" s="8"/>
      <c r="E18" s="6" t="s">
        <v>9</v>
      </c>
    </row>
    <row r="19" spans="1:5" ht="8.25" customHeight="1" x14ac:dyDescent="0.2">
      <c r="A19" s="7" t="s">
        <v>10</v>
      </c>
      <c r="B19" s="86" t="s">
        <v>11</v>
      </c>
      <c r="C19" s="86"/>
      <c r="D19" s="5">
        <v>5.3380000000000001</v>
      </c>
      <c r="E19" s="6" t="s">
        <v>27</v>
      </c>
    </row>
    <row r="20" spans="1:5" ht="6.75" customHeight="1" x14ac:dyDescent="0.2">
      <c r="A20" s="9" t="s">
        <v>13</v>
      </c>
      <c r="B20" s="87" t="s">
        <v>8</v>
      </c>
      <c r="C20" s="87"/>
      <c r="D20" s="8"/>
      <c r="E20" s="6" t="s">
        <v>14</v>
      </c>
    </row>
    <row r="21" spans="1:5" ht="8.25" customHeight="1" x14ac:dyDescent="0.2">
      <c r="A21" s="10" t="s">
        <v>10</v>
      </c>
      <c r="B21" s="88" t="s">
        <v>15</v>
      </c>
      <c r="C21" s="88"/>
      <c r="D21" s="11">
        <v>9.016</v>
      </c>
      <c r="E21" s="12" t="s">
        <v>28</v>
      </c>
    </row>
    <row r="22" spans="1:5" ht="8.25" customHeight="1" x14ac:dyDescent="0.2">
      <c r="A22" s="13" t="s">
        <v>29</v>
      </c>
      <c r="B22" s="89" t="s">
        <v>5</v>
      </c>
      <c r="C22" s="89"/>
      <c r="D22" s="14">
        <v>8.3209999999999997</v>
      </c>
      <c r="E22" s="15" t="s">
        <v>30</v>
      </c>
    </row>
    <row r="23" spans="1:5" ht="6.75" customHeight="1" x14ac:dyDescent="0.2">
      <c r="A23" s="7" t="s">
        <v>7</v>
      </c>
      <c r="B23" s="87" t="s">
        <v>8</v>
      </c>
      <c r="C23" s="87"/>
      <c r="D23" s="8"/>
      <c r="E23" s="6" t="s">
        <v>9</v>
      </c>
    </row>
    <row r="24" spans="1:5" ht="8.25" customHeight="1" x14ac:dyDescent="0.2">
      <c r="A24" s="7" t="s">
        <v>10</v>
      </c>
      <c r="B24" s="86" t="s">
        <v>11</v>
      </c>
      <c r="C24" s="86"/>
      <c r="D24" s="5">
        <v>17.04</v>
      </c>
      <c r="E24" s="6" t="s">
        <v>31</v>
      </c>
    </row>
    <row r="25" spans="1:5" ht="6.75" customHeight="1" x14ac:dyDescent="0.2">
      <c r="A25" s="9" t="s">
        <v>13</v>
      </c>
      <c r="B25" s="87" t="s">
        <v>8</v>
      </c>
      <c r="C25" s="87"/>
      <c r="D25" s="8"/>
      <c r="E25" s="6" t="s">
        <v>14</v>
      </c>
    </row>
    <row r="26" spans="1:5" ht="8.25" customHeight="1" x14ac:dyDescent="0.2">
      <c r="A26" s="7" t="s">
        <v>10</v>
      </c>
      <c r="B26" s="86" t="s">
        <v>15</v>
      </c>
      <c r="C26" s="86"/>
      <c r="D26" s="5">
        <v>50.966000000000001</v>
      </c>
      <c r="E26" s="6" t="s">
        <v>32</v>
      </c>
    </row>
    <row r="27" spans="1:5" ht="8.65" customHeight="1" x14ac:dyDescent="0.2">
      <c r="A27" s="16" t="s">
        <v>33</v>
      </c>
      <c r="B27" s="85" t="s">
        <v>34</v>
      </c>
      <c r="C27" s="85"/>
      <c r="D27" s="17">
        <v>169.80799999999999</v>
      </c>
      <c r="E27" s="3" t="s">
        <v>35</v>
      </c>
    </row>
    <row r="28" spans="1:5" ht="13.5" customHeight="1" x14ac:dyDescent="0.2">
      <c r="A28" s="18"/>
      <c r="B28" s="18"/>
      <c r="C28" s="18"/>
      <c r="D28" s="18"/>
      <c r="E28" s="18"/>
    </row>
    <row r="29" spans="1:5" ht="10.15" customHeight="1" x14ac:dyDescent="0.2">
      <c r="A29" s="1" t="s">
        <v>0</v>
      </c>
      <c r="B29" s="2" t="s">
        <v>1</v>
      </c>
      <c r="C29" s="19"/>
      <c r="D29" s="90" t="s">
        <v>36</v>
      </c>
      <c r="E29" s="85"/>
    </row>
    <row r="30" spans="1:5" ht="8.25" customHeight="1" x14ac:dyDescent="0.2">
      <c r="A30" s="4" t="s">
        <v>4</v>
      </c>
      <c r="B30" s="20" t="s">
        <v>37</v>
      </c>
      <c r="C30" s="21" t="s">
        <v>38</v>
      </c>
      <c r="D30" s="91" t="s">
        <v>39</v>
      </c>
      <c r="E30" s="91"/>
    </row>
    <row r="31" spans="1:5" ht="7.15" customHeight="1" x14ac:dyDescent="0.2">
      <c r="A31" s="7" t="s">
        <v>7</v>
      </c>
      <c r="B31" s="22" t="s">
        <v>8</v>
      </c>
      <c r="C31" s="8"/>
      <c r="D31" s="86" t="s">
        <v>40</v>
      </c>
      <c r="E31" s="86"/>
    </row>
    <row r="32" spans="1:5" ht="6.75" customHeight="1" x14ac:dyDescent="0.2">
      <c r="A32" s="7" t="s">
        <v>10</v>
      </c>
      <c r="B32" s="20" t="s">
        <v>37</v>
      </c>
      <c r="C32" s="23" t="s">
        <v>41</v>
      </c>
      <c r="D32" s="91" t="s">
        <v>42</v>
      </c>
      <c r="E32" s="91"/>
    </row>
    <row r="33" spans="1:5" ht="6.75" customHeight="1" x14ac:dyDescent="0.2">
      <c r="A33" s="9" t="s">
        <v>13</v>
      </c>
      <c r="B33" s="22" t="s">
        <v>8</v>
      </c>
      <c r="C33" s="8"/>
      <c r="D33" s="86" t="s">
        <v>43</v>
      </c>
      <c r="E33" s="86"/>
    </row>
    <row r="34" spans="1:5" ht="7.15" customHeight="1" x14ac:dyDescent="0.2">
      <c r="A34" s="10" t="s">
        <v>10</v>
      </c>
      <c r="B34" s="24" t="s">
        <v>37</v>
      </c>
      <c r="C34" s="25" t="s">
        <v>44</v>
      </c>
      <c r="D34" s="92" t="s">
        <v>45</v>
      </c>
      <c r="E34" s="92"/>
    </row>
    <row r="35" spans="1:5" ht="9" customHeight="1" x14ac:dyDescent="0.2">
      <c r="A35" s="13" t="s">
        <v>17</v>
      </c>
      <c r="B35" s="26" t="s">
        <v>37</v>
      </c>
      <c r="C35" s="27" t="s">
        <v>38</v>
      </c>
      <c r="D35" s="93" t="s">
        <v>46</v>
      </c>
      <c r="E35" s="93"/>
    </row>
    <row r="36" spans="1:5" ht="6.75" customHeight="1" x14ac:dyDescent="0.2">
      <c r="A36" s="7" t="s">
        <v>7</v>
      </c>
      <c r="B36" s="22" t="s">
        <v>8</v>
      </c>
      <c r="C36" s="8"/>
      <c r="D36" s="86" t="s">
        <v>40</v>
      </c>
      <c r="E36" s="86"/>
    </row>
    <row r="37" spans="1:5" ht="6.75" customHeight="1" x14ac:dyDescent="0.2">
      <c r="A37" s="7" t="s">
        <v>10</v>
      </c>
      <c r="B37" s="20" t="s">
        <v>37</v>
      </c>
      <c r="C37" s="23" t="s">
        <v>41</v>
      </c>
      <c r="D37" s="91" t="s">
        <v>47</v>
      </c>
      <c r="E37" s="91"/>
    </row>
    <row r="38" spans="1:5" ht="6.75" customHeight="1" x14ac:dyDescent="0.2">
      <c r="A38" s="9" t="s">
        <v>13</v>
      </c>
      <c r="B38" s="22" t="s">
        <v>8</v>
      </c>
      <c r="C38" s="8"/>
      <c r="D38" s="86" t="s">
        <v>43</v>
      </c>
      <c r="E38" s="86"/>
    </row>
    <row r="39" spans="1:5" ht="7.9" customHeight="1" x14ac:dyDescent="0.2">
      <c r="A39" s="10" t="s">
        <v>10</v>
      </c>
      <c r="B39" s="24" t="s">
        <v>37</v>
      </c>
      <c r="C39" s="25" t="s">
        <v>44</v>
      </c>
      <c r="D39" s="92" t="s">
        <v>48</v>
      </c>
      <c r="E39" s="92"/>
    </row>
    <row r="40" spans="1:5" ht="8.25" customHeight="1" x14ac:dyDescent="0.2">
      <c r="A40" s="13" t="s">
        <v>21</v>
      </c>
      <c r="B40" s="26" t="s">
        <v>37</v>
      </c>
      <c r="C40" s="27" t="s">
        <v>38</v>
      </c>
      <c r="D40" s="93" t="s">
        <v>49</v>
      </c>
      <c r="E40" s="93"/>
    </row>
    <row r="41" spans="1:5" ht="7.15" customHeight="1" x14ac:dyDescent="0.2">
      <c r="A41" s="7" t="s">
        <v>7</v>
      </c>
      <c r="B41" s="22" t="s">
        <v>8</v>
      </c>
      <c r="C41" s="8"/>
      <c r="D41" s="86" t="s">
        <v>40</v>
      </c>
      <c r="E41" s="86"/>
    </row>
    <row r="42" spans="1:5" ht="6.75" customHeight="1" x14ac:dyDescent="0.2">
      <c r="A42" s="7" t="s">
        <v>10</v>
      </c>
      <c r="B42" s="20" t="s">
        <v>37</v>
      </c>
      <c r="C42" s="23" t="s">
        <v>41</v>
      </c>
      <c r="D42" s="91" t="s">
        <v>50</v>
      </c>
      <c r="E42" s="91"/>
    </row>
    <row r="43" spans="1:5" ht="6.75" customHeight="1" x14ac:dyDescent="0.2">
      <c r="A43" s="9" t="s">
        <v>13</v>
      </c>
      <c r="B43" s="22" t="s">
        <v>8</v>
      </c>
      <c r="C43" s="8"/>
      <c r="D43" s="86" t="s">
        <v>43</v>
      </c>
      <c r="E43" s="86"/>
    </row>
    <row r="44" spans="1:5" ht="7.15" customHeight="1" x14ac:dyDescent="0.2">
      <c r="A44" s="10" t="s">
        <v>10</v>
      </c>
      <c r="B44" s="24" t="s">
        <v>37</v>
      </c>
      <c r="C44" s="25" t="s">
        <v>44</v>
      </c>
      <c r="D44" s="92" t="s">
        <v>51</v>
      </c>
      <c r="E44" s="92"/>
    </row>
    <row r="45" spans="1:5" ht="9" customHeight="1" x14ac:dyDescent="0.2">
      <c r="A45" s="13" t="s">
        <v>25</v>
      </c>
      <c r="B45" s="26" t="s">
        <v>37</v>
      </c>
      <c r="C45" s="27" t="s">
        <v>38</v>
      </c>
      <c r="D45" s="93" t="s">
        <v>52</v>
      </c>
      <c r="E45" s="93"/>
    </row>
    <row r="46" spans="1:5" ht="6.75" customHeight="1" x14ac:dyDescent="0.2">
      <c r="A46" s="7" t="s">
        <v>7</v>
      </c>
      <c r="B46" s="22" t="s">
        <v>8</v>
      </c>
      <c r="C46" s="8"/>
      <c r="D46" s="86" t="s">
        <v>40</v>
      </c>
      <c r="E46" s="86"/>
    </row>
    <row r="47" spans="1:5" ht="6.75" customHeight="1" x14ac:dyDescent="0.2">
      <c r="A47" s="7" t="s">
        <v>10</v>
      </c>
      <c r="B47" s="20" t="s">
        <v>37</v>
      </c>
      <c r="C47" s="23" t="s">
        <v>41</v>
      </c>
      <c r="D47" s="91" t="s">
        <v>53</v>
      </c>
      <c r="E47" s="91"/>
    </row>
    <row r="48" spans="1:5" ht="7.15" customHeight="1" x14ac:dyDescent="0.2">
      <c r="A48" s="9" t="s">
        <v>13</v>
      </c>
      <c r="B48" s="22" t="s">
        <v>8</v>
      </c>
      <c r="C48" s="8"/>
      <c r="D48" s="86" t="s">
        <v>43</v>
      </c>
      <c r="E48" s="86"/>
    </row>
    <row r="49" spans="1:5" ht="7.15" customHeight="1" x14ac:dyDescent="0.2">
      <c r="A49" s="10" t="s">
        <v>10</v>
      </c>
      <c r="B49" s="24" t="s">
        <v>37</v>
      </c>
      <c r="C49" s="25" t="s">
        <v>44</v>
      </c>
      <c r="D49" s="92" t="s">
        <v>54</v>
      </c>
      <c r="E49" s="92"/>
    </row>
    <row r="50" spans="1:5" ht="9" customHeight="1" x14ac:dyDescent="0.2">
      <c r="A50" s="13" t="s">
        <v>29</v>
      </c>
      <c r="B50" s="26" t="s">
        <v>37</v>
      </c>
      <c r="C50" s="27" t="s">
        <v>38</v>
      </c>
      <c r="D50" s="93" t="s">
        <v>55</v>
      </c>
      <c r="E50" s="93"/>
    </row>
    <row r="51" spans="1:5" ht="6.75" customHeight="1" x14ac:dyDescent="0.2">
      <c r="A51" s="7" t="s">
        <v>7</v>
      </c>
      <c r="B51" s="22" t="s">
        <v>8</v>
      </c>
      <c r="C51" s="8"/>
      <c r="D51" s="86" t="s">
        <v>40</v>
      </c>
      <c r="E51" s="86"/>
    </row>
    <row r="52" spans="1:5" ht="6.75" customHeight="1" x14ac:dyDescent="0.2">
      <c r="A52" s="7" t="s">
        <v>10</v>
      </c>
      <c r="B52" s="20" t="s">
        <v>37</v>
      </c>
      <c r="C52" s="23" t="s">
        <v>41</v>
      </c>
      <c r="D52" s="91" t="s">
        <v>56</v>
      </c>
      <c r="E52" s="91"/>
    </row>
    <row r="53" spans="1:5" ht="6.75" customHeight="1" x14ac:dyDescent="0.2">
      <c r="A53" s="9" t="s">
        <v>13</v>
      </c>
      <c r="B53" s="22" t="s">
        <v>8</v>
      </c>
      <c r="C53" s="8"/>
      <c r="D53" s="86" t="s">
        <v>43</v>
      </c>
      <c r="E53" s="86"/>
    </row>
    <row r="54" spans="1:5" ht="7.9" customHeight="1" x14ac:dyDescent="0.2">
      <c r="A54" s="7" t="s">
        <v>10</v>
      </c>
      <c r="B54" s="20" t="s">
        <v>37</v>
      </c>
      <c r="C54" s="23" t="s">
        <v>44</v>
      </c>
      <c r="D54" s="91" t="s">
        <v>57</v>
      </c>
      <c r="E54" s="91"/>
    </row>
    <row r="55" spans="1:5" ht="8.65" customHeight="1" x14ac:dyDescent="0.2">
      <c r="A55" s="16" t="s">
        <v>33</v>
      </c>
      <c r="B55" s="2" t="s">
        <v>58</v>
      </c>
      <c r="C55" s="28" t="s">
        <v>59</v>
      </c>
      <c r="D55" s="94" t="s">
        <v>60</v>
      </c>
      <c r="E55" s="94"/>
    </row>
    <row r="56" spans="1:5" ht="13.5" customHeight="1" x14ac:dyDescent="0.2">
      <c r="A56" s="18"/>
      <c r="B56" s="18"/>
      <c r="C56" s="18"/>
      <c r="D56" s="18"/>
      <c r="E56" s="18"/>
    </row>
    <row r="57" spans="1:5" ht="9" customHeight="1" x14ac:dyDescent="0.2">
      <c r="A57" s="1" t="s">
        <v>0</v>
      </c>
      <c r="B57" s="2" t="s">
        <v>1</v>
      </c>
      <c r="C57" s="19"/>
      <c r="D57" s="85" t="s">
        <v>61</v>
      </c>
      <c r="E57" s="85"/>
    </row>
    <row r="58" spans="1:5" ht="9" customHeight="1" x14ac:dyDescent="0.2">
      <c r="A58" s="4" t="s">
        <v>4</v>
      </c>
      <c r="B58" s="20" t="s">
        <v>37</v>
      </c>
      <c r="C58" s="21" t="s">
        <v>38</v>
      </c>
      <c r="D58" s="91" t="s">
        <v>62</v>
      </c>
      <c r="E58" s="91"/>
    </row>
    <row r="59" spans="1:5" ht="6.75" customHeight="1" x14ac:dyDescent="0.2">
      <c r="A59" s="7" t="s">
        <v>7</v>
      </c>
      <c r="B59" s="22" t="s">
        <v>8</v>
      </c>
      <c r="C59" s="8"/>
      <c r="D59" s="86" t="s">
        <v>40</v>
      </c>
      <c r="E59" s="86"/>
    </row>
    <row r="60" spans="1:5" ht="6.75" customHeight="1" x14ac:dyDescent="0.2">
      <c r="A60" s="7" t="s">
        <v>10</v>
      </c>
      <c r="B60" s="20" t="s">
        <v>37</v>
      </c>
      <c r="C60" s="23" t="s">
        <v>41</v>
      </c>
      <c r="D60" s="91" t="s">
        <v>63</v>
      </c>
      <c r="E60" s="91"/>
    </row>
    <row r="61" spans="1:5" ht="6.75" customHeight="1" x14ac:dyDescent="0.2">
      <c r="A61" s="9" t="s">
        <v>13</v>
      </c>
      <c r="B61" s="22" t="s">
        <v>8</v>
      </c>
      <c r="C61" s="8"/>
      <c r="D61" s="86" t="s">
        <v>43</v>
      </c>
      <c r="E61" s="86"/>
    </row>
    <row r="62" spans="1:5" ht="7.9" customHeight="1" x14ac:dyDescent="0.2">
      <c r="A62" s="10" t="s">
        <v>10</v>
      </c>
      <c r="B62" s="24" t="s">
        <v>37</v>
      </c>
      <c r="C62" s="25" t="s">
        <v>44</v>
      </c>
      <c r="D62" s="92" t="s">
        <v>64</v>
      </c>
      <c r="E62" s="92"/>
    </row>
    <row r="63" spans="1:5" ht="9" customHeight="1" x14ac:dyDescent="0.2">
      <c r="A63" s="13" t="s">
        <v>17</v>
      </c>
      <c r="B63" s="26" t="s">
        <v>37</v>
      </c>
      <c r="C63" s="27" t="s">
        <v>38</v>
      </c>
      <c r="D63" s="93" t="s">
        <v>65</v>
      </c>
      <c r="E63" s="93"/>
    </row>
    <row r="64" spans="1:5" ht="6.75" customHeight="1" x14ac:dyDescent="0.2">
      <c r="A64" s="7" t="s">
        <v>7</v>
      </c>
      <c r="B64" s="22" t="s">
        <v>8</v>
      </c>
      <c r="C64" s="8"/>
      <c r="D64" s="86" t="s">
        <v>40</v>
      </c>
      <c r="E64" s="86"/>
    </row>
    <row r="65" spans="1:5" ht="6.75" customHeight="1" x14ac:dyDescent="0.2">
      <c r="A65" s="7" t="s">
        <v>10</v>
      </c>
      <c r="B65" s="20" t="s">
        <v>37</v>
      </c>
      <c r="C65" s="23" t="s">
        <v>41</v>
      </c>
      <c r="D65" s="91" t="s">
        <v>66</v>
      </c>
      <c r="E65" s="91"/>
    </row>
    <row r="66" spans="1:5" ht="6.75" customHeight="1" x14ac:dyDescent="0.2">
      <c r="A66" s="9" t="s">
        <v>13</v>
      </c>
      <c r="B66" s="22" t="s">
        <v>8</v>
      </c>
      <c r="C66" s="8"/>
      <c r="D66" s="86" t="s">
        <v>43</v>
      </c>
      <c r="E66" s="86"/>
    </row>
    <row r="67" spans="1:5" ht="7.15" customHeight="1" x14ac:dyDescent="0.2">
      <c r="A67" s="10" t="s">
        <v>10</v>
      </c>
      <c r="B67" s="24" t="s">
        <v>37</v>
      </c>
      <c r="C67" s="25" t="s">
        <v>44</v>
      </c>
      <c r="D67" s="92" t="s">
        <v>67</v>
      </c>
      <c r="E67" s="92"/>
    </row>
    <row r="68" spans="1:5" ht="9" customHeight="1" x14ac:dyDescent="0.2">
      <c r="A68" s="13" t="s">
        <v>21</v>
      </c>
      <c r="B68" s="26" t="s">
        <v>37</v>
      </c>
      <c r="C68" s="27" t="s">
        <v>38</v>
      </c>
      <c r="D68" s="93" t="s">
        <v>68</v>
      </c>
      <c r="E68" s="93"/>
    </row>
    <row r="69" spans="1:5" ht="6.75" customHeight="1" x14ac:dyDescent="0.2">
      <c r="A69" s="7" t="s">
        <v>7</v>
      </c>
      <c r="B69" s="22" t="s">
        <v>8</v>
      </c>
      <c r="C69" s="8"/>
      <c r="D69" s="86" t="s">
        <v>40</v>
      </c>
      <c r="E69" s="86"/>
    </row>
    <row r="70" spans="1:5" ht="6.75" customHeight="1" x14ac:dyDescent="0.2">
      <c r="A70" s="7" t="s">
        <v>10</v>
      </c>
      <c r="B70" s="20" t="s">
        <v>37</v>
      </c>
      <c r="C70" s="23" t="s">
        <v>41</v>
      </c>
      <c r="D70" s="91" t="s">
        <v>69</v>
      </c>
      <c r="E70" s="91"/>
    </row>
    <row r="71" spans="1:5" ht="7.15" customHeight="1" x14ac:dyDescent="0.2">
      <c r="A71" s="9" t="s">
        <v>13</v>
      </c>
      <c r="B71" s="22" t="s">
        <v>8</v>
      </c>
      <c r="C71" s="8"/>
      <c r="D71" s="86" t="s">
        <v>43</v>
      </c>
      <c r="E71" s="86"/>
    </row>
    <row r="72" spans="1:5" ht="7.15" customHeight="1" x14ac:dyDescent="0.2">
      <c r="A72" s="10" t="s">
        <v>10</v>
      </c>
      <c r="B72" s="24" t="s">
        <v>37</v>
      </c>
      <c r="C72" s="25" t="s">
        <v>44</v>
      </c>
      <c r="D72" s="92" t="s">
        <v>70</v>
      </c>
      <c r="E72" s="92"/>
    </row>
    <row r="73" spans="1:5" ht="9" customHeight="1" x14ac:dyDescent="0.2">
      <c r="A73" s="13" t="s">
        <v>25</v>
      </c>
      <c r="B73" s="26" t="s">
        <v>37</v>
      </c>
      <c r="C73" s="27" t="s">
        <v>38</v>
      </c>
      <c r="D73" s="93" t="s">
        <v>71</v>
      </c>
      <c r="E73" s="93"/>
    </row>
    <row r="74" spans="1:5" ht="6.75" customHeight="1" x14ac:dyDescent="0.2">
      <c r="A74" s="7" t="s">
        <v>7</v>
      </c>
      <c r="B74" s="22" t="s">
        <v>8</v>
      </c>
      <c r="C74" s="8"/>
      <c r="D74" s="86" t="s">
        <v>40</v>
      </c>
      <c r="E74" s="86"/>
    </row>
    <row r="75" spans="1:5" ht="6.75" customHeight="1" x14ac:dyDescent="0.2">
      <c r="A75" s="7" t="s">
        <v>10</v>
      </c>
      <c r="B75" s="20" t="s">
        <v>37</v>
      </c>
      <c r="C75" s="23" t="s">
        <v>41</v>
      </c>
      <c r="D75" s="91" t="s">
        <v>71</v>
      </c>
      <c r="E75" s="91"/>
    </row>
    <row r="76" spans="1:5" ht="6.75" customHeight="1" x14ac:dyDescent="0.2">
      <c r="A76" s="9" t="s">
        <v>13</v>
      </c>
      <c r="B76" s="22" t="s">
        <v>8</v>
      </c>
      <c r="C76" s="8"/>
      <c r="D76" s="86" t="s">
        <v>43</v>
      </c>
      <c r="E76" s="86"/>
    </row>
    <row r="77" spans="1:5" ht="7.9" customHeight="1" x14ac:dyDescent="0.2">
      <c r="A77" s="10" t="s">
        <v>10</v>
      </c>
      <c r="B77" s="24" t="s">
        <v>37</v>
      </c>
      <c r="C77" s="25" t="s">
        <v>44</v>
      </c>
      <c r="D77" s="92" t="s">
        <v>71</v>
      </c>
      <c r="E77" s="92"/>
    </row>
    <row r="78" spans="1:5" ht="8.25" customHeight="1" x14ac:dyDescent="0.2">
      <c r="A78" s="13" t="s">
        <v>29</v>
      </c>
      <c r="B78" s="26" t="s">
        <v>37</v>
      </c>
      <c r="C78" s="27" t="s">
        <v>38</v>
      </c>
      <c r="D78" s="93" t="s">
        <v>72</v>
      </c>
      <c r="E78" s="93"/>
    </row>
    <row r="79" spans="1:5" ht="7.15" customHeight="1" x14ac:dyDescent="0.2">
      <c r="A79" s="7" t="s">
        <v>7</v>
      </c>
      <c r="B79" s="22" t="s">
        <v>8</v>
      </c>
      <c r="C79" s="8"/>
      <c r="D79" s="86" t="s">
        <v>40</v>
      </c>
      <c r="E79" s="86"/>
    </row>
    <row r="80" spans="1:5" ht="6.75" customHeight="1" x14ac:dyDescent="0.2">
      <c r="A80" s="7" t="s">
        <v>10</v>
      </c>
      <c r="B80" s="20" t="s">
        <v>37</v>
      </c>
      <c r="C80" s="23" t="s">
        <v>41</v>
      </c>
      <c r="D80" s="91" t="s">
        <v>73</v>
      </c>
      <c r="E80" s="91"/>
    </row>
    <row r="81" spans="1:5" ht="6.75" customHeight="1" x14ac:dyDescent="0.2">
      <c r="A81" s="9" t="s">
        <v>13</v>
      </c>
      <c r="B81" s="22" t="s">
        <v>8</v>
      </c>
      <c r="C81" s="8"/>
      <c r="D81" s="86" t="s">
        <v>43</v>
      </c>
      <c r="E81" s="86"/>
    </row>
    <row r="82" spans="1:5" ht="7.15" customHeight="1" x14ac:dyDescent="0.2">
      <c r="A82" s="7" t="s">
        <v>10</v>
      </c>
      <c r="B82" s="20" t="s">
        <v>37</v>
      </c>
      <c r="C82" s="23" t="s">
        <v>44</v>
      </c>
      <c r="D82" s="91" t="s">
        <v>74</v>
      </c>
      <c r="E82" s="91"/>
    </row>
    <row r="83" spans="1:5" ht="9.4" customHeight="1" x14ac:dyDescent="0.2">
      <c r="A83" s="16" t="s">
        <v>33</v>
      </c>
      <c r="B83" s="2" t="s">
        <v>58</v>
      </c>
      <c r="C83" s="28" t="s">
        <v>59</v>
      </c>
      <c r="D83" s="85" t="s">
        <v>75</v>
      </c>
      <c r="E83" s="85"/>
    </row>
  </sheetData>
  <mergeCells count="81">
    <mergeCell ref="D83:E83"/>
    <mergeCell ref="D78:E78"/>
    <mergeCell ref="D79:E79"/>
    <mergeCell ref="D80:E80"/>
    <mergeCell ref="D81:E81"/>
    <mergeCell ref="D82:E82"/>
    <mergeCell ref="D73:E73"/>
    <mergeCell ref="D74:E74"/>
    <mergeCell ref="D75:E75"/>
    <mergeCell ref="D76:E76"/>
    <mergeCell ref="D77:E77"/>
    <mergeCell ref="D68:E68"/>
    <mergeCell ref="D69:E69"/>
    <mergeCell ref="D70:E70"/>
    <mergeCell ref="D71:E71"/>
    <mergeCell ref="D72:E72"/>
    <mergeCell ref="D63:E63"/>
    <mergeCell ref="D64:E64"/>
    <mergeCell ref="D65:E65"/>
    <mergeCell ref="D66:E66"/>
    <mergeCell ref="D67:E67"/>
    <mergeCell ref="D58:E58"/>
    <mergeCell ref="D59:E59"/>
    <mergeCell ref="D60:E60"/>
    <mergeCell ref="D61:E61"/>
    <mergeCell ref="D62:E62"/>
    <mergeCell ref="D52:E52"/>
    <mergeCell ref="D53:E53"/>
    <mergeCell ref="D54:E54"/>
    <mergeCell ref="D55:E55"/>
    <mergeCell ref="D57:E57"/>
    <mergeCell ref="D47:E47"/>
    <mergeCell ref="D48:E48"/>
    <mergeCell ref="D49:E49"/>
    <mergeCell ref="D50:E50"/>
    <mergeCell ref="D51:E51"/>
    <mergeCell ref="D42:E42"/>
    <mergeCell ref="D43:E43"/>
    <mergeCell ref="D44:E44"/>
    <mergeCell ref="D45:E45"/>
    <mergeCell ref="D46:E46"/>
    <mergeCell ref="D37:E37"/>
    <mergeCell ref="D38:E38"/>
    <mergeCell ref="D39:E39"/>
    <mergeCell ref="D40:E40"/>
    <mergeCell ref="D41:E41"/>
    <mergeCell ref="D32:E32"/>
    <mergeCell ref="D33:E33"/>
    <mergeCell ref="D34:E34"/>
    <mergeCell ref="D35:E35"/>
    <mergeCell ref="D36:E36"/>
    <mergeCell ref="B26:C26"/>
    <mergeCell ref="B27:C27"/>
    <mergeCell ref="D29:E29"/>
    <mergeCell ref="D30:E30"/>
    <mergeCell ref="D31:E31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  <mergeCell ref="B6:C6"/>
    <mergeCell ref="B7:C7"/>
    <mergeCell ref="B8:C8"/>
    <mergeCell ref="B9:C9"/>
    <mergeCell ref="B10:C10"/>
    <mergeCell ref="B1:C1"/>
    <mergeCell ref="B2:C2"/>
    <mergeCell ref="B3:C3"/>
    <mergeCell ref="B4:C4"/>
    <mergeCell ref="B5:C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5E2C-247C-42EB-8AE3-848794F7A462}">
  <dimension ref="A1:X50"/>
  <sheetViews>
    <sheetView topLeftCell="A5" zoomScale="80" zoomScaleNormal="80" workbookViewId="0">
      <selection activeCell="I17" sqref="I17"/>
    </sheetView>
  </sheetViews>
  <sheetFormatPr defaultColWidth="14.1640625" defaultRowHeight="36" customHeight="1" x14ac:dyDescent="0.2"/>
  <cols>
    <col min="1" max="1" width="19.33203125" style="44" customWidth="1"/>
    <col min="2" max="11" width="14.1640625" style="29"/>
    <col min="12" max="12" width="7.83203125" style="29" customWidth="1"/>
    <col min="13" max="13" width="23.5" style="29" customWidth="1"/>
    <col min="14" max="14" width="14.5" style="29" customWidth="1"/>
    <col min="15" max="18" width="14.1640625" style="44"/>
    <col min="19" max="19" width="15.1640625" style="44" customWidth="1"/>
    <col min="20" max="16384" width="14.1640625" style="44"/>
  </cols>
  <sheetData>
    <row r="1" spans="1:14" ht="36" customHeight="1" x14ac:dyDescent="0.2">
      <c r="A1" s="39" t="s">
        <v>217</v>
      </c>
    </row>
    <row r="2" spans="1:14" ht="47.45" customHeight="1" x14ac:dyDescent="0.2">
      <c r="A2" s="35" t="s">
        <v>218</v>
      </c>
      <c r="B2" s="33" t="s">
        <v>221</v>
      </c>
      <c r="C2" s="33" t="s">
        <v>76</v>
      </c>
      <c r="D2" s="33" t="s">
        <v>125</v>
      </c>
      <c r="E2" s="33" t="s">
        <v>126</v>
      </c>
      <c r="F2" s="33" t="s">
        <v>127</v>
      </c>
      <c r="G2" s="33" t="s">
        <v>128</v>
      </c>
      <c r="H2" s="33" t="s">
        <v>129</v>
      </c>
      <c r="I2" s="33" t="s">
        <v>130</v>
      </c>
      <c r="J2" s="33" t="s">
        <v>131</v>
      </c>
      <c r="K2" s="33" t="s">
        <v>132</v>
      </c>
      <c r="L2" s="46"/>
      <c r="M2" s="44"/>
      <c r="N2" s="44"/>
    </row>
    <row r="3" spans="1:14" ht="36" customHeight="1" x14ac:dyDescent="0.2">
      <c r="A3" s="40" t="s">
        <v>120</v>
      </c>
      <c r="B3" s="41">
        <f>SUM(C3:K3)</f>
        <v>1084000</v>
      </c>
      <c r="C3" s="41">
        <f>E24*1000</f>
        <v>138000</v>
      </c>
      <c r="D3" s="41">
        <f t="shared" ref="D3:K3" si="0">F24*1000</f>
        <v>140000</v>
      </c>
      <c r="E3" s="41">
        <f t="shared" si="0"/>
        <v>116000</v>
      </c>
      <c r="F3" s="41">
        <f t="shared" si="0"/>
        <v>121000</v>
      </c>
      <c r="G3" s="41">
        <f t="shared" si="0"/>
        <v>109000</v>
      </c>
      <c r="H3" s="41">
        <f t="shared" si="0"/>
        <v>104000</v>
      </c>
      <c r="I3" s="41">
        <f t="shared" si="0"/>
        <v>107000</v>
      </c>
      <c r="J3" s="41">
        <f t="shared" si="0"/>
        <v>122000</v>
      </c>
      <c r="K3" s="41">
        <f t="shared" si="0"/>
        <v>127000</v>
      </c>
      <c r="L3" s="46"/>
      <c r="M3" s="44"/>
      <c r="N3" s="44"/>
    </row>
    <row r="4" spans="1:14" ht="36" customHeight="1" x14ac:dyDescent="0.2">
      <c r="A4" s="40" t="s">
        <v>121</v>
      </c>
      <c r="B4" s="41">
        <f>SUM(C4:K4)</f>
        <v>1715000</v>
      </c>
      <c r="C4" s="41">
        <f t="shared" ref="C4:K4" si="1">E30*1000</f>
        <v>205000</v>
      </c>
      <c r="D4" s="41">
        <f t="shared" si="1"/>
        <v>253000</v>
      </c>
      <c r="E4" s="41">
        <f t="shared" si="1"/>
        <v>261000</v>
      </c>
      <c r="F4" s="41">
        <f t="shared" si="1"/>
        <v>217000</v>
      </c>
      <c r="G4" s="41">
        <f t="shared" si="1"/>
        <v>179000</v>
      </c>
      <c r="H4" s="41">
        <f t="shared" si="1"/>
        <v>153000</v>
      </c>
      <c r="I4" s="41">
        <f t="shared" si="1"/>
        <v>144000</v>
      </c>
      <c r="J4" s="41">
        <f t="shared" si="1"/>
        <v>210000</v>
      </c>
      <c r="K4" s="41">
        <f t="shared" si="1"/>
        <v>93000</v>
      </c>
      <c r="L4" s="46"/>
      <c r="M4" s="44"/>
      <c r="N4" s="44"/>
    </row>
    <row r="5" spans="1:14" ht="36" customHeight="1" x14ac:dyDescent="0.2">
      <c r="A5" s="38" t="s">
        <v>222</v>
      </c>
      <c r="B5" s="41">
        <f>SUM(C5:K5)</f>
        <v>1218000</v>
      </c>
      <c r="C5" s="41">
        <f>E36*1000</f>
        <v>34000</v>
      </c>
      <c r="D5" s="41">
        <f t="shared" ref="D5:K5" si="2">F36*1000</f>
        <v>130000</v>
      </c>
      <c r="E5" s="41">
        <f t="shared" si="2"/>
        <v>135000</v>
      </c>
      <c r="F5" s="41">
        <f t="shared" si="2"/>
        <v>140000</v>
      </c>
      <c r="G5" s="41">
        <f t="shared" si="2"/>
        <v>145000</v>
      </c>
      <c r="H5" s="41">
        <f t="shared" si="2"/>
        <v>150000</v>
      </c>
      <c r="I5" s="41">
        <f t="shared" si="2"/>
        <v>156000</v>
      </c>
      <c r="J5" s="41">
        <f t="shared" si="2"/>
        <v>161000</v>
      </c>
      <c r="K5" s="41">
        <f t="shared" si="2"/>
        <v>167000</v>
      </c>
      <c r="L5" s="46"/>
      <c r="M5" s="56" t="s">
        <v>223</v>
      </c>
      <c r="N5" s="44"/>
    </row>
    <row r="6" spans="1:14" ht="36" customHeight="1" x14ac:dyDescent="0.2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4"/>
      <c r="N6" s="44"/>
    </row>
    <row r="7" spans="1:14" ht="49.9" customHeight="1" x14ac:dyDescent="0.2">
      <c r="A7" s="39" t="s">
        <v>245</v>
      </c>
      <c r="B7" s="33" t="s">
        <v>221</v>
      </c>
      <c r="C7" s="33" t="s">
        <v>76</v>
      </c>
      <c r="D7" s="33" t="s">
        <v>125</v>
      </c>
      <c r="E7" s="33" t="s">
        <v>126</v>
      </c>
      <c r="F7" s="33" t="s">
        <v>127</v>
      </c>
      <c r="G7" s="33" t="s">
        <v>128</v>
      </c>
      <c r="H7" s="33" t="s">
        <v>129</v>
      </c>
      <c r="I7" s="33" t="s">
        <v>130</v>
      </c>
      <c r="J7" s="33" t="s">
        <v>131</v>
      </c>
      <c r="K7" s="33" t="s">
        <v>132</v>
      </c>
      <c r="L7" s="46"/>
    </row>
    <row r="8" spans="1:14" ht="49.9" customHeight="1" x14ac:dyDescent="0.2">
      <c r="A8" s="38" t="s">
        <v>120</v>
      </c>
      <c r="B8" s="43">
        <f>SUM(C8:K8)</f>
        <v>2290367</v>
      </c>
      <c r="C8" s="42">
        <v>0</v>
      </c>
      <c r="D8" s="42">
        <v>0</v>
      </c>
      <c r="E8" s="42">
        <v>0</v>
      </c>
      <c r="F8" s="42">
        <v>274638</v>
      </c>
      <c r="G8" s="42">
        <v>401715</v>
      </c>
      <c r="H8" s="42">
        <v>415700</v>
      </c>
      <c r="I8" s="42">
        <v>413900</v>
      </c>
      <c r="J8" s="42">
        <v>353831</v>
      </c>
      <c r="K8" s="42">
        <v>430583</v>
      </c>
      <c r="L8" s="46"/>
    </row>
    <row r="9" spans="1:14" ht="49.9" customHeight="1" x14ac:dyDescent="0.2">
      <c r="A9" s="40" t="s">
        <v>121</v>
      </c>
      <c r="B9" s="43">
        <f>SUM(C9:K9)</f>
        <v>2473376</v>
      </c>
      <c r="C9" s="42">
        <v>160000</v>
      </c>
      <c r="D9" s="42">
        <v>208970</v>
      </c>
      <c r="E9" s="41">
        <v>508976</v>
      </c>
      <c r="F9" s="41">
        <v>211315</v>
      </c>
      <c r="G9" s="41">
        <v>215538</v>
      </c>
      <c r="H9" s="41">
        <v>229468</v>
      </c>
      <c r="I9" s="41">
        <v>253218</v>
      </c>
      <c r="J9" s="41">
        <v>323473</v>
      </c>
      <c r="K9" s="41">
        <v>362418</v>
      </c>
      <c r="L9" s="46"/>
    </row>
    <row r="10" spans="1:14" ht="49.9" customHeight="1" x14ac:dyDescent="0.2">
      <c r="A10" s="38" t="s">
        <v>222</v>
      </c>
      <c r="B10" s="43">
        <f>SUM(C10:K10)</f>
        <v>449720</v>
      </c>
      <c r="C10" s="43">
        <f>SUM(P23:P25)</f>
        <v>339</v>
      </c>
      <c r="D10" s="43">
        <f>SUM(Q23:Q25)</f>
        <v>28892</v>
      </c>
      <c r="E10" s="43">
        <f>SUM(R23:R25)</f>
        <v>30560</v>
      </c>
      <c r="F10" s="43">
        <f t="shared" ref="F10:K10" si="3">S26-(SUM(S20:S22))</f>
        <v>28684</v>
      </c>
      <c r="G10" s="43">
        <f t="shared" si="3"/>
        <v>30925</v>
      </c>
      <c r="H10" s="43">
        <f t="shared" si="3"/>
        <v>54000</v>
      </c>
      <c r="I10" s="43">
        <f t="shared" si="3"/>
        <v>70120</v>
      </c>
      <c r="J10" s="43">
        <f t="shared" si="3"/>
        <v>103100</v>
      </c>
      <c r="K10" s="43">
        <f t="shared" si="3"/>
        <v>103100</v>
      </c>
      <c r="L10" s="46"/>
    </row>
    <row r="11" spans="1:14" ht="36" customHeight="1" x14ac:dyDescent="0.2">
      <c r="A11" s="46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6"/>
      <c r="M11" s="44"/>
      <c r="N11" s="44"/>
    </row>
    <row r="12" spans="1:14" ht="55.5" customHeight="1" x14ac:dyDescent="0.2">
      <c r="A12" s="47" t="s">
        <v>220</v>
      </c>
      <c r="B12" s="33" t="s">
        <v>221</v>
      </c>
      <c r="C12" s="33" t="s">
        <v>76</v>
      </c>
      <c r="D12" s="33" t="s">
        <v>125</v>
      </c>
      <c r="E12" s="33" t="s">
        <v>126</v>
      </c>
      <c r="F12" s="33" t="s">
        <v>127</v>
      </c>
      <c r="G12" s="33" t="s">
        <v>128</v>
      </c>
      <c r="H12" s="33" t="s">
        <v>129</v>
      </c>
      <c r="I12" s="33" t="s">
        <v>130</v>
      </c>
      <c r="J12" s="33" t="s">
        <v>131</v>
      </c>
      <c r="K12" s="33" t="s">
        <v>132</v>
      </c>
      <c r="L12" s="46"/>
      <c r="M12" s="44"/>
      <c r="N12" s="44"/>
    </row>
    <row r="13" spans="1:14" ht="36" customHeight="1" x14ac:dyDescent="0.2">
      <c r="A13" s="38" t="s">
        <v>120</v>
      </c>
      <c r="B13" s="43">
        <f>SUM(C13:K13)</f>
        <v>-1206367</v>
      </c>
      <c r="C13" s="42">
        <f t="shared" ref="C13:K13" si="4">C3-C8</f>
        <v>138000</v>
      </c>
      <c r="D13" s="42">
        <f t="shared" si="4"/>
        <v>140000</v>
      </c>
      <c r="E13" s="42">
        <f t="shared" si="4"/>
        <v>116000</v>
      </c>
      <c r="F13" s="42">
        <f t="shared" si="4"/>
        <v>-153638</v>
      </c>
      <c r="G13" s="42">
        <f t="shared" si="4"/>
        <v>-292715</v>
      </c>
      <c r="H13" s="42">
        <f t="shared" si="4"/>
        <v>-311700</v>
      </c>
      <c r="I13" s="42">
        <f t="shared" si="4"/>
        <v>-306900</v>
      </c>
      <c r="J13" s="42">
        <f t="shared" si="4"/>
        <v>-231831</v>
      </c>
      <c r="K13" s="42">
        <f t="shared" si="4"/>
        <v>-303583</v>
      </c>
      <c r="L13" s="46"/>
      <c r="M13" s="44"/>
      <c r="N13" s="44"/>
    </row>
    <row r="14" spans="1:14" ht="36" customHeight="1" x14ac:dyDescent="0.2">
      <c r="A14" s="40" t="s">
        <v>121</v>
      </c>
      <c r="B14" s="43">
        <f>SUM(C14:K14)</f>
        <v>-758376</v>
      </c>
      <c r="C14" s="42">
        <f t="shared" ref="C14:K14" si="5">C4-C9</f>
        <v>45000</v>
      </c>
      <c r="D14" s="42">
        <f t="shared" si="5"/>
        <v>44030</v>
      </c>
      <c r="E14" s="42">
        <f t="shared" si="5"/>
        <v>-247976</v>
      </c>
      <c r="F14" s="42">
        <f t="shared" si="5"/>
        <v>5685</v>
      </c>
      <c r="G14" s="42">
        <f t="shared" si="5"/>
        <v>-36538</v>
      </c>
      <c r="H14" s="42">
        <f t="shared" si="5"/>
        <v>-76468</v>
      </c>
      <c r="I14" s="42">
        <f t="shared" si="5"/>
        <v>-109218</v>
      </c>
      <c r="J14" s="42">
        <f t="shared" si="5"/>
        <v>-113473</v>
      </c>
      <c r="K14" s="42">
        <f t="shared" si="5"/>
        <v>-269418</v>
      </c>
      <c r="L14" s="46"/>
      <c r="M14" s="44"/>
      <c r="N14" s="44"/>
    </row>
    <row r="15" spans="1:14" ht="36" customHeight="1" x14ac:dyDescent="0.2">
      <c r="A15" s="38" t="s">
        <v>222</v>
      </c>
      <c r="B15" s="43">
        <f>SUM(C15:K15)</f>
        <v>768280</v>
      </c>
      <c r="C15" s="42">
        <f t="shared" ref="C15:K15" si="6">C5-C10</f>
        <v>33661</v>
      </c>
      <c r="D15" s="42">
        <f t="shared" si="6"/>
        <v>101108</v>
      </c>
      <c r="E15" s="42">
        <f t="shared" si="6"/>
        <v>104440</v>
      </c>
      <c r="F15" s="42">
        <f t="shared" si="6"/>
        <v>111316</v>
      </c>
      <c r="G15" s="42">
        <f t="shared" si="6"/>
        <v>114075</v>
      </c>
      <c r="H15" s="42">
        <f t="shared" si="6"/>
        <v>96000</v>
      </c>
      <c r="I15" s="42">
        <f t="shared" si="6"/>
        <v>85880</v>
      </c>
      <c r="J15" s="42">
        <f t="shared" si="6"/>
        <v>57900</v>
      </c>
      <c r="K15" s="42">
        <f t="shared" si="6"/>
        <v>63900</v>
      </c>
      <c r="L15" s="46"/>
      <c r="M15" s="44"/>
      <c r="N15" s="44"/>
    </row>
    <row r="16" spans="1:14" ht="36" customHeight="1" x14ac:dyDescent="0.2">
      <c r="A16" s="35" t="s">
        <v>224</v>
      </c>
      <c r="B16" s="48">
        <f t="shared" ref="B16:K16" si="7">SUM(B13:B15)</f>
        <v>-1196463</v>
      </c>
      <c r="C16" s="48">
        <f t="shared" si="7"/>
        <v>216661</v>
      </c>
      <c r="D16" s="48">
        <f t="shared" si="7"/>
        <v>285138</v>
      </c>
      <c r="E16" s="48">
        <f t="shared" si="7"/>
        <v>-27536</v>
      </c>
      <c r="F16" s="48">
        <f t="shared" si="7"/>
        <v>-36637</v>
      </c>
      <c r="G16" s="48">
        <f t="shared" si="7"/>
        <v>-215178</v>
      </c>
      <c r="H16" s="48">
        <f t="shared" si="7"/>
        <v>-292168</v>
      </c>
      <c r="I16" s="48">
        <f t="shared" si="7"/>
        <v>-330238</v>
      </c>
      <c r="J16" s="48">
        <f t="shared" si="7"/>
        <v>-287404</v>
      </c>
      <c r="K16" s="48">
        <f t="shared" si="7"/>
        <v>-509101</v>
      </c>
      <c r="L16" s="46"/>
      <c r="N16" s="44"/>
    </row>
    <row r="17" spans="1:24" ht="36" customHeight="1" x14ac:dyDescent="0.2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N17" s="44"/>
    </row>
    <row r="18" spans="1:24" ht="69" customHeight="1" x14ac:dyDescent="0.2">
      <c r="A18" s="29" t="s">
        <v>219</v>
      </c>
      <c r="N18" s="44"/>
      <c r="O18" s="29" t="s">
        <v>242</v>
      </c>
    </row>
    <row r="19" spans="1:24" ht="43.5" customHeight="1" x14ac:dyDescent="0.2">
      <c r="A19" s="33" t="s">
        <v>209</v>
      </c>
      <c r="B19" s="33"/>
      <c r="C19" s="35"/>
      <c r="D19" s="33" t="s">
        <v>110</v>
      </c>
      <c r="E19" s="33" t="s">
        <v>76</v>
      </c>
      <c r="F19" s="33" t="s">
        <v>125</v>
      </c>
      <c r="G19" s="33" t="s">
        <v>126</v>
      </c>
      <c r="H19" s="33" t="s">
        <v>127</v>
      </c>
      <c r="I19" s="33" t="s">
        <v>128</v>
      </c>
      <c r="J19" s="33" t="s">
        <v>129</v>
      </c>
      <c r="K19" s="33" t="s">
        <v>130</v>
      </c>
      <c r="L19" s="33" t="s">
        <v>131</v>
      </c>
      <c r="M19" s="33" t="s">
        <v>132</v>
      </c>
      <c r="N19" s="44"/>
      <c r="O19" s="35" t="s">
        <v>225</v>
      </c>
      <c r="P19" s="54" t="s">
        <v>241</v>
      </c>
      <c r="Q19" s="54" t="s">
        <v>239</v>
      </c>
      <c r="R19" s="54" t="s">
        <v>240</v>
      </c>
      <c r="S19" s="54" t="s">
        <v>226</v>
      </c>
      <c r="T19" s="54" t="s">
        <v>227</v>
      </c>
      <c r="U19" s="54" t="s">
        <v>235</v>
      </c>
      <c r="V19" s="54" t="s">
        <v>236</v>
      </c>
      <c r="W19" s="54" t="s">
        <v>237</v>
      </c>
      <c r="X19" s="55" t="s">
        <v>238</v>
      </c>
    </row>
    <row r="20" spans="1:24" ht="43.5" customHeight="1" x14ac:dyDescent="0.2">
      <c r="A20" s="38" t="s">
        <v>120</v>
      </c>
      <c r="B20" s="37" t="s">
        <v>214</v>
      </c>
      <c r="C20" s="35" t="s">
        <v>215</v>
      </c>
      <c r="D20" s="35">
        <v>5.8230000000000004</v>
      </c>
      <c r="E20" s="35">
        <v>133</v>
      </c>
      <c r="F20" s="35">
        <v>131</v>
      </c>
      <c r="G20" s="35">
        <v>104</v>
      </c>
      <c r="H20" s="35">
        <v>105</v>
      </c>
      <c r="I20" s="35">
        <v>92</v>
      </c>
      <c r="J20" s="35">
        <v>84</v>
      </c>
      <c r="K20" s="35">
        <v>84</v>
      </c>
      <c r="L20" s="35">
        <v>92</v>
      </c>
      <c r="M20" s="35">
        <v>92</v>
      </c>
      <c r="N20" s="44"/>
      <c r="O20" s="35" t="s">
        <v>228</v>
      </c>
      <c r="P20" s="50">
        <v>160000</v>
      </c>
      <c r="Q20" s="50">
        <v>208970</v>
      </c>
      <c r="R20" s="50">
        <v>508976</v>
      </c>
      <c r="S20" s="50">
        <v>211315</v>
      </c>
      <c r="T20" s="50">
        <v>215538</v>
      </c>
      <c r="U20" s="50">
        <v>367400</v>
      </c>
      <c r="V20" s="50">
        <v>295100</v>
      </c>
      <c r="W20" s="50">
        <v>323500</v>
      </c>
      <c r="X20" s="50">
        <v>362400</v>
      </c>
    </row>
    <row r="21" spans="1:24" ht="43.5" customHeight="1" x14ac:dyDescent="0.2">
      <c r="A21" s="35" t="s">
        <v>113</v>
      </c>
      <c r="B21" s="35" t="s">
        <v>114</v>
      </c>
      <c r="C21" s="35" t="s">
        <v>107</v>
      </c>
      <c r="D21" s="35"/>
      <c r="E21" s="35">
        <v>1.6</v>
      </c>
      <c r="F21" s="35">
        <v>1.6</v>
      </c>
      <c r="G21" s="35">
        <v>1.6</v>
      </c>
      <c r="H21" s="35">
        <v>1.6</v>
      </c>
      <c r="I21" s="35">
        <v>1.6</v>
      </c>
      <c r="J21" s="35">
        <v>1.6</v>
      </c>
      <c r="K21" s="35">
        <v>1.6</v>
      </c>
      <c r="L21" s="35">
        <v>1.6</v>
      </c>
      <c r="M21" s="35">
        <v>1.6</v>
      </c>
      <c r="N21" s="44"/>
      <c r="O21" s="35" t="s">
        <v>229</v>
      </c>
      <c r="P21" s="50" t="s">
        <v>248</v>
      </c>
      <c r="Q21" s="50" t="s">
        <v>244</v>
      </c>
      <c r="R21" s="50">
        <v>130000</v>
      </c>
      <c r="S21" s="50">
        <v>84181</v>
      </c>
      <c r="T21" s="50">
        <v>101689</v>
      </c>
      <c r="U21" s="50">
        <v>195800</v>
      </c>
      <c r="V21" s="50">
        <v>17400</v>
      </c>
      <c r="W21" s="50">
        <v>191500</v>
      </c>
      <c r="X21" s="50">
        <v>191500</v>
      </c>
    </row>
    <row r="22" spans="1:24" ht="63.75" customHeight="1" x14ac:dyDescent="0.2">
      <c r="A22" s="35" t="s">
        <v>115</v>
      </c>
      <c r="B22" s="37" t="s">
        <v>210</v>
      </c>
      <c r="C22" s="35" t="s">
        <v>211</v>
      </c>
      <c r="D22" s="35">
        <v>10.705</v>
      </c>
      <c r="E22" s="35">
        <v>135</v>
      </c>
      <c r="F22" s="35">
        <v>135</v>
      </c>
      <c r="G22" s="35">
        <v>110</v>
      </c>
      <c r="H22" s="35">
        <v>112</v>
      </c>
      <c r="I22" s="35">
        <v>99</v>
      </c>
      <c r="J22" s="35">
        <v>92</v>
      </c>
      <c r="K22" s="35">
        <v>93</v>
      </c>
      <c r="L22" s="35">
        <v>104</v>
      </c>
      <c r="M22" s="35">
        <v>106</v>
      </c>
      <c r="N22" s="44"/>
      <c r="O22" s="35" t="s">
        <v>230</v>
      </c>
      <c r="P22" s="50" t="s">
        <v>247</v>
      </c>
      <c r="Q22" s="50" t="s">
        <v>243</v>
      </c>
      <c r="R22" s="50">
        <v>48000</v>
      </c>
      <c r="S22" s="50">
        <v>37467</v>
      </c>
      <c r="T22" s="50">
        <v>40051</v>
      </c>
      <c r="U22" s="50">
        <v>67500</v>
      </c>
      <c r="V22" s="50">
        <v>66600</v>
      </c>
      <c r="W22" s="50">
        <v>72300</v>
      </c>
      <c r="X22" s="50">
        <v>72300</v>
      </c>
    </row>
    <row r="23" spans="1:24" ht="43.5" customHeight="1" x14ac:dyDescent="0.2">
      <c r="A23" s="35" t="s">
        <v>117</v>
      </c>
      <c r="B23" s="35" t="s">
        <v>114</v>
      </c>
      <c r="C23" s="35" t="s">
        <v>107</v>
      </c>
      <c r="D23" s="35"/>
      <c r="E23" s="35">
        <v>1.97</v>
      </c>
      <c r="F23" s="35">
        <v>1.97</v>
      </c>
      <c r="G23" s="35">
        <v>1.97</v>
      </c>
      <c r="H23" s="35">
        <v>1.97</v>
      </c>
      <c r="I23" s="35">
        <v>1.97</v>
      </c>
      <c r="J23" s="35">
        <v>1.97</v>
      </c>
      <c r="K23" s="35">
        <v>1.97</v>
      </c>
      <c r="L23" s="35">
        <v>1.97</v>
      </c>
      <c r="M23" s="35">
        <v>1.97</v>
      </c>
      <c r="O23" s="35" t="s">
        <v>231</v>
      </c>
      <c r="P23" s="51" t="s">
        <v>246</v>
      </c>
      <c r="Q23" s="51">
        <v>27817</v>
      </c>
      <c r="R23" s="51">
        <v>20000</v>
      </c>
      <c r="S23" s="51">
        <v>17268</v>
      </c>
      <c r="T23" s="51">
        <v>15096</v>
      </c>
      <c r="U23" s="51">
        <v>15300</v>
      </c>
      <c r="V23" s="51">
        <v>14200</v>
      </c>
      <c r="W23" s="51">
        <v>21500</v>
      </c>
      <c r="X23" s="51">
        <v>21500</v>
      </c>
    </row>
    <row r="24" spans="1:24" ht="43.5" customHeight="1" x14ac:dyDescent="0.2">
      <c r="A24" s="35" t="s">
        <v>115</v>
      </c>
      <c r="B24" s="37" t="s">
        <v>212</v>
      </c>
      <c r="C24" s="35" t="s">
        <v>213</v>
      </c>
      <c r="D24" s="38">
        <v>26.77</v>
      </c>
      <c r="E24" s="38">
        <v>138</v>
      </c>
      <c r="F24" s="38">
        <v>140</v>
      </c>
      <c r="G24" s="38">
        <v>116</v>
      </c>
      <c r="H24" s="38">
        <v>121</v>
      </c>
      <c r="I24" s="38">
        <v>109</v>
      </c>
      <c r="J24" s="38">
        <v>104</v>
      </c>
      <c r="K24" s="38">
        <v>107</v>
      </c>
      <c r="L24" s="38">
        <v>122</v>
      </c>
      <c r="M24" s="38">
        <v>127</v>
      </c>
      <c r="O24" s="35" t="s">
        <v>232</v>
      </c>
      <c r="P24" s="51">
        <v>113</v>
      </c>
      <c r="Q24" s="51">
        <v>866</v>
      </c>
      <c r="R24" s="51">
        <v>4600</v>
      </c>
      <c r="S24" s="51">
        <v>3830</v>
      </c>
      <c r="T24" s="51">
        <v>5973</v>
      </c>
      <c r="U24" s="51">
        <v>24400</v>
      </c>
      <c r="V24" s="51">
        <v>41550</v>
      </c>
      <c r="W24" s="51">
        <v>54100</v>
      </c>
      <c r="X24" s="51">
        <v>54100</v>
      </c>
    </row>
    <row r="25" spans="1:24" ht="43.5" customHeight="1" x14ac:dyDescent="0.2">
      <c r="A25" s="33" t="s">
        <v>209</v>
      </c>
      <c r="B25" s="33"/>
      <c r="C25" s="35"/>
      <c r="D25" s="33" t="s">
        <v>110</v>
      </c>
      <c r="E25" s="33" t="s">
        <v>76</v>
      </c>
      <c r="F25" s="33" t="s">
        <v>125</v>
      </c>
      <c r="G25" s="33" t="s">
        <v>126</v>
      </c>
      <c r="H25" s="33" t="s">
        <v>127</v>
      </c>
      <c r="I25" s="33" t="s">
        <v>128</v>
      </c>
      <c r="J25" s="33" t="s">
        <v>129</v>
      </c>
      <c r="K25" s="33" t="s">
        <v>130</v>
      </c>
      <c r="L25" s="33" t="s">
        <v>131</v>
      </c>
      <c r="M25" s="33" t="s">
        <v>132</v>
      </c>
      <c r="O25" s="35" t="s">
        <v>233</v>
      </c>
      <c r="P25" s="52">
        <v>226</v>
      </c>
      <c r="Q25" s="53">
        <v>209</v>
      </c>
      <c r="R25" s="53">
        <v>5960</v>
      </c>
      <c r="S25" s="51">
        <v>7586</v>
      </c>
      <c r="T25" s="51">
        <v>9856</v>
      </c>
      <c r="U25" s="51">
        <v>14300</v>
      </c>
      <c r="V25" s="51">
        <v>14370</v>
      </c>
      <c r="W25" s="51">
        <v>27500</v>
      </c>
      <c r="X25" s="51">
        <v>27500</v>
      </c>
    </row>
    <row r="26" spans="1:24" ht="43.5" customHeight="1" x14ac:dyDescent="0.2">
      <c r="A26" s="40" t="s">
        <v>121</v>
      </c>
      <c r="B26" s="37" t="s">
        <v>214</v>
      </c>
      <c r="C26" s="35" t="s">
        <v>215</v>
      </c>
      <c r="D26" s="35">
        <v>3.75</v>
      </c>
      <c r="E26" s="35">
        <v>198</v>
      </c>
      <c r="F26" s="35">
        <v>236</v>
      </c>
      <c r="G26" s="35">
        <v>235</v>
      </c>
      <c r="H26" s="35">
        <v>188</v>
      </c>
      <c r="I26" s="35">
        <v>150</v>
      </c>
      <c r="J26" s="35">
        <v>124</v>
      </c>
      <c r="K26" s="35">
        <v>112</v>
      </c>
      <c r="L26" s="35">
        <v>158</v>
      </c>
      <c r="M26" s="35">
        <v>67</v>
      </c>
      <c r="O26" s="35" t="s">
        <v>234</v>
      </c>
      <c r="P26" s="49">
        <f t="shared" ref="P26:R26" si="8">SUM(P20:P25)</f>
        <v>160339</v>
      </c>
      <c r="Q26" s="49">
        <f t="shared" si="8"/>
        <v>237862</v>
      </c>
      <c r="R26" s="49">
        <f t="shared" si="8"/>
        <v>717536</v>
      </c>
      <c r="S26" s="49">
        <f>SUM(S20:S25)</f>
        <v>361647</v>
      </c>
      <c r="T26" s="49">
        <f>SUM(T20:T25)</f>
        <v>388203</v>
      </c>
      <c r="U26" s="49">
        <f t="shared" ref="U26:X26" si="9">SUM(U20:U25)</f>
        <v>684700</v>
      </c>
      <c r="V26" s="49">
        <f t="shared" si="9"/>
        <v>449220</v>
      </c>
      <c r="W26" s="49">
        <f t="shared" si="9"/>
        <v>690400</v>
      </c>
      <c r="X26" s="49">
        <f t="shared" si="9"/>
        <v>729300</v>
      </c>
    </row>
    <row r="27" spans="1:24" ht="43.5" customHeight="1" x14ac:dyDescent="0.2">
      <c r="A27" s="35" t="s">
        <v>113</v>
      </c>
      <c r="B27" s="35" t="s">
        <v>114</v>
      </c>
      <c r="C27" s="35" t="s">
        <v>107</v>
      </c>
      <c r="D27" s="35"/>
      <c r="E27" s="35">
        <v>1.6</v>
      </c>
      <c r="F27" s="35">
        <v>1.6</v>
      </c>
      <c r="G27" s="35">
        <v>1.6</v>
      </c>
      <c r="H27" s="35">
        <v>1.6</v>
      </c>
      <c r="I27" s="35">
        <v>1.6</v>
      </c>
      <c r="J27" s="35">
        <v>1.6</v>
      </c>
      <c r="K27" s="35">
        <v>1.6</v>
      </c>
      <c r="L27" s="35">
        <v>1.6</v>
      </c>
      <c r="M27" s="35">
        <v>1.6</v>
      </c>
    </row>
    <row r="28" spans="1:24" ht="43.5" customHeight="1" x14ac:dyDescent="0.2">
      <c r="A28" s="35" t="s">
        <v>115</v>
      </c>
      <c r="B28" s="37" t="s">
        <v>210</v>
      </c>
      <c r="C28" s="35" t="s">
        <v>211</v>
      </c>
      <c r="D28" s="35">
        <v>5.3380000000000001</v>
      </c>
      <c r="E28" s="35">
        <v>201</v>
      </c>
      <c r="F28" s="35">
        <v>244</v>
      </c>
      <c r="G28" s="35">
        <v>246</v>
      </c>
      <c r="H28" s="35">
        <v>201</v>
      </c>
      <c r="I28" s="35">
        <v>162</v>
      </c>
      <c r="J28" s="35">
        <v>136</v>
      </c>
      <c r="K28" s="35">
        <v>126</v>
      </c>
      <c r="L28" s="35">
        <v>180</v>
      </c>
      <c r="M28" s="35">
        <v>78</v>
      </c>
    </row>
    <row r="29" spans="1:24" ht="43.5" customHeight="1" x14ac:dyDescent="0.2">
      <c r="A29" s="35" t="s">
        <v>117</v>
      </c>
      <c r="B29" s="35" t="s">
        <v>114</v>
      </c>
      <c r="C29" s="35" t="s">
        <v>107</v>
      </c>
      <c r="D29" s="35"/>
      <c r="E29" s="35">
        <v>1.97</v>
      </c>
      <c r="F29" s="35">
        <v>1.97</v>
      </c>
      <c r="G29" s="35">
        <v>1.97</v>
      </c>
      <c r="H29" s="35">
        <v>1.97</v>
      </c>
      <c r="I29" s="35">
        <v>1.97</v>
      </c>
      <c r="J29" s="35">
        <v>1.97</v>
      </c>
      <c r="K29" s="35">
        <v>1.97</v>
      </c>
      <c r="L29" s="35">
        <v>1.97</v>
      </c>
      <c r="M29" s="35">
        <v>1.97</v>
      </c>
    </row>
    <row r="30" spans="1:24" ht="43.5" customHeight="1" x14ac:dyDescent="0.2">
      <c r="A30" s="35" t="s">
        <v>115</v>
      </c>
      <c r="B30" s="37" t="s">
        <v>212</v>
      </c>
      <c r="C30" s="35" t="s">
        <v>213</v>
      </c>
      <c r="D30" s="38">
        <v>9.016</v>
      </c>
      <c r="E30" s="38">
        <v>205</v>
      </c>
      <c r="F30" s="38">
        <v>253</v>
      </c>
      <c r="G30" s="38">
        <v>261</v>
      </c>
      <c r="H30" s="38">
        <v>217</v>
      </c>
      <c r="I30" s="38">
        <v>179</v>
      </c>
      <c r="J30" s="38">
        <v>153</v>
      </c>
      <c r="K30" s="38">
        <v>144</v>
      </c>
      <c r="L30" s="38">
        <v>210</v>
      </c>
      <c r="M30" s="38">
        <v>93</v>
      </c>
    </row>
    <row r="31" spans="1:24" ht="43.5" customHeight="1" x14ac:dyDescent="0.2">
      <c r="A31" s="33" t="s">
        <v>209</v>
      </c>
      <c r="B31" s="33"/>
      <c r="C31" s="35"/>
      <c r="D31" s="33" t="s">
        <v>110</v>
      </c>
      <c r="E31" s="33" t="s">
        <v>76</v>
      </c>
      <c r="F31" s="33" t="s">
        <v>125</v>
      </c>
      <c r="G31" s="33" t="s">
        <v>126</v>
      </c>
      <c r="H31" s="33" t="s">
        <v>127</v>
      </c>
      <c r="I31" s="33" t="s">
        <v>128</v>
      </c>
      <c r="J31" s="33" t="s">
        <v>129</v>
      </c>
      <c r="K31" s="33" t="s">
        <v>130</v>
      </c>
      <c r="L31" s="33" t="s">
        <v>131</v>
      </c>
      <c r="M31" s="33" t="s">
        <v>132</v>
      </c>
    </row>
    <row r="32" spans="1:24" ht="43.5" customHeight="1" x14ac:dyDescent="0.2">
      <c r="A32" s="38" t="s">
        <v>122</v>
      </c>
      <c r="B32" s="37" t="s">
        <v>214</v>
      </c>
      <c r="C32" s="35" t="s">
        <v>215</v>
      </c>
      <c r="D32" s="35">
        <v>8.3209999999999997</v>
      </c>
      <c r="E32" s="35">
        <v>32</v>
      </c>
      <c r="F32" s="35">
        <v>121</v>
      </c>
      <c r="G32" s="35">
        <v>121</v>
      </c>
      <c r="H32" s="35">
        <v>121</v>
      </c>
      <c r="I32" s="35">
        <v>121</v>
      </c>
      <c r="J32" s="35">
        <v>121</v>
      </c>
      <c r="K32" s="35">
        <v>121</v>
      </c>
      <c r="L32" s="35">
        <v>121</v>
      </c>
      <c r="M32" s="35">
        <v>121</v>
      </c>
    </row>
    <row r="33" spans="1:13" ht="43.5" customHeight="1" x14ac:dyDescent="0.2">
      <c r="A33" s="35" t="s">
        <v>113</v>
      </c>
      <c r="B33" s="35" t="s">
        <v>114</v>
      </c>
      <c r="C33" s="35" t="s">
        <v>107</v>
      </c>
      <c r="D33" s="35"/>
      <c r="E33" s="35">
        <v>1.6</v>
      </c>
      <c r="F33" s="35">
        <v>1.6</v>
      </c>
      <c r="G33" s="35">
        <v>1.6</v>
      </c>
      <c r="H33" s="35">
        <v>1.6</v>
      </c>
      <c r="I33" s="35">
        <v>1.6</v>
      </c>
      <c r="J33" s="35">
        <v>1.6</v>
      </c>
      <c r="K33" s="35">
        <v>1.6</v>
      </c>
      <c r="L33" s="35">
        <v>1.6</v>
      </c>
      <c r="M33" s="35">
        <v>1.6</v>
      </c>
    </row>
    <row r="34" spans="1:13" ht="43.5" customHeight="1" x14ac:dyDescent="0.2">
      <c r="A34" s="35" t="s">
        <v>115</v>
      </c>
      <c r="B34" s="37" t="s">
        <v>210</v>
      </c>
      <c r="C34" s="35" t="s">
        <v>211</v>
      </c>
      <c r="D34" s="35">
        <v>17.04</v>
      </c>
      <c r="E34" s="35">
        <v>33</v>
      </c>
      <c r="F34" s="35">
        <v>125</v>
      </c>
      <c r="G34" s="35">
        <v>127</v>
      </c>
      <c r="H34" s="35">
        <v>129</v>
      </c>
      <c r="I34" s="35">
        <v>131</v>
      </c>
      <c r="J34" s="35">
        <v>134</v>
      </c>
      <c r="K34" s="35">
        <v>136</v>
      </c>
      <c r="L34" s="35">
        <v>138</v>
      </c>
      <c r="M34" s="35">
        <v>140</v>
      </c>
    </row>
    <row r="35" spans="1:13" ht="43.5" customHeight="1" x14ac:dyDescent="0.2">
      <c r="A35" s="35" t="s">
        <v>117</v>
      </c>
      <c r="B35" s="35" t="s">
        <v>114</v>
      </c>
      <c r="C35" s="35" t="s">
        <v>107</v>
      </c>
      <c r="D35" s="35"/>
      <c r="E35" s="35">
        <v>1.97</v>
      </c>
      <c r="F35" s="35">
        <v>1.97</v>
      </c>
      <c r="G35" s="35">
        <v>1.97</v>
      </c>
      <c r="H35" s="35">
        <v>1.97</v>
      </c>
      <c r="I35" s="35">
        <v>1.97</v>
      </c>
      <c r="J35" s="35">
        <v>1.97</v>
      </c>
      <c r="K35" s="35">
        <v>1.97</v>
      </c>
      <c r="L35" s="35">
        <v>1.97</v>
      </c>
      <c r="M35" s="35">
        <v>1.97</v>
      </c>
    </row>
    <row r="36" spans="1:13" ht="43.5" customHeight="1" x14ac:dyDescent="0.2">
      <c r="A36" s="35" t="s">
        <v>115</v>
      </c>
      <c r="B36" s="37" t="s">
        <v>212</v>
      </c>
      <c r="C36" s="37" t="s">
        <v>213</v>
      </c>
      <c r="D36" s="35">
        <v>50.966000000000001</v>
      </c>
      <c r="E36" s="38">
        <v>34</v>
      </c>
      <c r="F36" s="38">
        <v>130</v>
      </c>
      <c r="G36" s="38">
        <v>135</v>
      </c>
      <c r="H36" s="38">
        <v>140</v>
      </c>
      <c r="I36" s="38">
        <v>145</v>
      </c>
      <c r="J36" s="38">
        <v>150</v>
      </c>
      <c r="K36" s="38">
        <v>156</v>
      </c>
      <c r="L36" s="38">
        <v>161</v>
      </c>
      <c r="M36" s="38">
        <v>167</v>
      </c>
    </row>
    <row r="37" spans="1:13" ht="43.5" customHeight="1" x14ac:dyDescent="0.2">
      <c r="A37" s="35" t="s">
        <v>123</v>
      </c>
      <c r="B37" s="37" t="s">
        <v>216</v>
      </c>
      <c r="C37" s="37" t="s">
        <v>213</v>
      </c>
      <c r="D37" s="35">
        <v>169.80799999999999</v>
      </c>
      <c r="E37" s="35">
        <v>1.7430000000000001</v>
      </c>
      <c r="F37" s="35">
        <v>1.948</v>
      </c>
      <c r="G37" s="35">
        <v>1.8160000000000001</v>
      </c>
      <c r="H37" s="35">
        <v>2.2370000000000001</v>
      </c>
      <c r="I37" s="35">
        <v>1.9510000000000001</v>
      </c>
      <c r="J37" s="35">
        <v>1.9410000000000001</v>
      </c>
      <c r="K37" s="35">
        <v>1.7869999999999999</v>
      </c>
      <c r="L37" s="35">
        <v>2.0710000000000002</v>
      </c>
      <c r="M37" s="35">
        <v>2.2799999999999998</v>
      </c>
    </row>
    <row r="38" spans="1:13" ht="36" customHeight="1" x14ac:dyDescent="0.2">
      <c r="B38" s="44"/>
    </row>
    <row r="39" spans="1:13" ht="36" customHeight="1" x14ac:dyDescent="0.2">
      <c r="B39" s="44"/>
    </row>
    <row r="40" spans="1:13" ht="36" customHeight="1" x14ac:dyDescent="0.2">
      <c r="B40" s="44"/>
    </row>
    <row r="41" spans="1:13" ht="36" customHeight="1" x14ac:dyDescent="0.2">
      <c r="B41" s="44"/>
    </row>
    <row r="42" spans="1:13" ht="36" customHeight="1" x14ac:dyDescent="0.2">
      <c r="B42" s="44"/>
    </row>
    <row r="43" spans="1:13" ht="36" customHeight="1" x14ac:dyDescent="0.2">
      <c r="B43" s="44"/>
    </row>
    <row r="44" spans="1:13" ht="36" customHeight="1" x14ac:dyDescent="0.2">
      <c r="B44" s="44"/>
    </row>
    <row r="45" spans="1:13" ht="36" customHeight="1" x14ac:dyDescent="0.2">
      <c r="B45" s="44"/>
    </row>
    <row r="46" spans="1:13" ht="36" customHeight="1" x14ac:dyDescent="0.2">
      <c r="B46" s="44"/>
    </row>
    <row r="47" spans="1:13" ht="36" customHeight="1" x14ac:dyDescent="0.2">
      <c r="B47" s="44"/>
    </row>
    <row r="48" spans="1:13" ht="36" customHeight="1" x14ac:dyDescent="0.2">
      <c r="B48" s="44"/>
    </row>
    <row r="49" spans="3:14" s="44" customFormat="1" ht="36" customHeight="1" x14ac:dyDescent="0.2"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</row>
    <row r="50" spans="3:14" s="44" customFormat="1" ht="36" customHeight="1" x14ac:dyDescent="0.2"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CB66C-71A3-43F3-B107-5E6AFD7629D2}">
  <dimension ref="A19:LI22"/>
  <sheetViews>
    <sheetView topLeftCell="HU4" workbookViewId="0">
      <selection activeCell="LI20" sqref="IB20:LI22"/>
    </sheetView>
  </sheetViews>
  <sheetFormatPr defaultColWidth="3.6640625" defaultRowHeight="15" x14ac:dyDescent="0.2"/>
  <cols>
    <col min="62" max="136" width="3" customWidth="1"/>
    <col min="138" max="234" width="3" style="66" customWidth="1"/>
    <col min="238" max="238" width="4.33203125" bestFit="1" customWidth="1"/>
  </cols>
  <sheetData>
    <row r="19" spans="1:321" x14ac:dyDescent="0.2">
      <c r="A19" s="76" t="s">
        <v>268</v>
      </c>
      <c r="BJ19" s="76" t="s">
        <v>255</v>
      </c>
      <c r="EH19" t="s">
        <v>256</v>
      </c>
      <c r="IB19" s="66" t="s">
        <v>257</v>
      </c>
    </row>
    <row r="20" spans="1:321" x14ac:dyDescent="0.2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J20" s="64"/>
      <c r="BK20" s="64"/>
      <c r="BL20" s="64"/>
      <c r="BM20" s="64"/>
      <c r="BN20" s="64"/>
      <c r="BO20" s="64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64"/>
      <c r="CA20" s="64"/>
      <c r="CB20" s="64"/>
      <c r="CC20" s="64"/>
      <c r="CD20" s="64"/>
      <c r="CE20" s="64"/>
      <c r="CF20" s="64"/>
      <c r="CG20" s="64"/>
      <c r="CH20" s="64"/>
      <c r="CI20" s="64"/>
      <c r="CJ20" s="64"/>
      <c r="CK20" s="64"/>
      <c r="CL20" s="64"/>
      <c r="CM20" s="64"/>
      <c r="CN20" s="64"/>
      <c r="CO20" s="64"/>
      <c r="CP20" s="64"/>
      <c r="CQ20" s="64"/>
      <c r="CR20" s="64"/>
      <c r="CS20" s="64"/>
      <c r="CT20" s="64"/>
      <c r="CU20" s="64"/>
      <c r="CV20" s="64"/>
      <c r="CW20" s="64"/>
      <c r="CX20" s="64"/>
      <c r="CY20" s="64"/>
      <c r="CZ20" s="64"/>
      <c r="DA20" s="64"/>
      <c r="DB20" s="64"/>
      <c r="DC20" s="64"/>
      <c r="DD20" s="64"/>
      <c r="DE20" s="64"/>
      <c r="DF20" s="64"/>
      <c r="DG20" s="64"/>
      <c r="DH20" s="64"/>
      <c r="DI20" s="64"/>
      <c r="DJ20" s="64"/>
      <c r="DK20" s="64"/>
      <c r="DL20" s="64"/>
      <c r="DM20" s="64"/>
      <c r="DN20" s="64"/>
      <c r="DO20" s="64"/>
      <c r="DP20" s="64"/>
      <c r="DQ20" s="64"/>
      <c r="DR20" s="64"/>
      <c r="DS20" s="64"/>
      <c r="DT20" s="64"/>
      <c r="DU20" s="64"/>
      <c r="DV20" s="64"/>
      <c r="DW20" s="64"/>
      <c r="DX20" s="64"/>
      <c r="DY20" s="64"/>
      <c r="DZ20" s="64"/>
      <c r="EA20" s="64"/>
      <c r="EB20" s="64"/>
      <c r="EC20" s="64"/>
      <c r="ED20" s="64"/>
      <c r="EE20" s="64"/>
      <c r="EF20" s="64"/>
      <c r="EH20" s="64"/>
      <c r="EI20" s="64"/>
      <c r="EJ20" s="64"/>
      <c r="EK20" s="64"/>
      <c r="EL20" s="64"/>
      <c r="EM20" s="64"/>
      <c r="EN20" s="64"/>
      <c r="EO20" s="64"/>
      <c r="EP20" s="64"/>
      <c r="EQ20" s="64"/>
      <c r="ER20" s="64"/>
      <c r="ES20" s="64"/>
      <c r="ET20" s="64"/>
      <c r="EU20" s="64"/>
      <c r="EV20" s="64"/>
      <c r="EW20" s="64"/>
      <c r="EX20" s="64"/>
      <c r="EY20" s="64"/>
      <c r="EZ20" s="64"/>
      <c r="FA20" s="64"/>
      <c r="FB20" s="64"/>
      <c r="FC20" s="64"/>
      <c r="FD20" s="64"/>
      <c r="FE20" s="64"/>
      <c r="FF20" s="64"/>
      <c r="FG20" s="64"/>
      <c r="FH20" s="64"/>
      <c r="FI20" s="64"/>
      <c r="FJ20" s="64"/>
      <c r="FK20" s="64"/>
      <c r="FL20" s="64"/>
      <c r="FM20" s="64"/>
      <c r="FN20" s="64"/>
      <c r="FO20" s="64"/>
      <c r="FP20" s="64"/>
      <c r="FQ20" s="64"/>
      <c r="FR20" s="64"/>
      <c r="FS20" s="64"/>
      <c r="FT20" s="64"/>
      <c r="FU20" s="64"/>
      <c r="FV20" s="64"/>
      <c r="FW20" s="64"/>
      <c r="FX20" s="64"/>
      <c r="FY20" s="64"/>
      <c r="FZ20" s="64"/>
      <c r="GA20" s="64"/>
      <c r="GB20" s="64"/>
      <c r="GC20" s="64"/>
      <c r="GD20" s="64"/>
      <c r="GE20" s="64"/>
      <c r="GF20" s="64"/>
      <c r="GG20" s="64"/>
      <c r="GH20" s="64"/>
      <c r="GI20" s="64"/>
      <c r="GJ20" s="64"/>
      <c r="GK20" s="64"/>
      <c r="GL20" s="64"/>
      <c r="GM20" s="64"/>
      <c r="GN20" s="64"/>
      <c r="GO20" s="64"/>
      <c r="GP20" s="64"/>
      <c r="GQ20" s="64"/>
      <c r="GR20" s="64"/>
      <c r="GS20" s="64"/>
      <c r="GT20" s="64"/>
      <c r="GU20" s="64"/>
      <c r="GV20" s="64"/>
      <c r="GW20" s="64"/>
      <c r="GX20" s="64"/>
      <c r="GY20" s="64"/>
      <c r="GZ20" s="64"/>
      <c r="HA20" s="64"/>
      <c r="HB20" s="64"/>
      <c r="HC20" s="64"/>
      <c r="HD20" s="64"/>
      <c r="HE20" s="64"/>
      <c r="HF20" s="64"/>
      <c r="HG20" s="64"/>
      <c r="HH20" s="64"/>
      <c r="HI20" s="64"/>
      <c r="HJ20" s="64"/>
      <c r="HK20" s="64"/>
      <c r="HL20" s="64"/>
      <c r="HM20" s="64"/>
      <c r="HN20" s="64"/>
      <c r="HO20" s="64"/>
      <c r="HP20" s="64"/>
      <c r="HQ20" s="64"/>
      <c r="HR20" s="64"/>
      <c r="HS20" s="64"/>
      <c r="HT20" s="64"/>
      <c r="HU20" s="64"/>
      <c r="HV20" s="64"/>
      <c r="HW20" s="64"/>
      <c r="HX20" s="64"/>
      <c r="HY20" s="64"/>
      <c r="HZ20" s="64"/>
      <c r="IB20" s="64"/>
      <c r="IC20" s="64"/>
      <c r="ID20" s="64"/>
      <c r="IE20" s="64"/>
      <c r="IF20" s="64"/>
      <c r="IG20" s="64"/>
      <c r="IH20" s="64"/>
      <c r="II20" s="64"/>
      <c r="IJ20" s="64"/>
      <c r="IK20" s="64"/>
      <c r="IL20" s="64"/>
      <c r="IM20" s="64"/>
      <c r="IN20" s="64"/>
      <c r="IO20" s="64"/>
      <c r="IP20" s="64"/>
      <c r="IQ20" s="64"/>
      <c r="IR20" s="64"/>
      <c r="IS20" s="64"/>
      <c r="IT20" s="64"/>
      <c r="IU20" s="64"/>
      <c r="IV20" s="64"/>
      <c r="IW20" s="64"/>
      <c r="IX20" s="64"/>
      <c r="IY20" s="64"/>
      <c r="IZ20" s="64"/>
      <c r="JA20" s="64"/>
      <c r="JB20" s="64"/>
      <c r="JC20" s="64"/>
      <c r="JD20" s="64"/>
      <c r="JE20" s="64"/>
      <c r="JF20" s="64"/>
      <c r="JG20" s="64"/>
      <c r="JH20" s="64"/>
      <c r="JI20" s="64"/>
      <c r="JJ20" s="64"/>
      <c r="JK20" s="64"/>
      <c r="JL20" s="64"/>
      <c r="JM20" s="64"/>
      <c r="JN20" s="64"/>
      <c r="JO20" s="64"/>
      <c r="JP20" s="64"/>
      <c r="JQ20" s="64"/>
      <c r="JR20" s="64"/>
      <c r="JS20" s="64"/>
      <c r="JT20" s="64"/>
      <c r="JU20" s="64"/>
      <c r="JV20" s="64"/>
      <c r="JW20" s="64"/>
      <c r="JX20" s="64"/>
      <c r="JY20" s="64"/>
      <c r="JZ20" s="64"/>
      <c r="KA20" s="64"/>
      <c r="KB20" s="64"/>
      <c r="KC20" s="64"/>
      <c r="KD20" s="64"/>
      <c r="KE20" s="64"/>
      <c r="KF20" s="64"/>
      <c r="KG20" s="64"/>
      <c r="KH20" s="64"/>
      <c r="KI20" s="64"/>
      <c r="KJ20" s="64"/>
      <c r="KK20" s="64"/>
      <c r="KL20" s="64"/>
      <c r="KM20" s="64"/>
      <c r="KN20" s="64"/>
      <c r="KO20" s="64"/>
      <c r="KP20" s="64"/>
      <c r="KQ20" s="64"/>
      <c r="KR20" s="64"/>
      <c r="KS20" s="64"/>
      <c r="KT20" s="64"/>
      <c r="KU20" s="64"/>
      <c r="KV20" s="64"/>
      <c r="KW20" s="64"/>
      <c r="KX20" s="64"/>
      <c r="KY20" s="64"/>
      <c r="KZ20" s="64"/>
      <c r="LA20" s="64"/>
      <c r="LB20" s="64"/>
      <c r="LC20" s="64"/>
      <c r="LD20" s="64"/>
      <c r="LE20" s="64"/>
      <c r="LF20" s="64"/>
      <c r="LG20" s="64"/>
      <c r="LH20" s="64"/>
      <c r="LI20" s="64"/>
    </row>
    <row r="21" spans="1:321" ht="48.75" customHeight="1" x14ac:dyDescent="0.2">
      <c r="A21" s="64"/>
      <c r="B21" s="65">
        <v>2023</v>
      </c>
      <c r="C21" s="65"/>
      <c r="D21" s="65"/>
      <c r="E21" s="65">
        <v>2026</v>
      </c>
      <c r="F21" s="65">
        <v>2027</v>
      </c>
      <c r="G21" s="65">
        <v>2028</v>
      </c>
      <c r="H21" s="65"/>
      <c r="I21" s="65"/>
      <c r="J21" s="65">
        <v>2031</v>
      </c>
      <c r="K21" s="65">
        <v>2032</v>
      </c>
      <c r="L21" s="65"/>
      <c r="M21" s="65">
        <v>2034</v>
      </c>
      <c r="N21" s="65">
        <v>2035</v>
      </c>
      <c r="O21" s="65"/>
      <c r="P21" s="65"/>
      <c r="Q21" s="65"/>
      <c r="R21" s="65"/>
      <c r="S21" s="65">
        <v>2040</v>
      </c>
      <c r="T21" s="65"/>
      <c r="U21" s="65"/>
      <c r="V21" s="65"/>
      <c r="W21" s="65"/>
      <c r="X21" s="65">
        <v>2045</v>
      </c>
      <c r="Y21" s="65">
        <v>2046</v>
      </c>
      <c r="Z21" s="65"/>
      <c r="AA21" s="65">
        <v>2048</v>
      </c>
      <c r="AB21" s="65"/>
      <c r="AC21" s="65">
        <v>2050</v>
      </c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>
        <v>2075</v>
      </c>
      <c r="BC21" s="65"/>
      <c r="BD21" s="65"/>
      <c r="BE21" s="65"/>
      <c r="BF21" s="65"/>
      <c r="BG21" s="65">
        <v>2080</v>
      </c>
      <c r="BH21" s="64"/>
      <c r="BJ21" s="64"/>
      <c r="BK21" s="65">
        <v>2023</v>
      </c>
      <c r="BL21" s="65"/>
      <c r="BM21" s="65"/>
      <c r="BN21" s="65"/>
      <c r="BO21" s="65">
        <v>2026</v>
      </c>
      <c r="BP21" s="65"/>
      <c r="BQ21" s="65"/>
      <c r="BR21" s="65">
        <v>2027</v>
      </c>
      <c r="BS21" s="65"/>
      <c r="BT21" s="65"/>
      <c r="BU21" s="65">
        <v>2028</v>
      </c>
      <c r="BV21" s="65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>
        <f>J21+15</f>
        <v>2046</v>
      </c>
      <c r="CI21" s="65">
        <f>K21+15</f>
        <v>2047</v>
      </c>
      <c r="CJ21" s="65"/>
      <c r="CK21" s="65">
        <f>M21+15</f>
        <v>2049</v>
      </c>
      <c r="CL21" s="65">
        <f>N21+15</f>
        <v>2050</v>
      </c>
      <c r="CM21" s="65"/>
      <c r="CN21" s="65"/>
      <c r="CO21" s="65"/>
      <c r="CP21" s="65"/>
      <c r="CQ21" s="65">
        <f>S21+15</f>
        <v>2055</v>
      </c>
      <c r="CR21" s="65"/>
      <c r="CS21" s="65"/>
      <c r="CT21" s="65"/>
      <c r="CU21" s="65"/>
      <c r="CV21" s="65">
        <f>X21+15</f>
        <v>2060</v>
      </c>
      <c r="CW21" s="65">
        <f>Y21+15</f>
        <v>2061</v>
      </c>
      <c r="CX21" s="65"/>
      <c r="CY21" s="65">
        <f>AA21+15</f>
        <v>2063</v>
      </c>
      <c r="CZ21" s="65"/>
      <c r="DA21" s="65">
        <f>AC21+15</f>
        <v>2065</v>
      </c>
      <c r="DB21" s="65"/>
      <c r="DC21" s="65"/>
      <c r="DD21" s="65"/>
      <c r="DE21" s="65"/>
      <c r="DF21" s="65"/>
      <c r="DG21" s="65"/>
      <c r="DH21" s="65"/>
      <c r="DI21" s="65"/>
      <c r="DJ21" s="65"/>
      <c r="DK21" s="65"/>
      <c r="DL21" s="65"/>
      <c r="DM21" s="65"/>
      <c r="DN21" s="65"/>
      <c r="DO21" s="65"/>
      <c r="DP21" s="65"/>
      <c r="DQ21" s="65"/>
      <c r="DR21" s="65"/>
      <c r="DS21" s="65"/>
      <c r="DT21" s="65"/>
      <c r="DU21" s="65"/>
      <c r="DV21" s="65"/>
      <c r="DW21" s="65"/>
      <c r="DX21" s="65"/>
      <c r="DY21" s="65"/>
      <c r="DZ21" s="65">
        <f>BB21+15</f>
        <v>2090</v>
      </c>
      <c r="EA21" s="65"/>
      <c r="EB21" s="65"/>
      <c r="EC21" s="65"/>
      <c r="ED21" s="65"/>
      <c r="EE21" s="65">
        <f>BG21+15</f>
        <v>2095</v>
      </c>
      <c r="EF21" s="65"/>
      <c r="EH21" s="64"/>
      <c r="EI21" s="65">
        <v>2023</v>
      </c>
      <c r="EJ21" s="65"/>
      <c r="EK21" s="65"/>
      <c r="EL21" s="65"/>
      <c r="EM21" s="65"/>
      <c r="EN21" s="65"/>
      <c r="EO21" s="65"/>
      <c r="EP21" s="65"/>
      <c r="EQ21" s="65"/>
      <c r="ER21" s="65"/>
      <c r="ES21" s="65"/>
      <c r="ET21" s="65"/>
      <c r="EU21" s="65"/>
      <c r="EV21" s="65"/>
      <c r="EW21" s="65"/>
      <c r="EX21" s="65"/>
      <c r="EY21" s="65"/>
      <c r="EZ21" s="65"/>
      <c r="FA21" s="65"/>
      <c r="FB21" s="65"/>
      <c r="FC21" s="65"/>
      <c r="FD21" s="65"/>
      <c r="FE21" s="65"/>
      <c r="FF21" s="65"/>
      <c r="FG21" s="65"/>
      <c r="FH21" s="65"/>
      <c r="FI21" s="65"/>
      <c r="FJ21" s="65"/>
      <c r="FK21" s="65"/>
      <c r="FL21" s="65"/>
      <c r="FM21" s="65"/>
      <c r="FN21" s="65"/>
      <c r="FO21" s="65"/>
      <c r="FP21" s="65"/>
      <c r="FQ21" s="65"/>
      <c r="FR21" s="65"/>
      <c r="FS21" s="65"/>
      <c r="FT21" s="65"/>
      <c r="FU21" s="65"/>
      <c r="FV21" s="65"/>
      <c r="FW21" s="65"/>
      <c r="FX21" s="65"/>
      <c r="FY21" s="65"/>
      <c r="FZ21" s="65"/>
      <c r="GA21" s="65"/>
      <c r="GB21" s="65">
        <v>2068</v>
      </c>
      <c r="GC21" s="65">
        <v>2069</v>
      </c>
      <c r="GD21" s="65"/>
      <c r="GE21" s="65"/>
      <c r="GF21" s="65">
        <v>2072</v>
      </c>
      <c r="GG21" s="65"/>
      <c r="GH21" s="65"/>
      <c r="GI21" s="65"/>
      <c r="GJ21" s="65"/>
      <c r="GK21" s="65">
        <v>2077</v>
      </c>
      <c r="GL21" s="65"/>
      <c r="GM21" s="65"/>
      <c r="GN21" s="65"/>
      <c r="GO21" s="65"/>
      <c r="GP21" s="65">
        <v>2082</v>
      </c>
      <c r="GQ21" s="65">
        <v>2083</v>
      </c>
      <c r="GR21" s="65"/>
      <c r="GS21" s="65">
        <v>2085</v>
      </c>
      <c r="GT21" s="65"/>
      <c r="GU21" s="65">
        <v>2087</v>
      </c>
      <c r="GV21" s="65"/>
      <c r="GW21" s="65"/>
      <c r="GX21" s="65"/>
      <c r="GY21" s="65"/>
      <c r="GZ21" s="65"/>
      <c r="HA21" s="65"/>
      <c r="HB21" s="65"/>
      <c r="HC21" s="65"/>
      <c r="HD21" s="65"/>
      <c r="HE21" s="65"/>
      <c r="HF21" s="65"/>
      <c r="HG21" s="65"/>
      <c r="HH21" s="65"/>
      <c r="HI21" s="65"/>
      <c r="HJ21" s="65"/>
      <c r="HK21" s="65"/>
      <c r="HL21" s="65"/>
      <c r="HM21" s="65"/>
      <c r="HN21" s="65"/>
      <c r="HO21" s="65"/>
      <c r="HP21" s="65"/>
      <c r="HQ21" s="65"/>
      <c r="HR21" s="65"/>
      <c r="HS21" s="65"/>
      <c r="HT21" s="65">
        <v>2112</v>
      </c>
      <c r="HU21" s="65"/>
      <c r="HV21" s="65"/>
      <c r="HW21" s="65"/>
      <c r="HX21" s="65"/>
      <c r="HY21" s="65">
        <v>2117</v>
      </c>
      <c r="HZ21" s="64"/>
      <c r="IB21" s="64"/>
      <c r="IC21" s="65">
        <v>2023</v>
      </c>
      <c r="ID21" s="65"/>
      <c r="IE21" s="65"/>
      <c r="IF21" s="65">
        <v>2026</v>
      </c>
      <c r="IG21" s="65">
        <v>2027</v>
      </c>
      <c r="IH21" s="65">
        <v>2028</v>
      </c>
      <c r="II21" s="65"/>
      <c r="IJ21" s="65"/>
      <c r="IK21" s="65"/>
      <c r="IL21" s="65">
        <v>2032</v>
      </c>
      <c r="IM21" s="65"/>
      <c r="IN21" s="65">
        <v>2034</v>
      </c>
      <c r="IO21" s="65"/>
      <c r="IP21" s="65"/>
      <c r="IQ21" s="65"/>
      <c r="IR21" s="65"/>
      <c r="IS21" s="65"/>
      <c r="IT21" s="65"/>
      <c r="IU21" s="65"/>
      <c r="IV21" s="65"/>
      <c r="IW21" s="65"/>
      <c r="IX21" s="65"/>
      <c r="IY21" s="65"/>
      <c r="IZ21" s="65"/>
      <c r="JA21" s="65"/>
      <c r="JB21" s="65"/>
      <c r="JC21" s="65"/>
      <c r="JD21" s="65"/>
      <c r="JE21" s="65"/>
      <c r="JF21" s="65"/>
      <c r="JG21" s="65"/>
      <c r="JH21" s="65"/>
      <c r="JI21" s="65"/>
      <c r="JJ21" s="65"/>
      <c r="JK21" s="65">
        <v>2057</v>
      </c>
      <c r="JL21" s="65">
        <v>2058</v>
      </c>
      <c r="JM21" s="65"/>
      <c r="JN21" s="65"/>
      <c r="JO21" s="65">
        <v>2061</v>
      </c>
      <c r="JP21" s="65"/>
      <c r="JQ21" s="65"/>
      <c r="JR21" s="65"/>
      <c r="JS21" s="65"/>
      <c r="JT21" s="65">
        <v>2066</v>
      </c>
      <c r="JU21" s="65"/>
      <c r="JV21" s="65"/>
      <c r="JW21" s="65"/>
      <c r="JX21" s="65"/>
      <c r="JY21" s="65">
        <v>2071</v>
      </c>
      <c r="JZ21" s="65">
        <v>2072</v>
      </c>
      <c r="KA21" s="65"/>
      <c r="KB21" s="65">
        <v>2074</v>
      </c>
      <c r="KC21" s="65"/>
      <c r="KD21" s="65">
        <v>2076</v>
      </c>
      <c r="KE21" s="65"/>
      <c r="KF21" s="65"/>
      <c r="KG21" s="65"/>
      <c r="KH21" s="65"/>
      <c r="KI21" s="65"/>
      <c r="KJ21" s="65"/>
      <c r="KK21" s="65"/>
      <c r="KL21" s="65"/>
      <c r="KM21" s="65"/>
      <c r="KN21" s="65"/>
      <c r="KO21" s="65"/>
      <c r="KP21" s="65"/>
      <c r="KQ21" s="65"/>
      <c r="KR21" s="65"/>
      <c r="KS21" s="65"/>
      <c r="KT21" s="65"/>
      <c r="KU21" s="65"/>
      <c r="KV21" s="65"/>
      <c r="KW21" s="65"/>
      <c r="KX21" s="65"/>
      <c r="KY21" s="65"/>
      <c r="KZ21" s="65"/>
      <c r="LA21" s="65"/>
      <c r="LB21" s="65"/>
      <c r="LC21" s="65">
        <v>2101</v>
      </c>
      <c r="LD21" s="65"/>
      <c r="LE21" s="65"/>
      <c r="LF21" s="65"/>
      <c r="LG21" s="65"/>
      <c r="LH21" s="65">
        <v>2106</v>
      </c>
      <c r="LI21" s="65"/>
    </row>
    <row r="22" spans="1:321" x14ac:dyDescent="0.2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J22" s="64"/>
      <c r="BK22" s="64"/>
      <c r="BL22" s="64"/>
      <c r="BM22" s="64"/>
      <c r="BN22" s="64"/>
      <c r="BO22" s="64"/>
      <c r="BP22" s="64"/>
      <c r="BQ22" s="64"/>
      <c r="BR22" s="64"/>
      <c r="BS22" s="64"/>
      <c r="BT22" s="64"/>
      <c r="BU22" s="64"/>
      <c r="BV22" s="64"/>
      <c r="BW22" s="64"/>
      <c r="BX22" s="64"/>
      <c r="BY22" s="64"/>
      <c r="BZ22" s="64"/>
      <c r="CA22" s="64"/>
      <c r="CB22" s="64"/>
      <c r="CC22" s="64"/>
      <c r="CD22" s="64"/>
      <c r="CE22" s="64"/>
      <c r="CF22" s="64"/>
      <c r="CG22" s="64"/>
      <c r="CH22" s="64"/>
      <c r="CI22" s="64"/>
      <c r="CJ22" s="64"/>
      <c r="CK22" s="64"/>
      <c r="CL22" s="64"/>
      <c r="CM22" s="64"/>
      <c r="CN22" s="64"/>
      <c r="CO22" s="64"/>
      <c r="CP22" s="64"/>
      <c r="CQ22" s="64"/>
      <c r="CR22" s="64"/>
      <c r="CS22" s="64"/>
      <c r="CT22" s="64"/>
      <c r="CU22" s="64"/>
      <c r="CV22" s="64"/>
      <c r="CW22" s="64"/>
      <c r="CX22" s="64"/>
      <c r="CY22" s="64"/>
      <c r="CZ22" s="64"/>
      <c r="DA22" s="64"/>
      <c r="DB22" s="64"/>
      <c r="DC22" s="64"/>
      <c r="DD22" s="64"/>
      <c r="DE22" s="64"/>
      <c r="DF22" s="64"/>
      <c r="DG22" s="64"/>
      <c r="DH22" s="64"/>
      <c r="DI22" s="64"/>
      <c r="DJ22" s="64"/>
      <c r="DK22" s="64"/>
      <c r="DL22" s="64"/>
      <c r="DM22" s="64"/>
      <c r="DN22" s="64"/>
      <c r="DO22" s="64"/>
      <c r="DP22" s="64"/>
      <c r="DQ22" s="64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H22" s="64"/>
      <c r="EI22" s="64"/>
      <c r="EJ22" s="64"/>
      <c r="EK22" s="64"/>
      <c r="EL22" s="64"/>
      <c r="EM22" s="64"/>
      <c r="EN22" s="64"/>
      <c r="EO22" s="64"/>
      <c r="EP22" s="64"/>
      <c r="EQ22" s="64"/>
      <c r="ER22" s="64"/>
      <c r="ES22" s="64"/>
      <c r="ET22" s="64"/>
      <c r="EU22" s="64"/>
      <c r="EV22" s="64"/>
      <c r="EW22" s="64"/>
      <c r="EX22" s="64"/>
      <c r="EY22" s="64"/>
      <c r="EZ22" s="64"/>
      <c r="FA22" s="64"/>
      <c r="FB22" s="64"/>
      <c r="FC22" s="64"/>
      <c r="FD22" s="64"/>
      <c r="FE22" s="64"/>
      <c r="FF22" s="64"/>
      <c r="FG22" s="64"/>
      <c r="FH22" s="64"/>
      <c r="FI22" s="64"/>
      <c r="FJ22" s="64"/>
      <c r="FK22" s="64"/>
      <c r="FL22" s="64"/>
      <c r="FM22" s="64"/>
      <c r="FN22" s="64"/>
      <c r="FO22" s="64"/>
      <c r="FP22" s="64"/>
      <c r="FQ22" s="64"/>
      <c r="FR22" s="64"/>
      <c r="FS22" s="64"/>
      <c r="FT22" s="64"/>
      <c r="FU22" s="64"/>
      <c r="FV22" s="64"/>
      <c r="FW22" s="64"/>
      <c r="FX22" s="64"/>
      <c r="FY22" s="64"/>
      <c r="FZ22" s="64"/>
      <c r="GA22" s="64"/>
      <c r="GB22" s="64"/>
      <c r="GC22" s="64"/>
      <c r="GD22" s="64"/>
      <c r="GE22" s="64"/>
      <c r="GF22" s="64"/>
      <c r="GG22" s="64"/>
      <c r="GH22" s="64"/>
      <c r="GI22" s="64"/>
      <c r="GJ22" s="64"/>
      <c r="GK22" s="64"/>
      <c r="GL22" s="64"/>
      <c r="GM22" s="64"/>
      <c r="GN22" s="64"/>
      <c r="GO22" s="64"/>
      <c r="GP22" s="64"/>
      <c r="GQ22" s="64"/>
      <c r="GR22" s="64"/>
      <c r="GS22" s="64"/>
      <c r="GT22" s="64"/>
      <c r="GU22" s="64"/>
      <c r="GV22" s="64"/>
      <c r="GW22" s="64"/>
      <c r="GX22" s="64"/>
      <c r="GY22" s="64"/>
      <c r="GZ22" s="64"/>
      <c r="HA22" s="64"/>
      <c r="HB22" s="64"/>
      <c r="HC22" s="64"/>
      <c r="HD22" s="64"/>
      <c r="HE22" s="64"/>
      <c r="HF22" s="64"/>
      <c r="HG22" s="64"/>
      <c r="HH22" s="64"/>
      <c r="HI22" s="64"/>
      <c r="HJ22" s="64"/>
      <c r="HK22" s="64"/>
      <c r="HL22" s="64"/>
      <c r="HM22" s="64"/>
      <c r="HN22" s="64"/>
      <c r="HO22" s="64"/>
      <c r="HP22" s="64"/>
      <c r="HQ22" s="64"/>
      <c r="HR22" s="64"/>
      <c r="HS22" s="64"/>
      <c r="HT22" s="64"/>
      <c r="HU22" s="64"/>
      <c r="HV22" s="64"/>
      <c r="HW22" s="64"/>
      <c r="HX22" s="64"/>
      <c r="HY22" s="64"/>
      <c r="HZ22" s="64"/>
      <c r="IB22" s="64"/>
      <c r="IC22" s="64"/>
      <c r="ID22" s="64"/>
      <c r="IE22" s="64"/>
      <c r="IF22" s="64"/>
      <c r="IG22" s="64"/>
      <c r="IH22" s="64"/>
      <c r="II22" s="64"/>
      <c r="IJ22" s="64"/>
      <c r="IK22" s="64"/>
      <c r="IL22" s="64"/>
      <c r="IM22" s="64"/>
      <c r="IN22" s="64"/>
      <c r="IO22" s="64"/>
      <c r="IP22" s="64"/>
      <c r="IQ22" s="64"/>
      <c r="IR22" s="64"/>
      <c r="IS22" s="64"/>
      <c r="IT22" s="64"/>
      <c r="IU22" s="64"/>
      <c r="IV22" s="64"/>
      <c r="IW22" s="64"/>
      <c r="IX22" s="64"/>
      <c r="IY22" s="64"/>
      <c r="IZ22" s="64"/>
      <c r="JA22" s="64"/>
      <c r="JB22" s="64"/>
      <c r="JC22" s="64"/>
      <c r="JD22" s="64"/>
      <c r="JE22" s="64"/>
      <c r="JF22" s="64"/>
      <c r="JG22" s="64"/>
      <c r="JH22" s="64"/>
      <c r="JI22" s="64"/>
      <c r="JJ22" s="64"/>
      <c r="JK22" s="64"/>
      <c r="JL22" s="64"/>
      <c r="JM22" s="64"/>
      <c r="JN22" s="64"/>
      <c r="JO22" s="64"/>
      <c r="JP22" s="64"/>
      <c r="JQ22" s="64"/>
      <c r="JR22" s="64"/>
      <c r="JS22" s="64"/>
      <c r="JT22" s="64"/>
      <c r="JU22" s="64"/>
      <c r="JV22" s="64"/>
      <c r="JW22" s="64"/>
      <c r="JX22" s="64"/>
      <c r="JY22" s="64"/>
      <c r="JZ22" s="64"/>
      <c r="KA22" s="64"/>
      <c r="KB22" s="64"/>
      <c r="KC22" s="64"/>
      <c r="KD22" s="64"/>
      <c r="KE22" s="64"/>
      <c r="KF22" s="64"/>
      <c r="KG22" s="64"/>
      <c r="KH22" s="64"/>
      <c r="KI22" s="64"/>
      <c r="KJ22" s="64"/>
      <c r="KK22" s="64"/>
      <c r="KL22" s="64"/>
      <c r="KM22" s="64"/>
      <c r="KN22" s="64"/>
      <c r="KO22" s="64"/>
      <c r="KP22" s="64"/>
      <c r="KQ22" s="64"/>
      <c r="KR22" s="64"/>
      <c r="KS22" s="64"/>
      <c r="KT22" s="64"/>
      <c r="KU22" s="64"/>
      <c r="KV22" s="64"/>
      <c r="KW22" s="64"/>
      <c r="KX22" s="64"/>
      <c r="KY22" s="64"/>
      <c r="KZ22" s="64"/>
      <c r="LA22" s="64"/>
      <c r="LB22" s="64"/>
      <c r="LC22" s="64"/>
      <c r="LD22" s="64"/>
      <c r="LE22" s="64"/>
      <c r="LF22" s="64"/>
      <c r="LG22" s="64"/>
      <c r="LH22" s="64"/>
      <c r="LI22" s="6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7EE9-4639-4022-A863-47B25DC8A313}">
  <dimension ref="A1:CK104"/>
  <sheetViews>
    <sheetView zoomScale="85" zoomScaleNormal="85" workbookViewId="0">
      <selection activeCell="C104" sqref="C104:H104"/>
    </sheetView>
  </sheetViews>
  <sheetFormatPr defaultColWidth="14.1640625" defaultRowHeight="36" customHeight="1" x14ac:dyDescent="0.2"/>
  <cols>
    <col min="1" max="1" width="21.6640625" style="44" customWidth="1"/>
    <col min="2" max="2" width="18.5" style="29" customWidth="1"/>
    <col min="3" max="10" width="14.1640625" style="29"/>
    <col min="11" max="11" width="12.6640625" style="29" customWidth="1"/>
    <col min="12" max="12" width="12" style="29" customWidth="1"/>
    <col min="13" max="13" width="23.5" style="29" customWidth="1"/>
    <col min="14" max="14" width="14.5" style="29" customWidth="1"/>
    <col min="15" max="18" width="14.1640625" style="44"/>
    <col min="19" max="19" width="15.1640625" style="44" customWidth="1"/>
    <col min="20" max="16384" width="14.1640625" style="44"/>
  </cols>
  <sheetData>
    <row r="1" spans="1:14" ht="36" customHeight="1" x14ac:dyDescent="0.2">
      <c r="A1" s="58" t="s">
        <v>275</v>
      </c>
      <c r="J1" s="46"/>
    </row>
    <row r="2" spans="1:14" ht="36" customHeight="1" x14ac:dyDescent="0.2">
      <c r="A2" s="37" t="s">
        <v>218</v>
      </c>
      <c r="B2" s="33" t="s">
        <v>285</v>
      </c>
      <c r="C2" s="57">
        <v>43040</v>
      </c>
      <c r="D2" s="57">
        <v>43405</v>
      </c>
      <c r="E2" s="57">
        <v>43770</v>
      </c>
      <c r="F2" s="57">
        <v>44136</v>
      </c>
      <c r="G2" s="57">
        <v>44501</v>
      </c>
      <c r="H2" s="57">
        <v>44866</v>
      </c>
      <c r="I2" s="57"/>
      <c r="J2" s="46"/>
    </row>
    <row r="3" spans="1:14" ht="36" customHeight="1" x14ac:dyDescent="0.2">
      <c r="A3" s="37" t="s">
        <v>269</v>
      </c>
      <c r="B3" s="41">
        <f>SUM(C3:H3)</f>
        <v>679000</v>
      </c>
      <c r="C3" s="41">
        <f t="shared" ref="C3:H3" si="0">E32*1000</f>
        <v>116000</v>
      </c>
      <c r="D3" s="41">
        <f t="shared" si="0"/>
        <v>121000</v>
      </c>
      <c r="E3" s="41">
        <f t="shared" si="0"/>
        <v>109000</v>
      </c>
      <c r="F3" s="41">
        <f t="shared" si="0"/>
        <v>104000</v>
      </c>
      <c r="G3" s="41">
        <f t="shared" si="0"/>
        <v>107000</v>
      </c>
      <c r="H3" s="41">
        <f t="shared" si="0"/>
        <v>122000</v>
      </c>
      <c r="I3" s="41"/>
      <c r="J3" s="46"/>
    </row>
    <row r="4" spans="1:14" ht="36" customHeight="1" x14ac:dyDescent="0.2">
      <c r="A4" s="37" t="s">
        <v>271</v>
      </c>
      <c r="B4" s="41">
        <f t="shared" ref="B4:B6" si="1">SUM(C4:H4)</f>
        <v>2228000</v>
      </c>
      <c r="C4" s="41">
        <f t="shared" ref="C4:H4" si="2">E38*1000</f>
        <v>314000</v>
      </c>
      <c r="D4" s="41">
        <f t="shared" si="2"/>
        <v>473000</v>
      </c>
      <c r="E4" s="41">
        <f t="shared" si="2"/>
        <v>428000</v>
      </c>
      <c r="F4" s="41">
        <f t="shared" si="2"/>
        <v>362000</v>
      </c>
      <c r="G4" s="41">
        <f t="shared" si="2"/>
        <v>312000</v>
      </c>
      <c r="H4" s="41">
        <f t="shared" si="2"/>
        <v>339000</v>
      </c>
      <c r="I4" s="41"/>
      <c r="J4" s="46"/>
    </row>
    <row r="5" spans="1:14" ht="36" customHeight="1" x14ac:dyDescent="0.2">
      <c r="A5" s="37" t="s">
        <v>280</v>
      </c>
      <c r="B5" s="41">
        <f t="shared" si="1"/>
        <v>1164000</v>
      </c>
      <c r="C5" s="41">
        <f>E44*1000</f>
        <v>261000</v>
      </c>
      <c r="D5" s="41">
        <f t="shared" ref="D5:H5" si="3">F44*1000</f>
        <v>217000</v>
      </c>
      <c r="E5" s="41">
        <f t="shared" si="3"/>
        <v>179000</v>
      </c>
      <c r="F5" s="41">
        <f t="shared" si="3"/>
        <v>153000</v>
      </c>
      <c r="G5" s="41">
        <f t="shared" si="3"/>
        <v>144000</v>
      </c>
      <c r="H5" s="41">
        <f t="shared" si="3"/>
        <v>210000</v>
      </c>
      <c r="I5" s="41"/>
      <c r="J5" s="46"/>
    </row>
    <row r="6" spans="1:14" ht="47.45" customHeight="1" x14ac:dyDescent="0.2">
      <c r="A6" s="37" t="s">
        <v>277</v>
      </c>
      <c r="B6" s="41">
        <f t="shared" si="1"/>
        <v>887000</v>
      </c>
      <c r="C6" s="41">
        <f t="shared" ref="C6:H6" si="4">E50*1000</f>
        <v>135000</v>
      </c>
      <c r="D6" s="41">
        <f t="shared" si="4"/>
        <v>140000</v>
      </c>
      <c r="E6" s="41">
        <f t="shared" si="4"/>
        <v>145000</v>
      </c>
      <c r="F6" s="41">
        <f t="shared" si="4"/>
        <v>150000</v>
      </c>
      <c r="G6" s="41">
        <f t="shared" si="4"/>
        <v>156000</v>
      </c>
      <c r="H6" s="41">
        <f t="shared" si="4"/>
        <v>161000</v>
      </c>
      <c r="I6" s="41"/>
      <c r="J6" s="46"/>
      <c r="L6" s="44"/>
      <c r="M6" s="44"/>
      <c r="N6" s="44"/>
    </row>
    <row r="7" spans="1:14" ht="36" customHeight="1" x14ac:dyDescent="0.2">
      <c r="A7" s="59" t="s">
        <v>274</v>
      </c>
      <c r="B7" s="41">
        <f>SUM(C7:H7)</f>
        <v>4958000</v>
      </c>
      <c r="C7" s="48">
        <f>SUM(C3:C6)</f>
        <v>826000</v>
      </c>
      <c r="D7" s="48">
        <f t="shared" ref="D7:G7" si="5">SUM(D3:D6)</f>
        <v>951000</v>
      </c>
      <c r="E7" s="48">
        <f t="shared" si="5"/>
        <v>861000</v>
      </c>
      <c r="F7" s="48">
        <f t="shared" si="5"/>
        <v>769000</v>
      </c>
      <c r="G7" s="48">
        <f t="shared" si="5"/>
        <v>719000</v>
      </c>
      <c r="H7" s="48">
        <f>SUM(H3:H6)</f>
        <v>832000</v>
      </c>
      <c r="I7" s="48"/>
      <c r="J7" s="46"/>
      <c r="L7" s="44"/>
      <c r="M7" s="44"/>
      <c r="N7" s="44"/>
    </row>
    <row r="8" spans="1:14" ht="99.75" customHeight="1" x14ac:dyDescent="0.2">
      <c r="A8" s="82" t="s">
        <v>278</v>
      </c>
      <c r="B8" s="82"/>
      <c r="C8" s="82"/>
      <c r="D8" s="82"/>
      <c r="E8" s="82"/>
      <c r="F8" s="82"/>
      <c r="G8" s="82"/>
      <c r="H8" s="82"/>
      <c r="I8" s="82"/>
      <c r="J8" s="46"/>
      <c r="L8" s="44"/>
      <c r="M8" s="44"/>
      <c r="N8" s="44"/>
    </row>
    <row r="9" spans="1:14" ht="36" customHeight="1" x14ac:dyDescent="0.2">
      <c r="B9" s="44"/>
      <c r="C9" s="44"/>
      <c r="D9" s="44"/>
      <c r="E9" s="44"/>
      <c r="F9" s="44"/>
      <c r="G9" s="44"/>
      <c r="H9" s="44"/>
      <c r="I9" s="44"/>
      <c r="J9" s="46"/>
      <c r="L9" s="44"/>
      <c r="M9" s="44"/>
      <c r="N9" s="44"/>
    </row>
    <row r="10" spans="1:14" ht="36" customHeight="1" x14ac:dyDescent="0.2">
      <c r="A10" s="45"/>
      <c r="B10" s="46"/>
      <c r="C10" s="46"/>
      <c r="D10" s="46"/>
      <c r="E10" s="46"/>
      <c r="F10" s="46"/>
      <c r="G10" s="46"/>
      <c r="H10" s="46"/>
      <c r="I10" s="46"/>
      <c r="J10" s="46"/>
      <c r="L10" s="44"/>
      <c r="M10" s="44"/>
      <c r="N10" s="44"/>
    </row>
    <row r="11" spans="1:14" ht="61.5" customHeight="1" x14ac:dyDescent="0.2">
      <c r="A11" s="58" t="s">
        <v>276</v>
      </c>
      <c r="B11" s="33" t="s">
        <v>285</v>
      </c>
      <c r="C11" s="57">
        <v>43100</v>
      </c>
      <c r="D11" s="57">
        <v>43465</v>
      </c>
      <c r="E11" s="57">
        <v>43830</v>
      </c>
      <c r="F11" s="57">
        <v>44196</v>
      </c>
      <c r="G11" s="57">
        <v>44561</v>
      </c>
      <c r="H11" s="57">
        <v>44926</v>
      </c>
      <c r="I11" s="57"/>
      <c r="J11" s="46"/>
    </row>
    <row r="12" spans="1:14" ht="49.9" customHeight="1" x14ac:dyDescent="0.2">
      <c r="A12" s="37" t="s">
        <v>269</v>
      </c>
      <c r="B12" s="43">
        <f>SUM(C12:H12)</f>
        <v>2244093</v>
      </c>
      <c r="C12" s="42">
        <v>384336</v>
      </c>
      <c r="D12" s="42">
        <v>274638</v>
      </c>
      <c r="E12" s="42">
        <v>401715</v>
      </c>
      <c r="F12" s="42">
        <v>415700</v>
      </c>
      <c r="G12" s="42">
        <v>413873</v>
      </c>
      <c r="H12" s="42">
        <v>353831</v>
      </c>
      <c r="I12" s="42"/>
      <c r="J12" s="46"/>
    </row>
    <row r="13" spans="1:14" ht="49.9" customHeight="1" x14ac:dyDescent="0.2">
      <c r="A13" s="37" t="s">
        <v>280</v>
      </c>
      <c r="B13" s="43">
        <f t="shared" ref="B13:B15" si="6">SUM(C13:H13)</f>
        <v>1921829</v>
      </c>
      <c r="C13" s="42">
        <f t="shared" ref="C13:H13" si="7">D62</f>
        <v>508976</v>
      </c>
      <c r="D13" s="42">
        <f t="shared" si="7"/>
        <v>211315</v>
      </c>
      <c r="E13" s="42">
        <f t="shared" si="7"/>
        <v>215538</v>
      </c>
      <c r="F13" s="42">
        <f t="shared" si="7"/>
        <v>367400</v>
      </c>
      <c r="G13" s="42">
        <f t="shared" si="7"/>
        <v>295100</v>
      </c>
      <c r="H13" s="42">
        <f t="shared" si="7"/>
        <v>323500</v>
      </c>
      <c r="I13" s="42"/>
      <c r="J13" s="46"/>
    </row>
    <row r="14" spans="1:14" ht="49.9" customHeight="1" x14ac:dyDescent="0.2">
      <c r="A14" s="37" t="s">
        <v>277</v>
      </c>
      <c r="B14" s="43">
        <f>SUM(C14:H14)</f>
        <v>948792</v>
      </c>
      <c r="C14" s="43">
        <f>SUM(D65:D69)</f>
        <v>473308</v>
      </c>
      <c r="D14" s="43">
        <f t="shared" ref="D14:H14" si="8">SUM(E65:E69)</f>
        <v>46985</v>
      </c>
      <c r="E14" s="43">
        <f t="shared" si="8"/>
        <v>59279</v>
      </c>
      <c r="F14" s="43">
        <f t="shared" si="8"/>
        <v>95900</v>
      </c>
      <c r="G14" s="43">
        <f t="shared" si="8"/>
        <v>115520</v>
      </c>
      <c r="H14" s="43">
        <f t="shared" si="8"/>
        <v>157800</v>
      </c>
      <c r="I14" s="43"/>
      <c r="J14" s="46"/>
    </row>
    <row r="15" spans="1:14" ht="49.9" customHeight="1" x14ac:dyDescent="0.2">
      <c r="A15" s="43" t="s">
        <v>274</v>
      </c>
      <c r="B15" s="43">
        <f t="shared" si="6"/>
        <v>5114714</v>
      </c>
      <c r="C15" s="43">
        <f>SUM(C12:C14)</f>
        <v>1366620</v>
      </c>
      <c r="D15" s="43">
        <f t="shared" ref="D15:H15" si="9">SUM(D12:D14)</f>
        <v>532938</v>
      </c>
      <c r="E15" s="43">
        <f t="shared" si="9"/>
        <v>676532</v>
      </c>
      <c r="F15" s="43">
        <f t="shared" si="9"/>
        <v>879000</v>
      </c>
      <c r="G15" s="43">
        <f t="shared" si="9"/>
        <v>824493</v>
      </c>
      <c r="H15" s="43">
        <f t="shared" si="9"/>
        <v>835131</v>
      </c>
      <c r="I15" s="43"/>
      <c r="J15" s="46"/>
    </row>
    <row r="16" spans="1:14" ht="88.5" customHeight="1" x14ac:dyDescent="0.2">
      <c r="A16" s="82" t="s">
        <v>283</v>
      </c>
      <c r="B16" s="82"/>
      <c r="C16" s="82"/>
      <c r="D16" s="82"/>
      <c r="E16" s="82"/>
      <c r="F16" s="82"/>
      <c r="G16" s="82"/>
      <c r="H16" s="82"/>
      <c r="I16" s="82"/>
      <c r="J16" s="46"/>
    </row>
    <row r="17" spans="1:14" ht="36" customHeight="1" x14ac:dyDescent="0.2">
      <c r="A17" s="46"/>
      <c r="B17" s="45"/>
      <c r="C17" s="45"/>
      <c r="D17" s="45"/>
      <c r="E17" s="45"/>
      <c r="F17" s="45"/>
      <c r="G17" s="45"/>
      <c r="H17" s="45"/>
      <c r="I17" s="45"/>
      <c r="J17" s="46"/>
      <c r="M17" s="44"/>
      <c r="N17" s="44"/>
    </row>
    <row r="18" spans="1:14" ht="55.5" customHeight="1" x14ac:dyDescent="0.2">
      <c r="A18" s="47" t="s">
        <v>272</v>
      </c>
      <c r="B18" s="33" t="s">
        <v>285</v>
      </c>
      <c r="C18" s="57">
        <v>43100</v>
      </c>
      <c r="D18" s="57">
        <v>43465</v>
      </c>
      <c r="E18" s="57">
        <v>43830</v>
      </c>
      <c r="F18" s="57">
        <v>44196</v>
      </c>
      <c r="G18" s="57">
        <v>44561</v>
      </c>
      <c r="H18" s="57">
        <v>44926</v>
      </c>
      <c r="I18" s="57"/>
      <c r="J18" s="46"/>
      <c r="M18" s="44"/>
      <c r="N18" s="44"/>
    </row>
    <row r="19" spans="1:14" ht="36" customHeight="1" x14ac:dyDescent="0.2">
      <c r="A19" s="37" t="s">
        <v>269</v>
      </c>
      <c r="B19" s="43">
        <f>SUM(C19:H19)</f>
        <v>-1565093</v>
      </c>
      <c r="C19" s="42">
        <f>C3-C12</f>
        <v>-268336</v>
      </c>
      <c r="D19" s="42">
        <f t="shared" ref="D19:H19" si="10">D3-D12</f>
        <v>-153638</v>
      </c>
      <c r="E19" s="42">
        <f t="shared" si="10"/>
        <v>-292715</v>
      </c>
      <c r="F19" s="42">
        <f t="shared" si="10"/>
        <v>-311700</v>
      </c>
      <c r="G19" s="42">
        <f t="shared" si="10"/>
        <v>-306873</v>
      </c>
      <c r="H19" s="42">
        <f t="shared" si="10"/>
        <v>-231831</v>
      </c>
      <c r="I19" s="42"/>
      <c r="J19" s="46"/>
      <c r="M19" s="44"/>
      <c r="N19" s="44"/>
    </row>
    <row r="20" spans="1:14" ht="36" customHeight="1" x14ac:dyDescent="0.2">
      <c r="A20" s="37" t="s">
        <v>280</v>
      </c>
      <c r="B20" s="43">
        <f t="shared" ref="B20:B22" si="11">SUM(C20:H20)</f>
        <v>-757829</v>
      </c>
      <c r="C20" s="42">
        <f>C5-C13</f>
        <v>-247976</v>
      </c>
      <c r="D20" s="42">
        <f t="shared" ref="D20:H20" si="12">D5-D13</f>
        <v>5685</v>
      </c>
      <c r="E20" s="42">
        <f t="shared" si="12"/>
        <v>-36538</v>
      </c>
      <c r="F20" s="42">
        <f t="shared" si="12"/>
        <v>-214400</v>
      </c>
      <c r="G20" s="42">
        <f t="shared" si="12"/>
        <v>-151100</v>
      </c>
      <c r="H20" s="42">
        <f t="shared" si="12"/>
        <v>-113500</v>
      </c>
      <c r="I20" s="42"/>
      <c r="J20" s="46"/>
      <c r="M20" s="44"/>
      <c r="N20" s="44"/>
    </row>
    <row r="21" spans="1:14" ht="36" customHeight="1" x14ac:dyDescent="0.2">
      <c r="A21" s="37" t="s">
        <v>287</v>
      </c>
      <c r="B21" s="43">
        <f>SUM(C21:H21)</f>
        <v>2166208</v>
      </c>
      <c r="C21" s="42">
        <f>C4+C6-C14</f>
        <v>-24308</v>
      </c>
      <c r="D21" s="42">
        <f t="shared" ref="D21:H21" si="13">D4+D6-D14</f>
        <v>566015</v>
      </c>
      <c r="E21" s="42">
        <f t="shared" si="13"/>
        <v>513721</v>
      </c>
      <c r="F21" s="42">
        <f t="shared" si="13"/>
        <v>416100</v>
      </c>
      <c r="G21" s="42">
        <f t="shared" si="13"/>
        <v>352480</v>
      </c>
      <c r="H21" s="42">
        <f t="shared" si="13"/>
        <v>342200</v>
      </c>
      <c r="I21" s="42"/>
      <c r="J21" s="46"/>
      <c r="M21" s="44"/>
      <c r="N21" s="44"/>
    </row>
    <row r="22" spans="1:14" ht="36" customHeight="1" x14ac:dyDescent="0.2">
      <c r="A22" s="35" t="s">
        <v>274</v>
      </c>
      <c r="B22" s="43">
        <f t="shared" si="11"/>
        <v>-156714</v>
      </c>
      <c r="C22" s="48">
        <f>C7-C15</f>
        <v>-540620</v>
      </c>
      <c r="D22" s="48">
        <f t="shared" ref="D22:G22" si="14">D7-D15</f>
        <v>418062</v>
      </c>
      <c r="E22" s="48">
        <f t="shared" si="14"/>
        <v>184468</v>
      </c>
      <c r="F22" s="48">
        <f t="shared" si="14"/>
        <v>-110000</v>
      </c>
      <c r="G22" s="48">
        <f t="shared" si="14"/>
        <v>-105493</v>
      </c>
      <c r="H22" s="48">
        <f>H7-H15</f>
        <v>-3131</v>
      </c>
      <c r="I22" s="48"/>
      <c r="J22" s="46"/>
      <c r="N22" s="44"/>
    </row>
    <row r="23" spans="1:14" ht="36" customHeight="1" x14ac:dyDescent="0.2">
      <c r="A23" s="46"/>
      <c r="B23" s="46"/>
      <c r="C23" s="46"/>
      <c r="D23" s="46"/>
      <c r="E23" s="46"/>
      <c r="F23" s="46"/>
      <c r="G23" s="46"/>
      <c r="H23" s="46"/>
      <c r="I23" s="46"/>
      <c r="J23" s="46"/>
      <c r="N23" s="44"/>
    </row>
    <row r="24" spans="1:14" ht="36" customHeight="1" x14ac:dyDescent="0.2">
      <c r="A24" s="29" t="s">
        <v>286</v>
      </c>
      <c r="B24" s="72">
        <f>B22/B15</f>
        <v>-3.0639836362306865E-2</v>
      </c>
      <c r="C24" s="29">
        <f>B15/B7</f>
        <v>1.0316083098023396</v>
      </c>
      <c r="N24" s="44"/>
    </row>
    <row r="25" spans="1:14" ht="87.75" customHeight="1" x14ac:dyDescent="0.2">
      <c r="A25" s="67" t="s">
        <v>258</v>
      </c>
      <c r="B25" s="79">
        <f>((I22/C22)^(1/6))-1</f>
        <v>-1</v>
      </c>
      <c r="C25" s="56"/>
      <c r="D25" s="56"/>
      <c r="E25" s="62"/>
      <c r="F25" s="56"/>
      <c r="G25" s="56"/>
      <c r="H25" s="56"/>
      <c r="I25" s="56"/>
      <c r="K25" s="63"/>
      <c r="N25" s="44"/>
    </row>
    <row r="26" spans="1:14" ht="99.75" customHeight="1" x14ac:dyDescent="0.2">
      <c r="A26" s="56" t="s">
        <v>249</v>
      </c>
      <c r="K26" s="56" t="s">
        <v>250</v>
      </c>
      <c r="N26" s="44"/>
    </row>
    <row r="27" spans="1:14" ht="43.5" customHeight="1" x14ac:dyDescent="0.2">
      <c r="A27" s="33" t="s">
        <v>209</v>
      </c>
      <c r="B27" s="33"/>
      <c r="C27" s="35"/>
      <c r="D27" s="33" t="s">
        <v>110</v>
      </c>
      <c r="E27" s="33" t="s">
        <v>126</v>
      </c>
      <c r="F27" s="33" t="s">
        <v>127</v>
      </c>
      <c r="G27" s="33" t="s">
        <v>128</v>
      </c>
      <c r="H27" s="33" t="s">
        <v>129</v>
      </c>
      <c r="I27" s="33" t="s">
        <v>130</v>
      </c>
      <c r="J27" s="33" t="s">
        <v>131</v>
      </c>
      <c r="K27" s="33" t="s">
        <v>132</v>
      </c>
      <c r="L27" s="33" t="s">
        <v>133</v>
      </c>
    </row>
    <row r="28" spans="1:14" ht="43.5" customHeight="1" x14ac:dyDescent="0.2">
      <c r="A28" s="38" t="s">
        <v>270</v>
      </c>
      <c r="B28" s="37" t="s">
        <v>214</v>
      </c>
      <c r="C28" s="35" t="s">
        <v>215</v>
      </c>
      <c r="D28" s="35">
        <v>5.8230000000000004</v>
      </c>
      <c r="E28" s="35">
        <v>104</v>
      </c>
      <c r="F28" s="35">
        <v>105</v>
      </c>
      <c r="G28" s="35">
        <v>92</v>
      </c>
      <c r="H28" s="35">
        <v>84</v>
      </c>
      <c r="I28" s="35">
        <v>84</v>
      </c>
      <c r="J28" s="35">
        <v>92</v>
      </c>
      <c r="K28" s="35">
        <v>92</v>
      </c>
      <c r="L28" s="35">
        <v>92</v>
      </c>
    </row>
    <row r="29" spans="1:14" ht="43.5" customHeight="1" x14ac:dyDescent="0.2">
      <c r="A29" s="35" t="s">
        <v>113</v>
      </c>
      <c r="B29" s="35" t="s">
        <v>114</v>
      </c>
      <c r="C29" s="35" t="s">
        <v>107</v>
      </c>
      <c r="D29" s="35"/>
      <c r="E29" s="35">
        <v>1.6</v>
      </c>
      <c r="F29" s="35">
        <v>1.6</v>
      </c>
      <c r="G29" s="35">
        <v>1.6</v>
      </c>
      <c r="H29" s="35">
        <v>1.6</v>
      </c>
      <c r="I29" s="35">
        <v>1.6</v>
      </c>
      <c r="J29" s="35">
        <v>1.6</v>
      </c>
      <c r="K29" s="35">
        <v>1.6</v>
      </c>
      <c r="L29" s="35">
        <v>1.6</v>
      </c>
    </row>
    <row r="30" spans="1:14" ht="63.75" customHeight="1" x14ac:dyDescent="0.2">
      <c r="A30" s="35" t="s">
        <v>115</v>
      </c>
      <c r="B30" s="37" t="s">
        <v>210</v>
      </c>
      <c r="C30" s="35" t="s">
        <v>211</v>
      </c>
      <c r="D30" s="35">
        <v>10.705</v>
      </c>
      <c r="E30" s="35">
        <v>110</v>
      </c>
      <c r="F30" s="35">
        <v>112</v>
      </c>
      <c r="G30" s="35">
        <v>99</v>
      </c>
      <c r="H30" s="35">
        <v>92</v>
      </c>
      <c r="I30" s="35">
        <v>93</v>
      </c>
      <c r="J30" s="35">
        <v>104</v>
      </c>
      <c r="K30" s="35">
        <v>106</v>
      </c>
      <c r="L30" s="35">
        <v>107</v>
      </c>
    </row>
    <row r="31" spans="1:14" ht="43.5" customHeight="1" x14ac:dyDescent="0.2">
      <c r="A31" s="35" t="s">
        <v>117</v>
      </c>
      <c r="B31" s="35" t="s">
        <v>114</v>
      </c>
      <c r="C31" s="35" t="s">
        <v>107</v>
      </c>
      <c r="D31" s="35"/>
      <c r="E31" s="35">
        <v>1.97</v>
      </c>
      <c r="F31" s="35">
        <v>1.97</v>
      </c>
      <c r="G31" s="35">
        <v>1.97</v>
      </c>
      <c r="H31" s="35">
        <v>1.97</v>
      </c>
      <c r="I31" s="35">
        <v>1.97</v>
      </c>
      <c r="J31" s="35">
        <v>1.97</v>
      </c>
      <c r="K31" s="35">
        <v>1.97</v>
      </c>
      <c r="L31" s="35">
        <v>1.97</v>
      </c>
    </row>
    <row r="32" spans="1:14" ht="43.5" customHeight="1" x14ac:dyDescent="0.2">
      <c r="A32" s="35" t="s">
        <v>115</v>
      </c>
      <c r="B32" s="37" t="s">
        <v>212</v>
      </c>
      <c r="C32" s="35" t="s">
        <v>213</v>
      </c>
      <c r="D32" s="38">
        <v>26.77</v>
      </c>
      <c r="E32" s="38">
        <v>116</v>
      </c>
      <c r="F32" s="38">
        <v>121</v>
      </c>
      <c r="G32" s="38">
        <v>109</v>
      </c>
      <c r="H32" s="38">
        <v>104</v>
      </c>
      <c r="I32" s="38">
        <v>107</v>
      </c>
      <c r="J32" s="38">
        <v>122</v>
      </c>
      <c r="K32" s="38">
        <v>127</v>
      </c>
      <c r="L32" s="38">
        <v>131</v>
      </c>
    </row>
    <row r="33" spans="1:89" ht="43.5" customHeight="1" x14ac:dyDescent="0.2">
      <c r="A33" s="33" t="s">
        <v>209</v>
      </c>
      <c r="B33" s="33"/>
      <c r="C33" s="35"/>
      <c r="D33" s="33" t="s">
        <v>110</v>
      </c>
      <c r="E33" s="33" t="s">
        <v>126</v>
      </c>
      <c r="F33" s="33" t="s">
        <v>127</v>
      </c>
      <c r="G33" s="33" t="s">
        <v>128</v>
      </c>
      <c r="H33" s="33" t="s">
        <v>129</v>
      </c>
      <c r="I33" s="33" t="s">
        <v>130</v>
      </c>
      <c r="J33" s="33" t="s">
        <v>131</v>
      </c>
      <c r="K33" s="33" t="s">
        <v>132</v>
      </c>
      <c r="L33" s="33" t="s">
        <v>133</v>
      </c>
    </row>
    <row r="34" spans="1:89" ht="43.5" customHeight="1" x14ac:dyDescent="0.2">
      <c r="A34" s="38" t="s">
        <v>119</v>
      </c>
      <c r="B34" s="37" t="s">
        <v>214</v>
      </c>
      <c r="C34" s="35" t="s">
        <v>215</v>
      </c>
      <c r="D34" s="35">
        <v>9.9149999999999991</v>
      </c>
      <c r="E34" s="35">
        <v>282</v>
      </c>
      <c r="F34" s="35">
        <v>410</v>
      </c>
      <c r="G34" s="35">
        <v>359</v>
      </c>
      <c r="H34" s="35">
        <v>293</v>
      </c>
      <c r="I34" s="35">
        <v>244</v>
      </c>
      <c r="J34" s="35">
        <v>255</v>
      </c>
      <c r="K34" s="35">
        <v>206</v>
      </c>
      <c r="L34" s="35">
        <v>195</v>
      </c>
    </row>
    <row r="35" spans="1:89" ht="43.5" customHeight="1" x14ac:dyDescent="0.2">
      <c r="A35" s="35" t="s">
        <v>113</v>
      </c>
      <c r="B35" s="35" t="s">
        <v>114</v>
      </c>
      <c r="C35" s="35" t="s">
        <v>107</v>
      </c>
      <c r="D35" s="35"/>
      <c r="E35" s="35">
        <v>1.6</v>
      </c>
      <c r="F35" s="35">
        <v>1.6</v>
      </c>
      <c r="G35" s="35">
        <v>1.6</v>
      </c>
      <c r="H35" s="35">
        <v>1.6</v>
      </c>
      <c r="I35" s="35">
        <v>1.6</v>
      </c>
      <c r="J35" s="35">
        <v>1.6</v>
      </c>
      <c r="K35" s="35">
        <v>1.6</v>
      </c>
      <c r="L35" s="35">
        <v>1.6</v>
      </c>
    </row>
    <row r="36" spans="1:89" ht="43.5" customHeight="1" x14ac:dyDescent="0.2">
      <c r="A36" s="35" t="s">
        <v>115</v>
      </c>
      <c r="B36" s="37" t="s">
        <v>210</v>
      </c>
      <c r="C36" s="35" t="s">
        <v>211</v>
      </c>
      <c r="D36" s="35">
        <v>18.927</v>
      </c>
      <c r="E36" s="35">
        <v>296</v>
      </c>
      <c r="F36" s="35">
        <v>437</v>
      </c>
      <c r="G36" s="35">
        <v>389</v>
      </c>
      <c r="H36" s="35">
        <v>322</v>
      </c>
      <c r="I36" s="35">
        <v>273</v>
      </c>
      <c r="J36" s="35">
        <v>290</v>
      </c>
      <c r="K36" s="35">
        <v>237</v>
      </c>
      <c r="L36" s="35">
        <v>228</v>
      </c>
    </row>
    <row r="37" spans="1:89" ht="43.5" customHeight="1" x14ac:dyDescent="0.2">
      <c r="A37" s="35" t="s">
        <v>117</v>
      </c>
      <c r="B37" s="35" t="s">
        <v>114</v>
      </c>
      <c r="C37" s="35" t="s">
        <v>107</v>
      </c>
      <c r="D37" s="35"/>
      <c r="E37" s="35">
        <v>1.97</v>
      </c>
      <c r="F37" s="35">
        <v>1.97</v>
      </c>
      <c r="G37" s="35">
        <v>1.97</v>
      </c>
      <c r="H37" s="35">
        <v>1.97</v>
      </c>
      <c r="I37" s="35">
        <v>1.97</v>
      </c>
      <c r="J37" s="35">
        <v>1.97</v>
      </c>
      <c r="K37" s="35">
        <v>1.97</v>
      </c>
      <c r="L37" s="35">
        <v>1.97</v>
      </c>
    </row>
    <row r="38" spans="1:89" ht="43.5" customHeight="1" x14ac:dyDescent="0.2">
      <c r="A38" s="35" t="s">
        <v>115</v>
      </c>
      <c r="B38" s="37" t="s">
        <v>212</v>
      </c>
      <c r="C38" s="35" t="s">
        <v>213</v>
      </c>
      <c r="D38" s="35">
        <v>52.84</v>
      </c>
      <c r="E38" s="38">
        <v>314</v>
      </c>
      <c r="F38" s="38">
        <v>473</v>
      </c>
      <c r="G38" s="38">
        <v>428</v>
      </c>
      <c r="H38" s="38">
        <v>362</v>
      </c>
      <c r="I38" s="38">
        <v>312</v>
      </c>
      <c r="J38" s="38">
        <v>339</v>
      </c>
      <c r="K38" s="38">
        <v>283</v>
      </c>
      <c r="L38" s="38">
        <v>278</v>
      </c>
    </row>
    <row r="39" spans="1:89" ht="43.5" customHeight="1" x14ac:dyDescent="0.2">
      <c r="A39" s="33" t="s">
        <v>209</v>
      </c>
      <c r="B39" s="33"/>
      <c r="C39" s="35"/>
      <c r="D39" s="33" t="s">
        <v>110</v>
      </c>
      <c r="E39" s="33" t="s">
        <v>126</v>
      </c>
      <c r="F39" s="33" t="s">
        <v>127</v>
      </c>
      <c r="G39" s="33" t="s">
        <v>128</v>
      </c>
      <c r="H39" s="33" t="s">
        <v>129</v>
      </c>
      <c r="I39" s="33" t="s">
        <v>130</v>
      </c>
      <c r="J39" s="33" t="s">
        <v>131</v>
      </c>
      <c r="K39" s="33" t="s">
        <v>132</v>
      </c>
      <c r="L39" s="33" t="s">
        <v>133</v>
      </c>
    </row>
    <row r="40" spans="1:89" ht="43.5" customHeight="1" x14ac:dyDescent="0.2">
      <c r="A40" s="40" t="s">
        <v>281</v>
      </c>
      <c r="B40" s="37" t="s">
        <v>214</v>
      </c>
      <c r="C40" s="35" t="s">
        <v>215</v>
      </c>
      <c r="D40" s="35">
        <v>3.75</v>
      </c>
      <c r="E40" s="35">
        <v>235</v>
      </c>
      <c r="F40" s="35">
        <v>188</v>
      </c>
      <c r="G40" s="35">
        <v>150</v>
      </c>
      <c r="H40" s="35">
        <v>124</v>
      </c>
      <c r="I40" s="35">
        <v>112</v>
      </c>
      <c r="J40" s="35">
        <v>158</v>
      </c>
      <c r="K40" s="35">
        <v>67</v>
      </c>
      <c r="L40" s="35">
        <v>53</v>
      </c>
    </row>
    <row r="41" spans="1:89" ht="43.5" customHeight="1" x14ac:dyDescent="0.2">
      <c r="A41" s="35" t="s">
        <v>113</v>
      </c>
      <c r="B41" s="35" t="s">
        <v>114</v>
      </c>
      <c r="C41" s="35" t="s">
        <v>107</v>
      </c>
      <c r="D41" s="35"/>
      <c r="E41" s="35">
        <v>1.6</v>
      </c>
      <c r="F41" s="35">
        <v>1.6</v>
      </c>
      <c r="G41" s="35">
        <v>1.6</v>
      </c>
      <c r="H41" s="35">
        <v>1.6</v>
      </c>
      <c r="I41" s="35">
        <v>1.6</v>
      </c>
      <c r="J41" s="35">
        <v>1.6</v>
      </c>
      <c r="K41" s="35">
        <v>1.6</v>
      </c>
      <c r="L41" s="35">
        <v>1.6</v>
      </c>
    </row>
    <row r="42" spans="1:89" ht="43.5" customHeight="1" x14ac:dyDescent="0.2">
      <c r="A42" s="35" t="s">
        <v>115</v>
      </c>
      <c r="B42" s="37" t="s">
        <v>210</v>
      </c>
      <c r="C42" s="35" t="s">
        <v>211</v>
      </c>
      <c r="D42" s="35">
        <v>5.3380000000000001</v>
      </c>
      <c r="E42" s="35">
        <v>246</v>
      </c>
      <c r="F42" s="35">
        <v>201</v>
      </c>
      <c r="G42" s="35">
        <v>162</v>
      </c>
      <c r="H42" s="35">
        <v>136</v>
      </c>
      <c r="I42" s="35">
        <v>126</v>
      </c>
      <c r="J42" s="35">
        <v>180</v>
      </c>
      <c r="K42" s="35">
        <v>78</v>
      </c>
      <c r="L42" s="35">
        <v>63</v>
      </c>
    </row>
    <row r="43" spans="1:89" ht="43.5" customHeight="1" x14ac:dyDescent="0.2">
      <c r="A43" s="35" t="s">
        <v>117</v>
      </c>
      <c r="B43" s="35" t="s">
        <v>114</v>
      </c>
      <c r="C43" s="35" t="s">
        <v>107</v>
      </c>
      <c r="D43" s="35"/>
      <c r="E43" s="35">
        <v>1.97</v>
      </c>
      <c r="F43" s="35">
        <v>1.97</v>
      </c>
      <c r="G43" s="35">
        <v>1.97</v>
      </c>
      <c r="H43" s="35">
        <v>1.97</v>
      </c>
      <c r="I43" s="35">
        <v>1.97</v>
      </c>
      <c r="J43" s="35">
        <v>1.97</v>
      </c>
      <c r="K43" s="35">
        <v>1.97</v>
      </c>
      <c r="L43" s="35">
        <v>1.97</v>
      </c>
    </row>
    <row r="44" spans="1:89" ht="43.5" customHeight="1" x14ac:dyDescent="0.2">
      <c r="A44" s="35" t="s">
        <v>115</v>
      </c>
      <c r="B44" s="37" t="s">
        <v>212</v>
      </c>
      <c r="C44" s="35" t="s">
        <v>213</v>
      </c>
      <c r="D44" s="38">
        <v>9.016</v>
      </c>
      <c r="E44" s="38">
        <v>261</v>
      </c>
      <c r="F44" s="38">
        <v>217</v>
      </c>
      <c r="G44" s="38">
        <v>179</v>
      </c>
      <c r="H44" s="38">
        <v>153</v>
      </c>
      <c r="I44" s="38">
        <v>144</v>
      </c>
      <c r="J44" s="38">
        <v>210</v>
      </c>
      <c r="K44" s="38">
        <v>93</v>
      </c>
      <c r="L44" s="38">
        <v>76</v>
      </c>
    </row>
    <row r="45" spans="1:89" ht="43.5" customHeight="1" x14ac:dyDescent="0.2">
      <c r="A45" s="33" t="s">
        <v>209</v>
      </c>
      <c r="B45" s="33"/>
      <c r="C45" s="35"/>
      <c r="D45" s="33" t="s">
        <v>110</v>
      </c>
      <c r="E45" s="33" t="s">
        <v>126</v>
      </c>
      <c r="F45" s="33" t="s">
        <v>127</v>
      </c>
      <c r="G45" s="33" t="s">
        <v>128</v>
      </c>
      <c r="H45" s="33" t="s">
        <v>129</v>
      </c>
      <c r="I45" s="33" t="s">
        <v>130</v>
      </c>
      <c r="J45" s="33" t="s">
        <v>131</v>
      </c>
      <c r="K45" s="33" t="s">
        <v>132</v>
      </c>
      <c r="L45" s="33" t="s">
        <v>133</v>
      </c>
    </row>
    <row r="46" spans="1:89" ht="36" customHeight="1" x14ac:dyDescent="0.2">
      <c r="A46" s="38" t="s">
        <v>279</v>
      </c>
      <c r="B46" s="37" t="s">
        <v>214</v>
      </c>
      <c r="C46" s="35" t="s">
        <v>215</v>
      </c>
      <c r="D46" s="35">
        <v>8.3209999999999997</v>
      </c>
      <c r="E46" s="35">
        <v>121</v>
      </c>
      <c r="F46" s="35">
        <v>121</v>
      </c>
      <c r="G46" s="35">
        <v>121</v>
      </c>
      <c r="H46" s="35">
        <v>121</v>
      </c>
      <c r="I46" s="35">
        <v>121</v>
      </c>
      <c r="J46" s="35">
        <v>121</v>
      </c>
      <c r="K46" s="35">
        <v>121</v>
      </c>
      <c r="L46" s="35">
        <v>178</v>
      </c>
      <c r="M46" s="44"/>
      <c r="N46" s="44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</row>
    <row r="47" spans="1:89" ht="36" customHeight="1" x14ac:dyDescent="0.2">
      <c r="A47" s="35" t="s">
        <v>113</v>
      </c>
      <c r="B47" s="35" t="s">
        <v>114</v>
      </c>
      <c r="C47" s="35" t="s">
        <v>107</v>
      </c>
      <c r="D47" s="35"/>
      <c r="E47" s="35">
        <v>1.6</v>
      </c>
      <c r="F47" s="35">
        <v>1.6</v>
      </c>
      <c r="G47" s="35">
        <v>1.6</v>
      </c>
      <c r="H47" s="35">
        <v>1.6</v>
      </c>
      <c r="I47" s="35">
        <v>1.6</v>
      </c>
      <c r="J47" s="35">
        <v>1.6</v>
      </c>
      <c r="K47" s="35">
        <v>1.6</v>
      </c>
      <c r="L47" s="35">
        <v>1.6</v>
      </c>
      <c r="M47" s="44"/>
      <c r="N47" s="44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</row>
    <row r="48" spans="1:89" ht="36" customHeight="1" x14ac:dyDescent="0.2">
      <c r="A48" s="35" t="s">
        <v>115</v>
      </c>
      <c r="B48" s="37" t="s">
        <v>210</v>
      </c>
      <c r="C48" s="35" t="s">
        <v>211</v>
      </c>
      <c r="D48" s="35">
        <v>17.04</v>
      </c>
      <c r="E48" s="35">
        <v>127</v>
      </c>
      <c r="F48" s="35">
        <v>129</v>
      </c>
      <c r="G48" s="35">
        <v>131</v>
      </c>
      <c r="H48" s="35">
        <v>134</v>
      </c>
      <c r="I48" s="35">
        <v>136</v>
      </c>
      <c r="J48" s="35">
        <v>138</v>
      </c>
      <c r="K48" s="35">
        <v>140</v>
      </c>
      <c r="L48" s="35">
        <v>209</v>
      </c>
      <c r="M48" s="44"/>
      <c r="N48" s="44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</row>
    <row r="49" spans="1:89" ht="36" customHeight="1" x14ac:dyDescent="0.2">
      <c r="A49" s="35" t="s">
        <v>117</v>
      </c>
      <c r="B49" s="35" t="s">
        <v>114</v>
      </c>
      <c r="C49" s="35" t="s">
        <v>107</v>
      </c>
      <c r="D49" s="35"/>
      <c r="E49" s="35">
        <v>1.97</v>
      </c>
      <c r="F49" s="35">
        <v>1.97</v>
      </c>
      <c r="G49" s="35">
        <v>1.97</v>
      </c>
      <c r="H49" s="35">
        <v>1.97</v>
      </c>
      <c r="I49" s="35">
        <v>1.97</v>
      </c>
      <c r="J49" s="35">
        <v>1.97</v>
      </c>
      <c r="K49" s="35">
        <v>1.97</v>
      </c>
      <c r="L49" s="35">
        <v>1.97</v>
      </c>
      <c r="M49" s="44"/>
      <c r="N49" s="44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</row>
    <row r="50" spans="1:89" ht="36" customHeight="1" x14ac:dyDescent="0.2">
      <c r="A50" s="35" t="s">
        <v>115</v>
      </c>
      <c r="B50" s="37" t="s">
        <v>212</v>
      </c>
      <c r="C50" s="37" t="s">
        <v>213</v>
      </c>
      <c r="D50" s="35">
        <v>50.966000000000001</v>
      </c>
      <c r="E50" s="38">
        <v>135</v>
      </c>
      <c r="F50" s="38">
        <v>140</v>
      </c>
      <c r="G50" s="38">
        <v>145</v>
      </c>
      <c r="H50" s="38">
        <v>150</v>
      </c>
      <c r="I50" s="38">
        <v>156</v>
      </c>
      <c r="J50" s="38">
        <v>161</v>
      </c>
      <c r="K50" s="38">
        <v>167</v>
      </c>
      <c r="L50" s="38">
        <v>254</v>
      </c>
      <c r="M50" s="44"/>
      <c r="N50" s="44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</row>
    <row r="51" spans="1:89" ht="57.75" customHeight="1" x14ac:dyDescent="0.2">
      <c r="A51" s="35" t="s">
        <v>123</v>
      </c>
      <c r="B51" s="37" t="s">
        <v>216</v>
      </c>
      <c r="C51" s="37" t="s">
        <v>213</v>
      </c>
      <c r="D51" s="35">
        <v>169.80799999999999</v>
      </c>
      <c r="E51" s="35">
        <v>1.8160000000000001</v>
      </c>
      <c r="F51" s="35">
        <v>2.2370000000000001</v>
      </c>
      <c r="G51" s="35">
        <v>1.9510000000000001</v>
      </c>
      <c r="H51" s="35">
        <v>1.9410000000000001</v>
      </c>
      <c r="I51" s="35">
        <v>1.7869999999999999</v>
      </c>
      <c r="J51" s="35">
        <v>2.0710000000000002</v>
      </c>
      <c r="K51" s="35">
        <v>2.2799999999999998</v>
      </c>
      <c r="L51" s="35">
        <v>2.2890000000000001</v>
      </c>
      <c r="M51" s="44"/>
      <c r="N51" s="44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</row>
    <row r="53" spans="1:89" ht="36" customHeight="1" x14ac:dyDescent="0.2">
      <c r="B53" s="44"/>
      <c r="C53" s="44"/>
      <c r="D53" s="44"/>
      <c r="E53" s="44"/>
      <c r="F53" s="44"/>
      <c r="G53" s="44"/>
      <c r="H53" s="44"/>
      <c r="I53" s="44"/>
      <c r="J53" s="44"/>
    </row>
    <row r="54" spans="1:89" ht="69" customHeight="1" x14ac:dyDescent="0.2">
      <c r="A54" s="58" t="s">
        <v>254</v>
      </c>
      <c r="B54" s="33" t="s">
        <v>221</v>
      </c>
      <c r="C54" s="57">
        <v>42369</v>
      </c>
      <c r="D54" s="57">
        <v>42735</v>
      </c>
      <c r="E54" s="57">
        <v>43100</v>
      </c>
      <c r="F54" s="57">
        <v>43465</v>
      </c>
      <c r="G54" s="57">
        <v>43830</v>
      </c>
      <c r="H54" s="57">
        <v>44196</v>
      </c>
      <c r="I54" s="57">
        <v>44561</v>
      </c>
      <c r="J54" s="57">
        <v>44926</v>
      </c>
    </row>
    <row r="55" spans="1:89" ht="36" customHeight="1" x14ac:dyDescent="0.2">
      <c r="A55" s="37" t="s">
        <v>269</v>
      </c>
      <c r="B55" s="43">
        <f>SUM(C55:J55)</f>
        <v>1609973</v>
      </c>
      <c r="C55" s="42">
        <v>0</v>
      </c>
      <c r="D55" s="42">
        <v>0</v>
      </c>
      <c r="E55" s="42">
        <v>0</v>
      </c>
      <c r="F55" s="42">
        <v>274638</v>
      </c>
      <c r="G55" s="42">
        <v>324101</v>
      </c>
      <c r="H55" s="42">
        <v>286503</v>
      </c>
      <c r="I55" s="42">
        <v>370900</v>
      </c>
      <c r="J55" s="42">
        <v>353831</v>
      </c>
    </row>
    <row r="56" spans="1:89" ht="36" customHeight="1" x14ac:dyDescent="0.2">
      <c r="A56" s="37" t="s">
        <v>280</v>
      </c>
      <c r="B56" s="43">
        <f t="shared" ref="B56:B57" si="15">SUM(C56:J56)</f>
        <v>1841982</v>
      </c>
      <c r="C56" s="42">
        <v>160000</v>
      </c>
      <c r="D56" s="42">
        <v>208970</v>
      </c>
      <c r="E56" s="42">
        <v>240000</v>
      </c>
      <c r="F56" s="41">
        <v>211315</v>
      </c>
      <c r="G56" s="41">
        <v>215538</v>
      </c>
      <c r="H56" s="41">
        <v>229468</v>
      </c>
      <c r="I56" s="41">
        <v>253218</v>
      </c>
      <c r="J56" s="41">
        <v>323473</v>
      </c>
    </row>
    <row r="57" spans="1:89" ht="36" customHeight="1" x14ac:dyDescent="0.2">
      <c r="A57" s="37" t="s">
        <v>277</v>
      </c>
      <c r="B57" s="43">
        <f t="shared" si="15"/>
        <v>346620</v>
      </c>
      <c r="C57" s="43">
        <v>339</v>
      </c>
      <c r="D57" s="43">
        <v>28892</v>
      </c>
      <c r="E57" s="43">
        <v>30560</v>
      </c>
      <c r="F57" s="43">
        <v>28684</v>
      </c>
      <c r="G57" s="43">
        <v>30925</v>
      </c>
      <c r="H57" s="43">
        <v>54000</v>
      </c>
      <c r="I57" s="43">
        <v>70120</v>
      </c>
      <c r="J57" s="43">
        <v>103100</v>
      </c>
    </row>
    <row r="58" spans="1:89" ht="36" customHeight="1" x14ac:dyDescent="0.2">
      <c r="A58" s="43" t="s">
        <v>274</v>
      </c>
      <c r="B58" s="43">
        <f>SUM(B55:B57)</f>
        <v>3798575</v>
      </c>
      <c r="C58" s="43">
        <f t="shared" ref="C58:J58" si="16">SUM(C55:C57)</f>
        <v>160339</v>
      </c>
      <c r="D58" s="43">
        <f t="shared" si="16"/>
        <v>237862</v>
      </c>
      <c r="E58" s="43">
        <f t="shared" si="16"/>
        <v>270560</v>
      </c>
      <c r="F58" s="43">
        <f t="shared" si="16"/>
        <v>514637</v>
      </c>
      <c r="G58" s="43">
        <f t="shared" si="16"/>
        <v>570564</v>
      </c>
      <c r="H58" s="43">
        <f t="shared" si="16"/>
        <v>569971</v>
      </c>
      <c r="I58" s="43">
        <f t="shared" si="16"/>
        <v>694238</v>
      </c>
      <c r="J58" s="43">
        <f t="shared" si="16"/>
        <v>780404</v>
      </c>
    </row>
    <row r="60" spans="1:89" ht="36" customHeight="1" x14ac:dyDescent="0.2">
      <c r="A60" s="29" t="s">
        <v>242</v>
      </c>
      <c r="B60" s="44"/>
      <c r="C60" s="44"/>
      <c r="D60" s="44"/>
      <c r="E60" s="44"/>
      <c r="F60" s="44"/>
      <c r="G60" s="44"/>
      <c r="H60" s="44"/>
      <c r="I60" s="44"/>
      <c r="J60" s="44"/>
    </row>
    <row r="61" spans="1:89" ht="36" customHeight="1" x14ac:dyDescent="0.2">
      <c r="A61" s="35" t="s">
        <v>225</v>
      </c>
      <c r="B61" s="35" t="s">
        <v>241</v>
      </c>
      <c r="C61" s="35" t="s">
        <v>239</v>
      </c>
      <c r="D61" s="35" t="s">
        <v>240</v>
      </c>
      <c r="E61" s="35" t="s">
        <v>226</v>
      </c>
      <c r="F61" s="35" t="s">
        <v>227</v>
      </c>
      <c r="G61" s="35" t="s">
        <v>235</v>
      </c>
      <c r="H61" s="35" t="s">
        <v>236</v>
      </c>
      <c r="I61" s="35" t="s">
        <v>237</v>
      </c>
      <c r="J61" s="35" t="s">
        <v>238</v>
      </c>
    </row>
    <row r="62" spans="1:89" ht="36" customHeight="1" x14ac:dyDescent="0.2">
      <c r="A62" s="35" t="s">
        <v>228</v>
      </c>
      <c r="B62" s="74">
        <v>160000</v>
      </c>
      <c r="C62" s="74">
        <v>208970</v>
      </c>
      <c r="D62" s="74">
        <v>508976</v>
      </c>
      <c r="E62" s="74">
        <v>211315</v>
      </c>
      <c r="F62" s="74">
        <v>215538</v>
      </c>
      <c r="G62" s="74">
        <v>367400</v>
      </c>
      <c r="H62" s="74">
        <v>295100</v>
      </c>
      <c r="I62" s="74">
        <v>323500</v>
      </c>
      <c r="J62" s="74">
        <v>362400</v>
      </c>
    </row>
    <row r="63" spans="1:89" ht="36" customHeight="1" x14ac:dyDescent="0.2">
      <c r="A63" s="35" t="s">
        <v>229</v>
      </c>
      <c r="B63" s="74">
        <v>1130</v>
      </c>
      <c r="C63" s="74">
        <v>122159</v>
      </c>
      <c r="D63" s="74">
        <v>130000</v>
      </c>
      <c r="E63" s="74">
        <v>84181</v>
      </c>
      <c r="F63" s="74">
        <v>101689</v>
      </c>
      <c r="G63" s="74">
        <v>195800</v>
      </c>
      <c r="H63" s="74">
        <v>17400</v>
      </c>
      <c r="I63" s="74">
        <v>191500</v>
      </c>
      <c r="J63" s="74">
        <v>191500</v>
      </c>
    </row>
    <row r="64" spans="1:89" ht="60.75" customHeight="1" x14ac:dyDescent="0.2">
      <c r="A64" s="37" t="s">
        <v>230</v>
      </c>
      <c r="B64" s="74">
        <v>47525</v>
      </c>
      <c r="C64" s="74">
        <v>44234</v>
      </c>
      <c r="D64" s="74">
        <v>48000</v>
      </c>
      <c r="E64" s="74">
        <v>37467</v>
      </c>
      <c r="F64" s="74">
        <v>40051</v>
      </c>
      <c r="G64" s="74">
        <v>67500</v>
      </c>
      <c r="H64" s="74">
        <v>66600</v>
      </c>
      <c r="I64" s="74">
        <v>72300</v>
      </c>
      <c r="J64" s="74">
        <v>72300</v>
      </c>
    </row>
    <row r="65" spans="1:33" ht="36" customHeight="1" x14ac:dyDescent="0.2">
      <c r="A65" s="37" t="s">
        <v>231</v>
      </c>
      <c r="B65" s="75">
        <v>26785</v>
      </c>
      <c r="C65" s="75">
        <v>27817</v>
      </c>
      <c r="D65" s="75">
        <v>20000</v>
      </c>
      <c r="E65" s="75">
        <v>17268</v>
      </c>
      <c r="F65" s="75">
        <v>15096</v>
      </c>
      <c r="G65" s="75">
        <v>15300</v>
      </c>
      <c r="H65" s="75">
        <v>14200</v>
      </c>
      <c r="I65" s="75">
        <v>21500</v>
      </c>
      <c r="J65" s="75">
        <v>21500</v>
      </c>
    </row>
    <row r="66" spans="1:33" ht="36" customHeight="1" x14ac:dyDescent="0.2">
      <c r="A66" s="37" t="s">
        <v>232</v>
      </c>
      <c r="B66" s="75">
        <v>113</v>
      </c>
      <c r="C66" s="75">
        <v>866</v>
      </c>
      <c r="D66" s="75">
        <v>4600</v>
      </c>
      <c r="E66" s="75">
        <v>3830</v>
      </c>
      <c r="F66" s="75">
        <v>5973</v>
      </c>
      <c r="G66" s="75">
        <v>24400</v>
      </c>
      <c r="H66" s="75">
        <v>41550</v>
      </c>
      <c r="I66" s="75">
        <v>54100</v>
      </c>
      <c r="J66" s="75">
        <v>54100</v>
      </c>
    </row>
    <row r="67" spans="1:33" ht="36" customHeight="1" x14ac:dyDescent="0.2">
      <c r="A67" s="37" t="s">
        <v>259</v>
      </c>
      <c r="B67" s="75">
        <v>28054</v>
      </c>
      <c r="C67" s="75">
        <v>1157</v>
      </c>
      <c r="D67" s="75">
        <v>442448</v>
      </c>
      <c r="E67" s="75">
        <v>18001</v>
      </c>
      <c r="F67" s="75">
        <v>28054</v>
      </c>
      <c r="G67" s="75">
        <f>41.6*1000</f>
        <v>41600</v>
      </c>
      <c r="H67" s="75">
        <v>45100</v>
      </c>
      <c r="I67" s="75">
        <v>54400</v>
      </c>
      <c r="J67" s="75">
        <v>67300</v>
      </c>
    </row>
    <row r="68" spans="1:33" ht="36" customHeight="1" x14ac:dyDescent="0.2">
      <c r="A68" s="37" t="s">
        <v>233</v>
      </c>
      <c r="B68" s="75">
        <v>226</v>
      </c>
      <c r="C68" s="75">
        <v>209</v>
      </c>
      <c r="D68" s="75">
        <v>5960</v>
      </c>
      <c r="E68" s="75">
        <v>7586</v>
      </c>
      <c r="F68" s="75">
        <v>9856</v>
      </c>
      <c r="G68" s="75">
        <v>14300</v>
      </c>
      <c r="H68" s="75">
        <v>14370</v>
      </c>
      <c r="I68" s="75">
        <v>27500</v>
      </c>
      <c r="J68" s="75">
        <v>27500</v>
      </c>
    </row>
    <row r="69" spans="1:33" ht="36" customHeight="1" x14ac:dyDescent="0.2">
      <c r="A69" s="37" t="s">
        <v>262</v>
      </c>
      <c r="B69" s="75">
        <v>300</v>
      </c>
      <c r="C69" s="75">
        <v>300</v>
      </c>
      <c r="D69" s="75">
        <v>300</v>
      </c>
      <c r="E69" s="75">
        <v>300</v>
      </c>
      <c r="F69" s="75">
        <v>300</v>
      </c>
      <c r="G69" s="75">
        <v>300</v>
      </c>
      <c r="H69" s="75">
        <v>300</v>
      </c>
      <c r="I69" s="75">
        <v>300</v>
      </c>
      <c r="J69" s="75">
        <v>300</v>
      </c>
    </row>
    <row r="70" spans="1:33" ht="36" customHeight="1" x14ac:dyDescent="0.2">
      <c r="A70" s="35" t="s">
        <v>234</v>
      </c>
      <c r="B70" s="41">
        <f>SUM(B62:B69)</f>
        <v>264133</v>
      </c>
      <c r="C70" s="41">
        <f>SUM(C62:C69)</f>
        <v>405712</v>
      </c>
      <c r="D70" s="41">
        <f>SUM(D62:D69)</f>
        <v>1160284</v>
      </c>
      <c r="E70" s="41">
        <f t="shared" ref="E70:J70" si="17">SUM(E62:E68)</f>
        <v>379648</v>
      </c>
      <c r="F70" s="41">
        <f t="shared" si="17"/>
        <v>416257</v>
      </c>
      <c r="G70" s="41">
        <f t="shared" si="17"/>
        <v>726300</v>
      </c>
      <c r="H70" s="41">
        <f t="shared" si="17"/>
        <v>494320</v>
      </c>
      <c r="I70" s="41">
        <f t="shared" si="17"/>
        <v>744800</v>
      </c>
      <c r="J70" s="41">
        <f t="shared" si="17"/>
        <v>796600</v>
      </c>
    </row>
    <row r="71" spans="1:33" ht="57.75" customHeight="1" x14ac:dyDescent="0.2">
      <c r="A71" s="82" t="s">
        <v>264</v>
      </c>
      <c r="B71" s="82"/>
      <c r="C71" s="82"/>
      <c r="D71" s="82"/>
    </row>
    <row r="74" spans="1:33" ht="36" customHeight="1" x14ac:dyDescent="0.2">
      <c r="A74" s="83" t="s">
        <v>265</v>
      </c>
      <c r="B74" s="57" t="s">
        <v>266</v>
      </c>
      <c r="C74" s="57">
        <v>33969</v>
      </c>
      <c r="D74" s="57">
        <v>34334</v>
      </c>
      <c r="E74" s="57">
        <v>34699</v>
      </c>
      <c r="F74" s="57">
        <v>35064</v>
      </c>
      <c r="G74" s="57">
        <v>35430</v>
      </c>
      <c r="H74" s="57">
        <v>35795</v>
      </c>
      <c r="I74" s="57">
        <v>36160</v>
      </c>
      <c r="J74" s="57">
        <v>36525</v>
      </c>
      <c r="K74" s="57">
        <v>36891</v>
      </c>
      <c r="L74" s="57">
        <v>37256</v>
      </c>
      <c r="M74" s="57">
        <v>37621</v>
      </c>
      <c r="N74" s="57">
        <v>37986</v>
      </c>
      <c r="O74" s="57">
        <v>38352</v>
      </c>
      <c r="P74" s="57">
        <v>38717</v>
      </c>
      <c r="Q74" s="57">
        <v>39082</v>
      </c>
      <c r="R74" s="57">
        <v>39447</v>
      </c>
      <c r="S74" s="57">
        <v>39813</v>
      </c>
      <c r="T74" s="57">
        <v>40178</v>
      </c>
      <c r="U74" s="57">
        <v>40543</v>
      </c>
      <c r="V74" s="57">
        <v>40908</v>
      </c>
      <c r="W74" s="57">
        <v>41274</v>
      </c>
      <c r="X74" s="57">
        <v>41639</v>
      </c>
      <c r="Y74" s="57">
        <v>42004</v>
      </c>
      <c r="Z74" s="57">
        <v>42369</v>
      </c>
      <c r="AA74" s="57">
        <v>42735</v>
      </c>
      <c r="AB74" s="57">
        <v>43100</v>
      </c>
      <c r="AC74" s="57">
        <v>43465</v>
      </c>
      <c r="AD74" s="57">
        <v>43830</v>
      </c>
      <c r="AE74" s="57">
        <v>44196</v>
      </c>
      <c r="AF74" s="57">
        <v>44561</v>
      </c>
      <c r="AG74" s="57">
        <v>44926</v>
      </c>
    </row>
    <row r="75" spans="1:33" ht="36" customHeight="1" x14ac:dyDescent="0.2">
      <c r="A75" s="84"/>
      <c r="B75" s="70">
        <f>AVERAGE(C75:AG75)</f>
        <v>1.8870967741935484E-2</v>
      </c>
      <c r="C75" s="70">
        <f>5.0081 %</f>
        <v>5.0081000000000001E-2</v>
      </c>
      <c r="D75" s="70">
        <f>4.4615 %</f>
        <v>4.4615000000000002E-2</v>
      </c>
      <c r="E75" s="70">
        <f>2.651 %</f>
        <v>2.6509999999999999E-2</v>
      </c>
      <c r="F75" s="70">
        <f>1.8651 %</f>
        <v>1.8651000000000001E-2</v>
      </c>
      <c r="G75" s="70">
        <f>1.4085 %</f>
        <v>1.4085E-2</v>
      </c>
      <c r="H75" s="70">
        <f>1.9444 %</f>
        <v>1.9443999999999999E-2</v>
      </c>
      <c r="I75" s="70">
        <f>0.8174 %</f>
        <v>8.1740000000000007E-3</v>
      </c>
      <c r="J75" s="69">
        <v>6.757E-3</v>
      </c>
      <c r="K75" s="70">
        <f>1.3423 %</f>
        <v>1.3423000000000001E-2</v>
      </c>
      <c r="L75" s="70">
        <f>1.9868 %</f>
        <v>1.9868E-2</v>
      </c>
      <c r="M75" s="70">
        <f>1.4286 %</f>
        <v>1.4286E-2</v>
      </c>
      <c r="N75" s="70">
        <f>1.0243 %</f>
        <v>1.0243E-2</v>
      </c>
      <c r="O75" s="70">
        <f>1.6477 %</f>
        <v>1.6476999999999999E-2</v>
      </c>
      <c r="P75" s="70">
        <f>1.6209 %</f>
        <v>1.6209000000000001E-2</v>
      </c>
      <c r="Q75" s="70">
        <f>1.5951 %</f>
        <v>1.5951E-2</v>
      </c>
      <c r="R75" s="70">
        <f>2.2947 %</f>
        <v>2.2947000000000002E-2</v>
      </c>
      <c r="S75" s="70">
        <f>2.5974 %</f>
        <v>2.5974000000000001E-2</v>
      </c>
      <c r="T75" s="70">
        <f>0.3452 %</f>
        <v>3.4520000000000002E-3</v>
      </c>
      <c r="U75" s="70">
        <f>1.0321 %</f>
        <v>1.0321E-2</v>
      </c>
      <c r="V75" s="70">
        <f>2.1566 %</f>
        <v>2.1566000000000002E-2</v>
      </c>
      <c r="W75" s="70">
        <f>1.8889 %</f>
        <v>1.8889E-2</v>
      </c>
      <c r="X75" s="70">
        <f>1.5267 %</f>
        <v>1.5266999999999999E-2</v>
      </c>
      <c r="Y75" s="70">
        <f>0.9667 %</f>
        <v>9.6670000000000002E-3</v>
      </c>
      <c r="Z75" s="70">
        <f>0.5319 %</f>
        <v>5.3190000000000008E-3</v>
      </c>
      <c r="AA75" s="70">
        <f>0.5291 %</f>
        <v>5.2910000000000006E-3</v>
      </c>
      <c r="AB75" s="70">
        <f>1.4737 %</f>
        <v>1.4737E-2</v>
      </c>
      <c r="AC75" s="70">
        <f>1.7635 %</f>
        <v>1.7635000000000001E-2</v>
      </c>
      <c r="AD75" s="70">
        <f>1.4271 %</f>
        <v>1.4271000000000001E-2</v>
      </c>
      <c r="AE75" s="70">
        <f>0.5025 %</f>
        <v>5.0249999999999991E-3</v>
      </c>
      <c r="AF75" s="70">
        <f>3.1 %</f>
        <v>3.1E-2</v>
      </c>
      <c r="AG75" s="70">
        <f>6.8865 %</f>
        <v>6.8864999999999996E-2</v>
      </c>
    </row>
    <row r="76" spans="1:33" ht="36" customHeight="1" x14ac:dyDescent="0.2">
      <c r="C76" s="71">
        <v>1.8870967741935502E-2</v>
      </c>
      <c r="D76" s="71">
        <v>1.8870967741935484E-2</v>
      </c>
      <c r="E76" s="71">
        <v>1.8870967741935484E-2</v>
      </c>
      <c r="F76" s="71">
        <v>1.8870967741935484E-2</v>
      </c>
      <c r="G76" s="71">
        <v>1.8870967741935484E-2</v>
      </c>
      <c r="H76" s="71">
        <v>1.8870967741935484E-2</v>
      </c>
      <c r="I76" s="71">
        <v>1.8870967741935484E-2</v>
      </c>
      <c r="J76" s="71">
        <v>1.8870967741935484E-2</v>
      </c>
      <c r="K76" s="71">
        <v>1.8870967741935484E-2</v>
      </c>
      <c r="L76" s="71">
        <v>1.8870967741935484E-2</v>
      </c>
      <c r="M76" s="71">
        <v>1.8870967741935484E-2</v>
      </c>
      <c r="N76" s="71">
        <v>1.8870967741935484E-2</v>
      </c>
      <c r="O76" s="71">
        <v>1.8870967741935484E-2</v>
      </c>
      <c r="P76" s="71">
        <v>1.8870967741935484E-2</v>
      </c>
      <c r="Q76" s="71">
        <v>1.8870967741935484E-2</v>
      </c>
      <c r="R76" s="71">
        <v>1.8870967741935484E-2</v>
      </c>
      <c r="S76" s="71">
        <v>1.8870967741935484E-2</v>
      </c>
      <c r="T76" s="71">
        <v>1.8870967741935484E-2</v>
      </c>
      <c r="U76" s="71">
        <v>1.8870967741935484E-2</v>
      </c>
      <c r="V76" s="71">
        <v>1.8870967741935484E-2</v>
      </c>
      <c r="W76" s="71">
        <v>1.8870967741935484E-2</v>
      </c>
      <c r="X76" s="71">
        <v>1.8870967741935484E-2</v>
      </c>
      <c r="Y76" s="71">
        <v>1.8870967741935484E-2</v>
      </c>
      <c r="Z76" s="71">
        <v>1.8870967741935484E-2</v>
      </c>
      <c r="AA76" s="71">
        <v>1.8870967741935484E-2</v>
      </c>
      <c r="AB76" s="71">
        <v>1.8870967741935484E-2</v>
      </c>
      <c r="AC76" s="71">
        <v>1.8870967741935484E-2</v>
      </c>
      <c r="AD76" s="71">
        <v>1.8870967741935484E-2</v>
      </c>
      <c r="AE76" s="71">
        <v>1.8870967741935484E-2</v>
      </c>
      <c r="AF76" s="71">
        <v>1.8870967741935484E-2</v>
      </c>
      <c r="AG76" s="71">
        <v>1.8870967741935484E-2</v>
      </c>
    </row>
    <row r="77" spans="1:33" ht="36" customHeight="1" x14ac:dyDescent="0.2">
      <c r="A77" s="78" t="s">
        <v>267</v>
      </c>
      <c r="B77" s="80">
        <f>AVERAGE(D75:AF75)</f>
        <v>1.6070827586206895E-2</v>
      </c>
    </row>
    <row r="79" spans="1:33" ht="36" customHeight="1" x14ac:dyDescent="0.2">
      <c r="B79" s="29">
        <v>1.6070827586206898E-2</v>
      </c>
    </row>
    <row r="86" spans="1:71" ht="36" customHeight="1" x14ac:dyDescent="0.2">
      <c r="J86" s="29">
        <v>1</v>
      </c>
      <c r="K86" s="29">
        <v>2</v>
      </c>
      <c r="L86" s="29">
        <v>3</v>
      </c>
      <c r="M86" s="29">
        <v>4</v>
      </c>
      <c r="N86" s="29">
        <v>5</v>
      </c>
      <c r="O86" s="29">
        <v>6</v>
      </c>
      <c r="P86" s="29">
        <v>7</v>
      </c>
      <c r="Q86" s="29">
        <v>8</v>
      </c>
      <c r="R86" s="29">
        <v>9</v>
      </c>
      <c r="S86" s="29">
        <v>10</v>
      </c>
      <c r="T86" s="29">
        <v>11</v>
      </c>
      <c r="U86" s="29">
        <v>12</v>
      </c>
      <c r="V86" s="29">
        <v>13</v>
      </c>
      <c r="W86" s="29">
        <v>14</v>
      </c>
      <c r="X86" s="29">
        <v>15</v>
      </c>
      <c r="Y86" s="29">
        <v>16</v>
      </c>
      <c r="Z86" s="29">
        <v>17</v>
      </c>
      <c r="AA86" s="29">
        <v>18</v>
      </c>
      <c r="AB86" s="29">
        <v>19</v>
      </c>
      <c r="AC86" s="29">
        <v>20</v>
      </c>
      <c r="AD86" s="29">
        <v>21</v>
      </c>
      <c r="AE86" s="29">
        <v>22</v>
      </c>
      <c r="AF86" s="29">
        <v>23</v>
      </c>
      <c r="AG86" s="29">
        <v>24</v>
      </c>
      <c r="AH86" s="29">
        <v>25</v>
      </c>
      <c r="AI86" s="29">
        <v>26</v>
      </c>
      <c r="AJ86" s="29">
        <v>27</v>
      </c>
      <c r="AK86" s="29">
        <v>28</v>
      </c>
      <c r="AL86" s="29">
        <v>29</v>
      </c>
      <c r="AM86" s="29">
        <v>30</v>
      </c>
      <c r="AN86" s="29">
        <v>31</v>
      </c>
      <c r="AO86" s="29">
        <v>32</v>
      </c>
      <c r="AP86" s="29">
        <v>33</v>
      </c>
      <c r="AQ86" s="29">
        <v>34</v>
      </c>
      <c r="AR86" s="29">
        <v>35</v>
      </c>
      <c r="AS86" s="29">
        <v>36</v>
      </c>
      <c r="AT86" s="29">
        <v>37</v>
      </c>
      <c r="AU86" s="29">
        <v>38</v>
      </c>
      <c r="AV86" s="29">
        <v>39</v>
      </c>
      <c r="AW86" s="29">
        <v>40</v>
      </c>
      <c r="AX86" s="29">
        <v>41</v>
      </c>
      <c r="AY86" s="29">
        <v>42</v>
      </c>
      <c r="AZ86" s="29">
        <v>43</v>
      </c>
      <c r="BA86" s="29">
        <v>44</v>
      </c>
      <c r="BB86" s="29">
        <v>45</v>
      </c>
      <c r="BC86" s="29">
        <v>46</v>
      </c>
      <c r="BD86" s="29">
        <v>47</v>
      </c>
      <c r="BE86" s="29">
        <v>48</v>
      </c>
      <c r="BF86" s="29">
        <v>49</v>
      </c>
      <c r="BG86" s="29">
        <v>50</v>
      </c>
      <c r="BH86" s="29">
        <v>51</v>
      </c>
      <c r="BI86" s="29">
        <v>52</v>
      </c>
      <c r="BJ86" s="29">
        <v>53</v>
      </c>
      <c r="BK86" s="29">
        <v>54</v>
      </c>
      <c r="BL86" s="29">
        <v>55</v>
      </c>
      <c r="BM86" s="29">
        <v>56</v>
      </c>
      <c r="BN86" s="29">
        <v>57</v>
      </c>
      <c r="BO86" s="29">
        <v>58</v>
      </c>
      <c r="BP86" s="29">
        <v>59</v>
      </c>
      <c r="BQ86" s="29">
        <v>60</v>
      </c>
      <c r="BR86" s="29">
        <v>61</v>
      </c>
      <c r="BS86" s="29">
        <v>62</v>
      </c>
    </row>
    <row r="87" spans="1:71" ht="36" customHeight="1" x14ac:dyDescent="0.2">
      <c r="A87" s="47" t="s">
        <v>272</v>
      </c>
      <c r="B87" s="33" t="s">
        <v>273</v>
      </c>
      <c r="C87" s="57">
        <v>43100</v>
      </c>
      <c r="D87" s="57">
        <v>43465</v>
      </c>
      <c r="E87" s="57">
        <v>43830</v>
      </c>
      <c r="F87" s="57">
        <v>44196</v>
      </c>
      <c r="G87" s="57">
        <v>44561</v>
      </c>
      <c r="H87" s="57">
        <v>44926</v>
      </c>
      <c r="I87" s="57">
        <v>45291</v>
      </c>
      <c r="J87" s="57">
        <v>45657</v>
      </c>
      <c r="K87" s="57">
        <v>46022</v>
      </c>
      <c r="L87" s="57">
        <v>46387</v>
      </c>
      <c r="M87" s="57">
        <v>46752</v>
      </c>
      <c r="N87" s="57">
        <v>47118</v>
      </c>
      <c r="O87" s="57">
        <v>47483</v>
      </c>
      <c r="P87" s="57">
        <v>47848</v>
      </c>
      <c r="Q87" s="57">
        <v>48213</v>
      </c>
      <c r="R87" s="57">
        <v>48579</v>
      </c>
      <c r="S87" s="57">
        <v>48944</v>
      </c>
      <c r="T87" s="57">
        <v>49309</v>
      </c>
      <c r="U87" s="57">
        <v>49674</v>
      </c>
      <c r="V87" s="57">
        <v>50040</v>
      </c>
      <c r="W87" s="57">
        <v>50405</v>
      </c>
      <c r="X87" s="57">
        <v>50770</v>
      </c>
      <c r="Y87" s="57">
        <v>51135</v>
      </c>
      <c r="Z87" s="57">
        <v>51501</v>
      </c>
      <c r="AA87" s="57">
        <v>51866</v>
      </c>
      <c r="AB87" s="57">
        <v>52231</v>
      </c>
      <c r="AC87" s="57">
        <v>52596</v>
      </c>
      <c r="AD87" s="57">
        <v>52962</v>
      </c>
      <c r="AE87" s="57">
        <v>53327</v>
      </c>
      <c r="AF87" s="57">
        <v>53692</v>
      </c>
      <c r="AG87" s="57">
        <v>54057</v>
      </c>
      <c r="AH87" s="57">
        <v>54423</v>
      </c>
      <c r="AI87" s="57">
        <v>54788</v>
      </c>
      <c r="AJ87" s="57">
        <v>55153</v>
      </c>
      <c r="AK87" s="57">
        <v>55518</v>
      </c>
      <c r="AL87" s="57">
        <v>55884</v>
      </c>
      <c r="AM87" s="57">
        <v>56249</v>
      </c>
      <c r="AN87" s="57">
        <v>56614</v>
      </c>
      <c r="AO87" s="57">
        <v>56979</v>
      </c>
      <c r="AP87" s="57">
        <v>57345</v>
      </c>
      <c r="AQ87" s="57">
        <v>57710</v>
      </c>
      <c r="AR87" s="57">
        <v>58075</v>
      </c>
      <c r="AS87" s="57">
        <v>58440</v>
      </c>
      <c r="AT87" s="57">
        <v>58806</v>
      </c>
      <c r="AU87" s="57">
        <v>59171</v>
      </c>
      <c r="AV87" s="57">
        <v>59536</v>
      </c>
      <c r="AW87" s="57">
        <v>59901</v>
      </c>
      <c r="AX87" s="57">
        <v>60267</v>
      </c>
      <c r="AY87" s="57">
        <v>60632</v>
      </c>
      <c r="AZ87" s="57">
        <v>60997</v>
      </c>
      <c r="BA87" s="57">
        <v>61362</v>
      </c>
      <c r="BB87" s="57">
        <v>61728</v>
      </c>
      <c r="BC87" s="57">
        <v>62093</v>
      </c>
      <c r="BD87" s="57">
        <v>62458</v>
      </c>
      <c r="BE87" s="57">
        <v>62823</v>
      </c>
      <c r="BF87" s="57">
        <v>63189</v>
      </c>
      <c r="BG87" s="57">
        <v>63554</v>
      </c>
      <c r="BH87" s="57">
        <v>63919</v>
      </c>
      <c r="BI87" s="57">
        <v>64284</v>
      </c>
      <c r="BJ87" s="57">
        <v>64650</v>
      </c>
      <c r="BK87" s="57">
        <v>65015</v>
      </c>
      <c r="BL87" s="57">
        <v>65380</v>
      </c>
      <c r="BM87" s="57">
        <v>65745</v>
      </c>
      <c r="BN87" s="57">
        <v>66111</v>
      </c>
      <c r="BO87" s="57">
        <v>66476</v>
      </c>
      <c r="BP87" s="57">
        <v>66841</v>
      </c>
      <c r="BQ87" s="57">
        <v>67206</v>
      </c>
      <c r="BR87" s="57">
        <v>67572</v>
      </c>
      <c r="BS87" s="57">
        <v>67937</v>
      </c>
    </row>
    <row r="88" spans="1:71" ht="36" customHeight="1" x14ac:dyDescent="0.2">
      <c r="A88" s="37" t="s">
        <v>269</v>
      </c>
      <c r="B88" s="43">
        <v>-1600340</v>
      </c>
      <c r="C88" s="42">
        <v>-268336</v>
      </c>
      <c r="D88" s="42">
        <v>-153638</v>
      </c>
      <c r="E88" s="42">
        <v>-292715</v>
      </c>
      <c r="F88" s="42">
        <v>-311700</v>
      </c>
      <c r="G88" s="42">
        <v>-306873</v>
      </c>
      <c r="H88" s="42">
        <v>-231831</v>
      </c>
      <c r="I88" s="42">
        <v>-303583</v>
      </c>
      <c r="J88" s="81">
        <v>-266954</v>
      </c>
      <c r="K88" s="81">
        <v>-266954</v>
      </c>
      <c r="L88" s="81">
        <v>-266954</v>
      </c>
      <c r="M88" s="81">
        <v>-266954</v>
      </c>
      <c r="N88" s="81">
        <v>-266954</v>
      </c>
      <c r="O88" s="81">
        <v>-266954</v>
      </c>
      <c r="P88" s="81">
        <v>-266954</v>
      </c>
      <c r="Q88" s="81">
        <v>-266954</v>
      </c>
      <c r="R88" s="81">
        <v>-266954</v>
      </c>
      <c r="S88" s="81">
        <v>-266954</v>
      </c>
      <c r="T88" s="81">
        <v>-266954</v>
      </c>
      <c r="U88" s="81">
        <v>-266954</v>
      </c>
      <c r="V88" s="81">
        <v>-266954</v>
      </c>
      <c r="W88" s="81">
        <v>-266954</v>
      </c>
      <c r="X88" s="81">
        <v>-266954</v>
      </c>
      <c r="Y88" s="81">
        <v>-266954</v>
      </c>
      <c r="Z88" s="81">
        <v>-266954</v>
      </c>
      <c r="AA88" s="81">
        <v>-266954</v>
      </c>
      <c r="AB88" s="81">
        <v>-266954</v>
      </c>
      <c r="AC88" s="81">
        <v>-266954</v>
      </c>
      <c r="AD88" s="81">
        <v>-266954</v>
      </c>
      <c r="AE88" s="81">
        <v>-266954</v>
      </c>
      <c r="AF88" s="81">
        <v>-266954</v>
      </c>
      <c r="AG88" s="81">
        <v>-266954</v>
      </c>
      <c r="AH88" s="81">
        <v>-266954</v>
      </c>
      <c r="AI88" s="81">
        <v>-266954</v>
      </c>
      <c r="AJ88" s="81">
        <v>-266954</v>
      </c>
      <c r="AK88" s="81">
        <v>-266954</v>
      </c>
      <c r="AL88" s="81">
        <v>-266954</v>
      </c>
      <c r="AM88" s="81">
        <v>-266954</v>
      </c>
      <c r="AN88" s="81">
        <v>-266954</v>
      </c>
      <c r="AO88" s="81">
        <v>-266954</v>
      </c>
      <c r="AP88" s="81">
        <v>-266954</v>
      </c>
      <c r="AQ88" s="81">
        <v>-266954</v>
      </c>
      <c r="AR88" s="81">
        <v>-266954</v>
      </c>
      <c r="AS88" s="81">
        <v>-266954</v>
      </c>
      <c r="AT88" s="81">
        <v>-266954</v>
      </c>
      <c r="AU88" s="81">
        <v>-266954</v>
      </c>
      <c r="AV88" s="81">
        <v>-266954</v>
      </c>
      <c r="AW88" s="81">
        <v>-266954</v>
      </c>
      <c r="AX88" s="81">
        <v>-266954</v>
      </c>
      <c r="AY88" s="81">
        <v>-266954</v>
      </c>
      <c r="AZ88" s="81">
        <v>-266954</v>
      </c>
      <c r="BA88" s="81">
        <v>-266954</v>
      </c>
      <c r="BB88" s="81">
        <v>-266954</v>
      </c>
      <c r="BC88" s="81">
        <v>-266954</v>
      </c>
      <c r="BD88" s="81">
        <v>-266954</v>
      </c>
      <c r="BE88" s="81">
        <v>-266954</v>
      </c>
      <c r="BF88" s="81">
        <v>-266954</v>
      </c>
      <c r="BG88" s="81">
        <v>-266954</v>
      </c>
      <c r="BH88" s="81">
        <v>-266954</v>
      </c>
      <c r="BI88" s="81">
        <v>-266954</v>
      </c>
      <c r="BJ88" s="81">
        <v>-266954</v>
      </c>
      <c r="BK88" s="81">
        <v>-266954</v>
      </c>
      <c r="BL88" s="81">
        <v>-266954</v>
      </c>
      <c r="BM88" s="81">
        <v>-266954</v>
      </c>
      <c r="BN88" s="81">
        <v>-266954</v>
      </c>
      <c r="BO88" s="81">
        <v>-266954</v>
      </c>
      <c r="BP88" s="81">
        <v>-266954</v>
      </c>
      <c r="BQ88" s="81">
        <v>-266954</v>
      </c>
      <c r="BR88" s="81">
        <v>-266954</v>
      </c>
      <c r="BS88" s="81">
        <v>-266954</v>
      </c>
    </row>
    <row r="89" spans="1:71" ht="36" customHeight="1" x14ac:dyDescent="0.2">
      <c r="A89" s="37" t="s">
        <v>280</v>
      </c>
      <c r="B89" s="43">
        <v>-779253</v>
      </c>
      <c r="C89" s="42">
        <v>-247976</v>
      </c>
      <c r="D89" s="42">
        <v>5685</v>
      </c>
      <c r="E89" s="42">
        <v>-36538</v>
      </c>
      <c r="F89" s="42">
        <v>-214400</v>
      </c>
      <c r="G89" s="42">
        <v>-151100</v>
      </c>
      <c r="H89" s="42">
        <v>-113500</v>
      </c>
      <c r="I89" s="42">
        <v>-269400</v>
      </c>
      <c r="J89" s="81">
        <v>-146747</v>
      </c>
      <c r="K89" s="81">
        <v>-146747</v>
      </c>
      <c r="L89" s="81">
        <v>-146747</v>
      </c>
      <c r="M89" s="81">
        <v>-146747</v>
      </c>
      <c r="N89" s="81">
        <v>-146747</v>
      </c>
      <c r="O89" s="81">
        <v>-146747</v>
      </c>
      <c r="P89" s="81">
        <v>-146747</v>
      </c>
      <c r="Q89" s="81">
        <v>-146747</v>
      </c>
      <c r="R89" s="81">
        <v>-146747</v>
      </c>
      <c r="S89" s="81">
        <v>-146747</v>
      </c>
      <c r="T89" s="81">
        <v>-146747</v>
      </c>
      <c r="U89" s="81">
        <v>-146747</v>
      </c>
      <c r="V89" s="81">
        <v>-146747</v>
      </c>
      <c r="W89" s="81">
        <v>-146747</v>
      </c>
      <c r="X89" s="81">
        <v>-146747</v>
      </c>
      <c r="Y89" s="81">
        <v>-146747</v>
      </c>
      <c r="Z89" s="81">
        <v>-146747</v>
      </c>
      <c r="AA89" s="81">
        <v>-146747</v>
      </c>
      <c r="AB89" s="81">
        <v>-146747</v>
      </c>
      <c r="AC89" s="81">
        <v>-146747</v>
      </c>
      <c r="AD89" s="81">
        <v>-146747</v>
      </c>
      <c r="AE89" s="81">
        <v>-146747</v>
      </c>
      <c r="AF89" s="81">
        <v>-146747</v>
      </c>
      <c r="AG89" s="81">
        <v>-146747</v>
      </c>
      <c r="AH89" s="81">
        <v>-146747</v>
      </c>
      <c r="AI89" s="81">
        <v>-146747</v>
      </c>
      <c r="AJ89" s="81">
        <v>-146747</v>
      </c>
      <c r="AK89" s="81">
        <v>-146747</v>
      </c>
      <c r="AL89" s="81">
        <v>-146747</v>
      </c>
      <c r="AM89" s="81">
        <v>-146747</v>
      </c>
      <c r="AN89" s="81">
        <v>-146747</v>
      </c>
      <c r="AO89" s="81">
        <v>-146747</v>
      </c>
      <c r="AP89" s="81">
        <v>-146747</v>
      </c>
      <c r="AQ89" s="81">
        <v>-146747</v>
      </c>
      <c r="AR89" s="81">
        <v>-146747</v>
      </c>
      <c r="AS89" s="81">
        <v>-146747</v>
      </c>
      <c r="AT89" s="81">
        <v>-146747</v>
      </c>
      <c r="AU89" s="81">
        <v>-146747</v>
      </c>
      <c r="AV89" s="81">
        <v>-146747</v>
      </c>
      <c r="AW89" s="81">
        <v>-146747</v>
      </c>
      <c r="AX89" s="81">
        <v>-146747</v>
      </c>
      <c r="AY89" s="81">
        <v>-146747</v>
      </c>
      <c r="AZ89" s="81">
        <v>-146747</v>
      </c>
      <c r="BA89" s="81">
        <v>-146747</v>
      </c>
      <c r="BB89" s="81">
        <v>-146747</v>
      </c>
      <c r="BC89" s="81">
        <v>-146747</v>
      </c>
      <c r="BD89" s="81">
        <v>-146747</v>
      </c>
      <c r="BE89" s="81">
        <v>-146747</v>
      </c>
      <c r="BF89" s="81">
        <v>-146747</v>
      </c>
      <c r="BG89" s="81">
        <v>-146747</v>
      </c>
      <c r="BH89" s="81">
        <v>-146747</v>
      </c>
      <c r="BI89" s="81">
        <v>-146747</v>
      </c>
      <c r="BJ89" s="81">
        <v>-146747</v>
      </c>
      <c r="BK89" s="81">
        <v>-146747</v>
      </c>
      <c r="BL89" s="81">
        <v>-146747</v>
      </c>
      <c r="BM89" s="81">
        <v>-146747</v>
      </c>
      <c r="BN89" s="81">
        <v>-146747</v>
      </c>
      <c r="BO89" s="81">
        <v>-146747</v>
      </c>
      <c r="BP89" s="81">
        <v>-146747</v>
      </c>
      <c r="BQ89" s="81">
        <v>-146747</v>
      </c>
      <c r="BR89" s="81">
        <v>-146747</v>
      </c>
      <c r="BS89" s="81">
        <v>-146747</v>
      </c>
    </row>
    <row r="90" spans="1:71" ht="36" customHeight="1" x14ac:dyDescent="0.2">
      <c r="A90" s="37" t="s">
        <v>282</v>
      </c>
      <c r="B90" s="43">
        <v>272816</v>
      </c>
      <c r="C90" s="42">
        <v>-338308</v>
      </c>
      <c r="D90" s="42">
        <v>93015</v>
      </c>
      <c r="E90" s="42">
        <v>85721</v>
      </c>
      <c r="F90" s="42">
        <v>54100</v>
      </c>
      <c r="G90" s="42">
        <v>40480</v>
      </c>
      <c r="H90" s="42">
        <v>3200</v>
      </c>
      <c r="I90" s="42">
        <v>-3700</v>
      </c>
      <c r="J90" s="81">
        <v>-9356</v>
      </c>
      <c r="K90" s="81">
        <v>-9356</v>
      </c>
      <c r="L90" s="81">
        <v>-9356</v>
      </c>
      <c r="M90" s="81">
        <v>-9356</v>
      </c>
      <c r="N90" s="81">
        <v>-9356</v>
      </c>
      <c r="O90" s="81">
        <v>-9356</v>
      </c>
      <c r="P90" s="81">
        <v>-9356</v>
      </c>
      <c r="Q90" s="81">
        <v>-9356</v>
      </c>
      <c r="R90" s="81">
        <v>-9356</v>
      </c>
      <c r="S90" s="81">
        <v>-9356</v>
      </c>
      <c r="T90" s="81">
        <v>-9356</v>
      </c>
      <c r="U90" s="81">
        <v>-9356</v>
      </c>
      <c r="V90" s="81">
        <v>-9356</v>
      </c>
      <c r="W90" s="81">
        <v>-9356</v>
      </c>
      <c r="X90" s="81">
        <v>-9356</v>
      </c>
      <c r="Y90" s="81">
        <v>-9356</v>
      </c>
      <c r="Z90" s="81">
        <v>-9356</v>
      </c>
      <c r="AA90" s="81">
        <v>-9356</v>
      </c>
      <c r="AB90" s="81">
        <v>-9356</v>
      </c>
      <c r="AC90" s="81">
        <v>-9356</v>
      </c>
      <c r="AD90" s="81">
        <v>-9356</v>
      </c>
      <c r="AE90" s="81">
        <v>-9356</v>
      </c>
      <c r="AF90" s="81">
        <v>-9356</v>
      </c>
      <c r="AG90" s="81">
        <v>-9356</v>
      </c>
      <c r="AH90" s="81">
        <v>-9356</v>
      </c>
      <c r="AI90" s="81">
        <v>-9356</v>
      </c>
      <c r="AJ90" s="81">
        <v>-9356</v>
      </c>
      <c r="AK90" s="81">
        <v>-9356</v>
      </c>
      <c r="AL90" s="81">
        <v>-9356</v>
      </c>
      <c r="AM90" s="81">
        <v>-9356</v>
      </c>
      <c r="AN90" s="81">
        <v>-9356</v>
      </c>
      <c r="AO90" s="81">
        <v>-9356</v>
      </c>
      <c r="AP90" s="81">
        <v>-9356</v>
      </c>
      <c r="AQ90" s="81">
        <v>-9356</v>
      </c>
      <c r="AR90" s="81">
        <v>-9356</v>
      </c>
      <c r="AS90" s="81">
        <v>-9356</v>
      </c>
      <c r="AT90" s="81">
        <v>-9356</v>
      </c>
      <c r="AU90" s="81">
        <v>-9356</v>
      </c>
      <c r="AV90" s="81">
        <v>-9356</v>
      </c>
      <c r="AW90" s="81">
        <v>-9356</v>
      </c>
      <c r="AX90" s="81">
        <v>-9356</v>
      </c>
      <c r="AY90" s="81">
        <v>-9356</v>
      </c>
      <c r="AZ90" s="81">
        <v>-9356</v>
      </c>
      <c r="BA90" s="81">
        <v>-9356</v>
      </c>
      <c r="BB90" s="81">
        <v>-9356</v>
      </c>
      <c r="BC90" s="81">
        <v>-9356</v>
      </c>
      <c r="BD90" s="81">
        <v>-9356</v>
      </c>
      <c r="BE90" s="81">
        <v>-9356</v>
      </c>
      <c r="BF90" s="81">
        <v>-9356</v>
      </c>
      <c r="BG90" s="81">
        <v>-9356</v>
      </c>
      <c r="BH90" s="81">
        <v>-9356</v>
      </c>
      <c r="BI90" s="81">
        <v>-9356</v>
      </c>
      <c r="BJ90" s="81">
        <v>-9356</v>
      </c>
      <c r="BK90" s="81">
        <v>-9356</v>
      </c>
      <c r="BL90" s="81">
        <v>-9356</v>
      </c>
      <c r="BM90" s="81">
        <v>-9356</v>
      </c>
      <c r="BN90" s="81">
        <v>-9356</v>
      </c>
      <c r="BO90" s="81">
        <v>-9356</v>
      </c>
      <c r="BP90" s="81">
        <v>-9356</v>
      </c>
      <c r="BQ90" s="81">
        <v>-9356</v>
      </c>
      <c r="BR90" s="81">
        <v>-9356</v>
      </c>
      <c r="BS90" s="81">
        <v>-9356</v>
      </c>
    </row>
    <row r="91" spans="1:71" ht="36" customHeight="1" x14ac:dyDescent="0.2">
      <c r="A91" s="35" t="s">
        <v>274</v>
      </c>
      <c r="B91" s="48">
        <v>-450397</v>
      </c>
      <c r="C91" s="48">
        <v>-540620</v>
      </c>
      <c r="D91" s="48">
        <v>418062</v>
      </c>
      <c r="E91" s="48">
        <v>184468</v>
      </c>
      <c r="F91" s="48">
        <v>-110000</v>
      </c>
      <c r="G91" s="48">
        <v>-105493</v>
      </c>
      <c r="H91" s="48">
        <v>-3131</v>
      </c>
      <c r="I91" s="48">
        <v>-293683</v>
      </c>
      <c r="N91" s="44"/>
    </row>
    <row r="100" spans="1:8" ht="36" customHeight="1" x14ac:dyDescent="0.2">
      <c r="A100" s="47" t="s">
        <v>272</v>
      </c>
      <c r="B100" s="33" t="s">
        <v>285</v>
      </c>
      <c r="C100" s="57">
        <v>43100</v>
      </c>
      <c r="D100" s="57">
        <v>43465</v>
      </c>
      <c r="E100" s="57">
        <v>43830</v>
      </c>
      <c r="F100" s="57">
        <v>44196</v>
      </c>
      <c r="G100" s="57">
        <v>44561</v>
      </c>
      <c r="H100" s="57">
        <v>44926</v>
      </c>
    </row>
    <row r="101" spans="1:8" ht="36" customHeight="1" x14ac:dyDescent="0.2">
      <c r="A101" s="37" t="s">
        <v>269</v>
      </c>
      <c r="B101" s="43">
        <f>B19/1000</f>
        <v>-1565.0930000000001</v>
      </c>
      <c r="C101" s="43">
        <f t="shared" ref="C101:H101" si="18">C19/1000</f>
        <v>-268.33600000000001</v>
      </c>
      <c r="D101" s="43">
        <f t="shared" si="18"/>
        <v>-153.63800000000001</v>
      </c>
      <c r="E101" s="43">
        <f t="shared" si="18"/>
        <v>-292.71499999999997</v>
      </c>
      <c r="F101" s="43">
        <f t="shared" si="18"/>
        <v>-311.7</v>
      </c>
      <c r="G101" s="43">
        <f t="shared" si="18"/>
        <v>-306.87299999999999</v>
      </c>
      <c r="H101" s="43">
        <f t="shared" si="18"/>
        <v>-231.83099999999999</v>
      </c>
    </row>
    <row r="102" spans="1:8" ht="36" customHeight="1" x14ac:dyDescent="0.2">
      <c r="A102" s="37" t="s">
        <v>280</v>
      </c>
      <c r="B102" s="43">
        <f t="shared" ref="B102:H102" si="19">B20/1000</f>
        <v>-757.82899999999995</v>
      </c>
      <c r="C102" s="43">
        <f t="shared" si="19"/>
        <v>-247.976</v>
      </c>
      <c r="D102" s="43">
        <f t="shared" si="19"/>
        <v>5.6849999999999996</v>
      </c>
      <c r="E102" s="43">
        <f t="shared" si="19"/>
        <v>-36.537999999999997</v>
      </c>
      <c r="F102" s="43">
        <f t="shared" si="19"/>
        <v>-214.4</v>
      </c>
      <c r="G102" s="43">
        <f t="shared" si="19"/>
        <v>-151.1</v>
      </c>
      <c r="H102" s="43">
        <f t="shared" si="19"/>
        <v>-113.5</v>
      </c>
    </row>
    <row r="103" spans="1:8" ht="36" customHeight="1" x14ac:dyDescent="0.2">
      <c r="A103" s="37" t="s">
        <v>282</v>
      </c>
      <c r="B103" s="43">
        <f t="shared" ref="B103:H103" si="20">B21/1000</f>
        <v>2166.2080000000001</v>
      </c>
      <c r="C103" s="43">
        <f t="shared" si="20"/>
        <v>-24.308</v>
      </c>
      <c r="D103" s="43">
        <f t="shared" si="20"/>
        <v>566.01499999999999</v>
      </c>
      <c r="E103" s="43">
        <f t="shared" si="20"/>
        <v>513.721</v>
      </c>
      <c r="F103" s="43">
        <f t="shared" si="20"/>
        <v>416.1</v>
      </c>
      <c r="G103" s="43">
        <f t="shared" si="20"/>
        <v>352.48</v>
      </c>
      <c r="H103" s="43">
        <f t="shared" si="20"/>
        <v>342.2</v>
      </c>
    </row>
    <row r="104" spans="1:8" ht="36" customHeight="1" x14ac:dyDescent="0.2">
      <c r="A104" s="35" t="s">
        <v>274</v>
      </c>
      <c r="B104" s="43">
        <f t="shared" ref="B104:H104" si="21">B22/1000</f>
        <v>-156.714</v>
      </c>
      <c r="C104" s="43">
        <f t="shared" si="21"/>
        <v>-540.62</v>
      </c>
      <c r="D104" s="43">
        <f t="shared" si="21"/>
        <v>418.06200000000001</v>
      </c>
      <c r="E104" s="43">
        <f t="shared" si="21"/>
        <v>184.46799999999999</v>
      </c>
      <c r="F104" s="43">
        <f t="shared" si="21"/>
        <v>-110</v>
      </c>
      <c r="G104" s="43">
        <f t="shared" si="21"/>
        <v>-105.49299999999999</v>
      </c>
      <c r="H104" s="43">
        <f t="shared" si="21"/>
        <v>-3.1309999999999998</v>
      </c>
    </row>
  </sheetData>
  <mergeCells count="4">
    <mergeCell ref="A8:I8"/>
    <mergeCell ref="A16:I16"/>
    <mergeCell ref="A71:D71"/>
    <mergeCell ref="A74:A75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697B-6459-47F7-9D79-928FF9E29AA7}">
  <dimension ref="A1:CK91"/>
  <sheetViews>
    <sheetView tabSelected="1" topLeftCell="O15" zoomScale="85" zoomScaleNormal="85" workbookViewId="0">
      <selection activeCell="AC25" sqref="AC25"/>
    </sheetView>
  </sheetViews>
  <sheetFormatPr defaultColWidth="14.1640625" defaultRowHeight="36" customHeight="1" x14ac:dyDescent="0.2"/>
  <cols>
    <col min="1" max="1" width="21.6640625" style="44" customWidth="1"/>
    <col min="2" max="2" width="18.5" style="29" customWidth="1"/>
    <col min="3" max="10" width="14.1640625" style="29"/>
    <col min="11" max="11" width="12.6640625" style="29" customWidth="1"/>
    <col min="12" max="12" width="12" style="29" customWidth="1"/>
    <col min="13" max="13" width="23.5" style="29" customWidth="1"/>
    <col min="14" max="14" width="14.5" style="29" customWidth="1"/>
    <col min="15" max="18" width="14.1640625" style="44"/>
    <col min="19" max="19" width="15.1640625" style="44" customWidth="1"/>
    <col min="20" max="16384" width="14.1640625" style="44"/>
  </cols>
  <sheetData>
    <row r="1" spans="1:14" ht="36" customHeight="1" x14ac:dyDescent="0.2">
      <c r="A1" s="58" t="s">
        <v>275</v>
      </c>
      <c r="J1" s="46"/>
    </row>
    <row r="2" spans="1:14" ht="36" customHeight="1" x14ac:dyDescent="0.2">
      <c r="A2" s="37" t="s">
        <v>218</v>
      </c>
      <c r="B2" s="33" t="s">
        <v>273</v>
      </c>
      <c r="C2" s="57">
        <v>43040</v>
      </c>
      <c r="D2" s="57">
        <v>43405</v>
      </c>
      <c r="E2" s="57">
        <v>43770</v>
      </c>
      <c r="F2" s="57">
        <v>44136</v>
      </c>
      <c r="G2" s="57">
        <v>44501</v>
      </c>
      <c r="H2" s="57">
        <v>44866</v>
      </c>
      <c r="I2" s="57">
        <v>45231</v>
      </c>
      <c r="J2" s="46"/>
    </row>
    <row r="3" spans="1:14" ht="36" customHeight="1" x14ac:dyDescent="0.2">
      <c r="A3" s="37" t="s">
        <v>269</v>
      </c>
      <c r="B3" s="41">
        <f>SUM(C3:I3)</f>
        <v>806000</v>
      </c>
      <c r="C3" s="41">
        <f t="shared" ref="C3:I3" si="0">E32*1000</f>
        <v>116000</v>
      </c>
      <c r="D3" s="41">
        <f t="shared" si="0"/>
        <v>121000</v>
      </c>
      <c r="E3" s="41">
        <f t="shared" si="0"/>
        <v>109000</v>
      </c>
      <c r="F3" s="41">
        <f t="shared" si="0"/>
        <v>104000</v>
      </c>
      <c r="G3" s="41">
        <f t="shared" si="0"/>
        <v>107000</v>
      </c>
      <c r="H3" s="41">
        <f t="shared" si="0"/>
        <v>122000</v>
      </c>
      <c r="I3" s="41">
        <f t="shared" si="0"/>
        <v>127000</v>
      </c>
      <c r="J3" s="46"/>
    </row>
    <row r="4" spans="1:14" ht="36" customHeight="1" x14ac:dyDescent="0.2">
      <c r="A4" s="37" t="s">
        <v>271</v>
      </c>
      <c r="B4" s="41">
        <f t="shared" ref="B4:B7" si="1">SUM(C4:I4)</f>
        <v>2511000</v>
      </c>
      <c r="C4" s="41">
        <f t="shared" ref="C4:I4" si="2">E38*1000</f>
        <v>314000</v>
      </c>
      <c r="D4" s="41">
        <f t="shared" si="2"/>
        <v>473000</v>
      </c>
      <c r="E4" s="41">
        <f t="shared" si="2"/>
        <v>428000</v>
      </c>
      <c r="F4" s="41">
        <f t="shared" si="2"/>
        <v>362000</v>
      </c>
      <c r="G4" s="41">
        <f t="shared" si="2"/>
        <v>312000</v>
      </c>
      <c r="H4" s="41">
        <f t="shared" si="2"/>
        <v>339000</v>
      </c>
      <c r="I4" s="41">
        <f t="shared" si="2"/>
        <v>283000</v>
      </c>
      <c r="J4" s="46"/>
    </row>
    <row r="5" spans="1:14" ht="36" customHeight="1" x14ac:dyDescent="0.2">
      <c r="A5" s="37" t="s">
        <v>280</v>
      </c>
      <c r="B5" s="41">
        <f t="shared" si="1"/>
        <v>1257000</v>
      </c>
      <c r="C5" s="41">
        <f t="shared" ref="C5:I5" si="3">E44*1000</f>
        <v>261000</v>
      </c>
      <c r="D5" s="41">
        <f t="shared" si="3"/>
        <v>217000</v>
      </c>
      <c r="E5" s="41">
        <f t="shared" si="3"/>
        <v>179000</v>
      </c>
      <c r="F5" s="41">
        <f t="shared" si="3"/>
        <v>153000</v>
      </c>
      <c r="G5" s="41">
        <f t="shared" si="3"/>
        <v>144000</v>
      </c>
      <c r="H5" s="41">
        <f t="shared" si="3"/>
        <v>210000</v>
      </c>
      <c r="I5" s="41">
        <f t="shared" si="3"/>
        <v>93000</v>
      </c>
      <c r="J5" s="46"/>
    </row>
    <row r="6" spans="1:14" ht="47.45" customHeight="1" x14ac:dyDescent="0.2">
      <c r="A6" s="37" t="s">
        <v>277</v>
      </c>
      <c r="B6" s="41">
        <f t="shared" si="1"/>
        <v>1054000</v>
      </c>
      <c r="C6" s="41">
        <f t="shared" ref="C6:I6" si="4">E50*1000</f>
        <v>135000</v>
      </c>
      <c r="D6" s="41">
        <f t="shared" si="4"/>
        <v>140000</v>
      </c>
      <c r="E6" s="41">
        <f t="shared" si="4"/>
        <v>145000</v>
      </c>
      <c r="F6" s="41">
        <f t="shared" si="4"/>
        <v>150000</v>
      </c>
      <c r="G6" s="41">
        <f t="shared" si="4"/>
        <v>156000</v>
      </c>
      <c r="H6" s="41">
        <f t="shared" si="4"/>
        <v>161000</v>
      </c>
      <c r="I6" s="41">
        <f t="shared" si="4"/>
        <v>167000</v>
      </c>
      <c r="J6" s="46"/>
      <c r="L6" s="44"/>
      <c r="M6" s="44"/>
      <c r="N6" s="44"/>
    </row>
    <row r="7" spans="1:14" ht="36" customHeight="1" x14ac:dyDescent="0.2">
      <c r="A7" s="59" t="s">
        <v>274</v>
      </c>
      <c r="B7" s="41">
        <f t="shared" si="1"/>
        <v>5628000</v>
      </c>
      <c r="C7" s="48">
        <f t="shared" ref="C7:G7" si="5">SUM(C3:C6)</f>
        <v>826000</v>
      </c>
      <c r="D7" s="48">
        <f t="shared" si="5"/>
        <v>951000</v>
      </c>
      <c r="E7" s="48">
        <f t="shared" si="5"/>
        <v>861000</v>
      </c>
      <c r="F7" s="48">
        <f t="shared" si="5"/>
        <v>769000</v>
      </c>
      <c r="G7" s="48">
        <f t="shared" si="5"/>
        <v>719000</v>
      </c>
      <c r="H7" s="48">
        <f>SUM(H3:H6)</f>
        <v>832000</v>
      </c>
      <c r="I7" s="48">
        <f>SUM(I3:I6)</f>
        <v>670000</v>
      </c>
      <c r="J7" s="46"/>
      <c r="L7" s="44"/>
      <c r="M7" s="44"/>
      <c r="N7" s="44"/>
    </row>
    <row r="8" spans="1:14" ht="99.75" customHeight="1" x14ac:dyDescent="0.2">
      <c r="A8" s="82" t="s">
        <v>278</v>
      </c>
      <c r="B8" s="82"/>
      <c r="C8" s="82"/>
      <c r="D8" s="82"/>
      <c r="E8" s="82"/>
      <c r="F8" s="82"/>
      <c r="G8" s="82"/>
      <c r="H8" s="82"/>
      <c r="I8" s="82"/>
      <c r="J8" s="46"/>
      <c r="L8" s="44"/>
      <c r="M8" s="44"/>
      <c r="N8" s="44"/>
    </row>
    <row r="9" spans="1:14" ht="36" customHeight="1" x14ac:dyDescent="0.2">
      <c r="B9" s="44"/>
      <c r="C9" s="44"/>
      <c r="D9" s="44"/>
      <c r="E9" s="44"/>
      <c r="F9" s="44"/>
      <c r="G9" s="44"/>
      <c r="H9" s="44"/>
      <c r="I9" s="44"/>
      <c r="J9" s="46"/>
      <c r="L9" s="44"/>
      <c r="M9" s="44"/>
      <c r="N9" s="44"/>
    </row>
    <row r="10" spans="1:14" ht="36" customHeight="1" x14ac:dyDescent="0.2">
      <c r="A10" s="45"/>
      <c r="B10" s="46"/>
      <c r="C10" s="46"/>
      <c r="D10" s="46"/>
      <c r="E10" s="46"/>
      <c r="F10" s="46"/>
      <c r="G10" s="46"/>
      <c r="H10" s="46"/>
      <c r="I10" s="46"/>
      <c r="J10" s="46"/>
      <c r="L10" s="44"/>
      <c r="M10" s="44"/>
      <c r="N10" s="44"/>
    </row>
    <row r="11" spans="1:14" ht="61.5" customHeight="1" x14ac:dyDescent="0.2">
      <c r="A11" s="58" t="s">
        <v>276</v>
      </c>
      <c r="B11" s="33" t="s">
        <v>273</v>
      </c>
      <c r="C11" s="57">
        <v>43100</v>
      </c>
      <c r="D11" s="57">
        <v>43465</v>
      </c>
      <c r="E11" s="57">
        <v>43830</v>
      </c>
      <c r="F11" s="57">
        <v>44196</v>
      </c>
      <c r="G11" s="57">
        <v>44561</v>
      </c>
      <c r="H11" s="57">
        <v>44926</v>
      </c>
      <c r="I11" s="57">
        <v>45291</v>
      </c>
      <c r="J11" s="46"/>
    </row>
    <row r="12" spans="1:14" ht="49.9" customHeight="1" x14ac:dyDescent="0.2">
      <c r="A12" s="37" t="s">
        <v>269</v>
      </c>
      <c r="B12" s="43">
        <f t="shared" ref="B12:B13" si="6">SUM(C12:I12)</f>
        <v>2674676</v>
      </c>
      <c r="C12" s="42">
        <v>384336</v>
      </c>
      <c r="D12" s="42">
        <v>274638</v>
      </c>
      <c r="E12" s="42">
        <v>401715</v>
      </c>
      <c r="F12" s="42">
        <v>415700</v>
      </c>
      <c r="G12" s="42">
        <v>413873</v>
      </c>
      <c r="H12" s="42">
        <v>353831</v>
      </c>
      <c r="I12" s="42">
        <v>430583</v>
      </c>
      <c r="J12" s="46"/>
    </row>
    <row r="13" spans="1:14" ht="49.9" customHeight="1" x14ac:dyDescent="0.2">
      <c r="A13" s="37" t="s">
        <v>280</v>
      </c>
      <c r="B13" s="43">
        <f t="shared" si="6"/>
        <v>2284229</v>
      </c>
      <c r="C13" s="42">
        <f t="shared" ref="C13:I13" si="7">D62</f>
        <v>508976</v>
      </c>
      <c r="D13" s="42">
        <f t="shared" si="7"/>
        <v>211315</v>
      </c>
      <c r="E13" s="42">
        <f t="shared" si="7"/>
        <v>215538</v>
      </c>
      <c r="F13" s="42">
        <f t="shared" si="7"/>
        <v>367400</v>
      </c>
      <c r="G13" s="42">
        <f t="shared" si="7"/>
        <v>295100</v>
      </c>
      <c r="H13" s="42">
        <f t="shared" si="7"/>
        <v>323500</v>
      </c>
      <c r="I13" s="42">
        <f t="shared" si="7"/>
        <v>362400</v>
      </c>
      <c r="J13" s="46"/>
    </row>
    <row r="14" spans="1:14" ht="49.9" customHeight="1" x14ac:dyDescent="0.2">
      <c r="A14" s="37" t="s">
        <v>277</v>
      </c>
      <c r="B14" s="43">
        <f>SUM(C14:I14)</f>
        <v>1119492</v>
      </c>
      <c r="C14" s="43">
        <f>SUM(D65:D69)</f>
        <v>473308</v>
      </c>
      <c r="D14" s="43">
        <f t="shared" ref="D14:I14" si="8">SUM(E65:E69)</f>
        <v>46985</v>
      </c>
      <c r="E14" s="43">
        <f t="shared" si="8"/>
        <v>59279</v>
      </c>
      <c r="F14" s="43">
        <f t="shared" si="8"/>
        <v>95900</v>
      </c>
      <c r="G14" s="43">
        <f t="shared" si="8"/>
        <v>115520</v>
      </c>
      <c r="H14" s="43">
        <f t="shared" si="8"/>
        <v>157800</v>
      </c>
      <c r="I14" s="43">
        <f t="shared" si="8"/>
        <v>170700</v>
      </c>
      <c r="J14" s="46"/>
    </row>
    <row r="15" spans="1:14" ht="49.9" customHeight="1" x14ac:dyDescent="0.2">
      <c r="A15" s="43" t="s">
        <v>274</v>
      </c>
      <c r="B15" s="43">
        <f>SUM(C15:I15)</f>
        <v>6078397</v>
      </c>
      <c r="C15" s="43">
        <f>SUM(C12:C14)</f>
        <v>1366620</v>
      </c>
      <c r="D15" s="43">
        <f>SUM(D12:D14)</f>
        <v>532938</v>
      </c>
      <c r="E15" s="43">
        <f t="shared" ref="E15:I15" si="9">SUM(E12:E14)</f>
        <v>676532</v>
      </c>
      <c r="F15" s="43">
        <f t="shared" si="9"/>
        <v>879000</v>
      </c>
      <c r="G15" s="43">
        <f t="shared" si="9"/>
        <v>824493</v>
      </c>
      <c r="H15" s="43">
        <f t="shared" si="9"/>
        <v>835131</v>
      </c>
      <c r="I15" s="43">
        <f t="shared" si="9"/>
        <v>963683</v>
      </c>
      <c r="J15" s="46"/>
    </row>
    <row r="16" spans="1:14" ht="88.5" customHeight="1" x14ac:dyDescent="0.2">
      <c r="A16" s="82" t="s">
        <v>283</v>
      </c>
      <c r="B16" s="82"/>
      <c r="C16" s="82"/>
      <c r="D16" s="82"/>
      <c r="E16" s="82"/>
      <c r="F16" s="82"/>
      <c r="G16" s="82"/>
      <c r="H16" s="82"/>
      <c r="I16" s="82"/>
      <c r="J16" s="46"/>
    </row>
    <row r="17" spans="1:26" ht="36" customHeight="1" x14ac:dyDescent="0.2">
      <c r="A17" s="46"/>
      <c r="B17" s="45"/>
      <c r="C17" s="45"/>
      <c r="D17" s="45"/>
      <c r="E17" s="45"/>
      <c r="F17" s="45"/>
      <c r="G17" s="45"/>
      <c r="H17" s="45"/>
      <c r="I17" s="45"/>
      <c r="J17" s="46"/>
      <c r="M17" s="44"/>
      <c r="N17" s="44"/>
    </row>
    <row r="18" spans="1:26" ht="55.5" customHeight="1" x14ac:dyDescent="0.2">
      <c r="A18" s="47" t="s">
        <v>272</v>
      </c>
      <c r="B18" s="33" t="s">
        <v>273</v>
      </c>
      <c r="C18" s="57">
        <v>43100</v>
      </c>
      <c r="D18" s="57">
        <v>43465</v>
      </c>
      <c r="E18" s="57">
        <v>43830</v>
      </c>
      <c r="F18" s="57">
        <v>44196</v>
      </c>
      <c r="G18" s="57">
        <v>44561</v>
      </c>
      <c r="H18" s="57">
        <v>44926</v>
      </c>
      <c r="I18" s="57">
        <v>45291</v>
      </c>
      <c r="J18" s="46"/>
      <c r="M18" s="44"/>
      <c r="N18" s="44"/>
      <c r="U18" s="57" t="s">
        <v>288</v>
      </c>
      <c r="V18" s="57">
        <v>45291</v>
      </c>
      <c r="W18" s="57">
        <v>45657</v>
      </c>
      <c r="X18" s="57">
        <v>46022</v>
      </c>
      <c r="Y18" s="57">
        <v>46387</v>
      </c>
      <c r="Z18" s="57">
        <v>46752</v>
      </c>
    </row>
    <row r="19" spans="1:26" ht="36" customHeight="1" x14ac:dyDescent="0.2">
      <c r="A19" s="37" t="s">
        <v>269</v>
      </c>
      <c r="B19" s="43">
        <f>SUM(D19:J19)</f>
        <v>-1600340</v>
      </c>
      <c r="C19" s="42">
        <f t="shared" ref="C19:I19" si="10">C3-C12</f>
        <v>-268336</v>
      </c>
      <c r="D19" s="42">
        <f t="shared" si="10"/>
        <v>-153638</v>
      </c>
      <c r="E19" s="42">
        <f t="shared" si="10"/>
        <v>-292715</v>
      </c>
      <c r="F19" s="42">
        <f t="shared" si="10"/>
        <v>-311700</v>
      </c>
      <c r="G19" s="42">
        <f t="shared" si="10"/>
        <v>-306873</v>
      </c>
      <c r="H19" s="42">
        <f t="shared" si="10"/>
        <v>-231831</v>
      </c>
      <c r="I19" s="42">
        <f t="shared" si="10"/>
        <v>-303583</v>
      </c>
      <c r="J19" s="46"/>
      <c r="M19" s="44"/>
      <c r="N19" s="44"/>
      <c r="U19" s="42" t="s">
        <v>269</v>
      </c>
      <c r="V19" s="42">
        <v>-304</v>
      </c>
      <c r="W19" s="42">
        <v>-389</v>
      </c>
      <c r="X19" s="42">
        <v>-414</v>
      </c>
      <c r="Y19" s="42">
        <v>-402</v>
      </c>
      <c r="Z19" s="42">
        <v>0</v>
      </c>
    </row>
    <row r="20" spans="1:26" ht="36" customHeight="1" x14ac:dyDescent="0.2">
      <c r="A20" s="37" t="s">
        <v>280</v>
      </c>
      <c r="B20" s="43">
        <f>SUM(D20:J20)</f>
        <v>-779253</v>
      </c>
      <c r="C20" s="42">
        <f t="shared" ref="C20:I21" si="11">C5-C13</f>
        <v>-247976</v>
      </c>
      <c r="D20" s="42">
        <f t="shared" si="11"/>
        <v>5685</v>
      </c>
      <c r="E20" s="42">
        <f t="shared" si="11"/>
        <v>-36538</v>
      </c>
      <c r="F20" s="42">
        <f t="shared" si="11"/>
        <v>-214400</v>
      </c>
      <c r="G20" s="42">
        <f t="shared" si="11"/>
        <v>-151100</v>
      </c>
      <c r="H20" s="42">
        <f t="shared" si="11"/>
        <v>-113500</v>
      </c>
      <c r="I20" s="42">
        <f t="shared" si="11"/>
        <v>-269400</v>
      </c>
      <c r="J20" s="46"/>
      <c r="M20" s="44"/>
      <c r="N20" s="44"/>
      <c r="U20" s="42" t="s">
        <v>289</v>
      </c>
      <c r="V20" s="42">
        <v>-269</v>
      </c>
      <c r="W20" s="42">
        <v>-300</v>
      </c>
      <c r="X20" s="42">
        <v>-262</v>
      </c>
      <c r="Y20" s="42">
        <v>-244</v>
      </c>
      <c r="Z20" s="42">
        <v>-215</v>
      </c>
    </row>
    <row r="21" spans="1:26" ht="36" customHeight="1" x14ac:dyDescent="0.2">
      <c r="A21" s="37" t="s">
        <v>282</v>
      </c>
      <c r="B21" s="43">
        <f>SUM(D21:J21)</f>
        <v>272816</v>
      </c>
      <c r="C21" s="42">
        <f t="shared" si="11"/>
        <v>-338308</v>
      </c>
      <c r="D21" s="42">
        <f t="shared" si="11"/>
        <v>93015</v>
      </c>
      <c r="E21" s="42">
        <f t="shared" si="11"/>
        <v>85721</v>
      </c>
      <c r="F21" s="42">
        <f t="shared" si="11"/>
        <v>54100</v>
      </c>
      <c r="G21" s="42">
        <f t="shared" si="11"/>
        <v>40480</v>
      </c>
      <c r="H21" s="42">
        <f t="shared" si="11"/>
        <v>3200</v>
      </c>
      <c r="I21" s="42">
        <f t="shared" si="11"/>
        <v>-3700</v>
      </c>
      <c r="J21" s="46"/>
      <c r="M21" s="44"/>
      <c r="N21" s="44"/>
      <c r="U21" s="42" t="s">
        <v>291</v>
      </c>
      <c r="V21" s="42">
        <v>347</v>
      </c>
      <c r="W21" s="42">
        <v>419</v>
      </c>
      <c r="X21" s="42">
        <v>403</v>
      </c>
      <c r="Y21" s="42">
        <v>388</v>
      </c>
      <c r="Z21" s="42">
        <v>151</v>
      </c>
    </row>
    <row r="22" spans="1:26" ht="36" customHeight="1" x14ac:dyDescent="0.2">
      <c r="A22" s="35" t="s">
        <v>274</v>
      </c>
      <c r="B22" s="48">
        <f>B7-B15</f>
        <v>-450397</v>
      </c>
      <c r="C22" s="48">
        <f>C7-C15</f>
        <v>-540620</v>
      </c>
      <c r="D22" s="48">
        <f t="shared" ref="D22:I22" si="12">D7-D15</f>
        <v>418062</v>
      </c>
      <c r="E22" s="48">
        <f t="shared" si="12"/>
        <v>184468</v>
      </c>
      <c r="F22" s="48">
        <f t="shared" si="12"/>
        <v>-110000</v>
      </c>
      <c r="G22" s="48">
        <f t="shared" si="12"/>
        <v>-105493</v>
      </c>
      <c r="H22" s="48">
        <f t="shared" si="12"/>
        <v>-3131</v>
      </c>
      <c r="I22" s="48">
        <f t="shared" si="12"/>
        <v>-293683</v>
      </c>
      <c r="J22" s="46"/>
      <c r="N22" s="44"/>
      <c r="U22" s="48" t="s">
        <v>290</v>
      </c>
      <c r="V22" s="48">
        <v>-226</v>
      </c>
      <c r="W22" s="48">
        <v>-270</v>
      </c>
      <c r="X22" s="48">
        <v>-273</v>
      </c>
      <c r="Y22" s="48">
        <v>-257</v>
      </c>
      <c r="Z22" s="48">
        <v>-64</v>
      </c>
    </row>
    <row r="23" spans="1:26" ht="36" customHeight="1" x14ac:dyDescent="0.2">
      <c r="A23" s="46"/>
      <c r="B23" s="46"/>
      <c r="C23" s="46"/>
      <c r="D23" s="46"/>
      <c r="E23" s="46"/>
      <c r="F23" s="46"/>
      <c r="G23" s="46"/>
      <c r="H23" s="46"/>
      <c r="I23" s="46"/>
      <c r="J23" s="46"/>
      <c r="N23" s="44"/>
    </row>
    <row r="24" spans="1:26" ht="36" customHeight="1" x14ac:dyDescent="0.2">
      <c r="A24" s="29"/>
      <c r="N24" s="44"/>
    </row>
    <row r="25" spans="1:26" ht="87.75" customHeight="1" x14ac:dyDescent="0.2">
      <c r="A25" s="67" t="s">
        <v>258</v>
      </c>
      <c r="B25" s="79">
        <f>((I22/C22)^(1/6))-1</f>
        <v>-9.6701858657345152E-2</v>
      </c>
      <c r="C25" s="56"/>
      <c r="D25" s="56"/>
      <c r="E25" s="62"/>
      <c r="F25" s="56"/>
      <c r="G25" s="56"/>
      <c r="H25" s="56"/>
      <c r="I25" s="56"/>
      <c r="K25" s="63"/>
      <c r="N25" s="44"/>
    </row>
    <row r="26" spans="1:26" ht="99.75" customHeight="1" x14ac:dyDescent="0.2">
      <c r="A26" s="56" t="s">
        <v>249</v>
      </c>
      <c r="K26" s="56" t="s">
        <v>250</v>
      </c>
      <c r="N26" s="44"/>
    </row>
    <row r="27" spans="1:26" ht="43.5" customHeight="1" x14ac:dyDescent="0.2">
      <c r="A27" s="33" t="s">
        <v>209</v>
      </c>
      <c r="B27" s="33"/>
      <c r="C27" s="35"/>
      <c r="D27" s="33" t="s">
        <v>110</v>
      </c>
      <c r="E27" s="33" t="s">
        <v>126</v>
      </c>
      <c r="F27" s="33" t="s">
        <v>127</v>
      </c>
      <c r="G27" s="33" t="s">
        <v>128</v>
      </c>
      <c r="H27" s="33" t="s">
        <v>129</v>
      </c>
      <c r="I27" s="33" t="s">
        <v>130</v>
      </c>
      <c r="J27" s="33" t="s">
        <v>131</v>
      </c>
      <c r="K27" s="33" t="s">
        <v>132</v>
      </c>
      <c r="L27" s="33" t="s">
        <v>133</v>
      </c>
    </row>
    <row r="28" spans="1:26" ht="43.5" customHeight="1" x14ac:dyDescent="0.2">
      <c r="A28" s="38" t="s">
        <v>270</v>
      </c>
      <c r="B28" s="37" t="s">
        <v>214</v>
      </c>
      <c r="C28" s="35" t="s">
        <v>215</v>
      </c>
      <c r="D28" s="35">
        <v>5.8230000000000004</v>
      </c>
      <c r="E28" s="35">
        <v>104</v>
      </c>
      <c r="F28" s="35">
        <v>105</v>
      </c>
      <c r="G28" s="35">
        <v>92</v>
      </c>
      <c r="H28" s="35">
        <v>84</v>
      </c>
      <c r="I28" s="35">
        <v>84</v>
      </c>
      <c r="J28" s="35">
        <v>92</v>
      </c>
      <c r="K28" s="35">
        <v>92</v>
      </c>
      <c r="L28" s="35">
        <v>92</v>
      </c>
    </row>
    <row r="29" spans="1:26" ht="43.5" customHeight="1" x14ac:dyDescent="0.2">
      <c r="A29" s="35" t="s">
        <v>113</v>
      </c>
      <c r="B29" s="35" t="s">
        <v>114</v>
      </c>
      <c r="C29" s="35" t="s">
        <v>107</v>
      </c>
      <c r="D29" s="35"/>
      <c r="E29" s="35">
        <v>1.6</v>
      </c>
      <c r="F29" s="35">
        <v>1.6</v>
      </c>
      <c r="G29" s="35">
        <v>1.6</v>
      </c>
      <c r="H29" s="35">
        <v>1.6</v>
      </c>
      <c r="I29" s="35">
        <v>1.6</v>
      </c>
      <c r="J29" s="35">
        <v>1.6</v>
      </c>
      <c r="K29" s="35">
        <v>1.6</v>
      </c>
      <c r="L29" s="35">
        <v>1.6</v>
      </c>
    </row>
    <row r="30" spans="1:26" ht="63.75" customHeight="1" x14ac:dyDescent="0.2">
      <c r="A30" s="35" t="s">
        <v>115</v>
      </c>
      <c r="B30" s="37" t="s">
        <v>210</v>
      </c>
      <c r="C30" s="35" t="s">
        <v>211</v>
      </c>
      <c r="D30" s="35">
        <v>10.705</v>
      </c>
      <c r="E30" s="35">
        <v>110</v>
      </c>
      <c r="F30" s="35">
        <v>112</v>
      </c>
      <c r="G30" s="35">
        <v>99</v>
      </c>
      <c r="H30" s="35">
        <v>92</v>
      </c>
      <c r="I30" s="35">
        <v>93</v>
      </c>
      <c r="J30" s="35">
        <v>104</v>
      </c>
      <c r="K30" s="35">
        <v>106</v>
      </c>
      <c r="L30" s="35">
        <v>107</v>
      </c>
    </row>
    <row r="31" spans="1:26" ht="43.5" customHeight="1" x14ac:dyDescent="0.2">
      <c r="A31" s="35" t="s">
        <v>117</v>
      </c>
      <c r="B31" s="35" t="s">
        <v>114</v>
      </c>
      <c r="C31" s="35" t="s">
        <v>107</v>
      </c>
      <c r="D31" s="35"/>
      <c r="E31" s="35">
        <v>1.97</v>
      </c>
      <c r="F31" s="35">
        <v>1.97</v>
      </c>
      <c r="G31" s="35">
        <v>1.97</v>
      </c>
      <c r="H31" s="35">
        <v>1.97</v>
      </c>
      <c r="I31" s="35">
        <v>1.97</v>
      </c>
      <c r="J31" s="35">
        <v>1.97</v>
      </c>
      <c r="K31" s="35">
        <v>1.97</v>
      </c>
      <c r="L31" s="35">
        <v>1.97</v>
      </c>
    </row>
    <row r="32" spans="1:26" ht="43.5" customHeight="1" x14ac:dyDescent="0.2">
      <c r="A32" s="35" t="s">
        <v>115</v>
      </c>
      <c r="B32" s="37" t="s">
        <v>212</v>
      </c>
      <c r="C32" s="35" t="s">
        <v>213</v>
      </c>
      <c r="D32" s="38">
        <v>26.77</v>
      </c>
      <c r="E32" s="38">
        <v>116</v>
      </c>
      <c r="F32" s="38">
        <v>121</v>
      </c>
      <c r="G32" s="38">
        <v>109</v>
      </c>
      <c r="H32" s="38">
        <v>104</v>
      </c>
      <c r="I32" s="38">
        <v>107</v>
      </c>
      <c r="J32" s="38">
        <v>122</v>
      </c>
      <c r="K32" s="38">
        <v>127</v>
      </c>
      <c r="L32" s="38">
        <v>131</v>
      </c>
    </row>
    <row r="33" spans="1:89" ht="43.5" customHeight="1" x14ac:dyDescent="0.2">
      <c r="A33" s="33" t="s">
        <v>209</v>
      </c>
      <c r="B33" s="33"/>
      <c r="C33" s="35"/>
      <c r="D33" s="33" t="s">
        <v>110</v>
      </c>
      <c r="E33" s="33" t="s">
        <v>126</v>
      </c>
      <c r="F33" s="33" t="s">
        <v>127</v>
      </c>
      <c r="G33" s="33" t="s">
        <v>128</v>
      </c>
      <c r="H33" s="33" t="s">
        <v>129</v>
      </c>
      <c r="I33" s="33" t="s">
        <v>130</v>
      </c>
      <c r="J33" s="33" t="s">
        <v>131</v>
      </c>
      <c r="K33" s="33" t="s">
        <v>132</v>
      </c>
      <c r="L33" s="33" t="s">
        <v>133</v>
      </c>
    </row>
    <row r="34" spans="1:89" ht="43.5" customHeight="1" x14ac:dyDescent="0.2">
      <c r="A34" s="38" t="s">
        <v>119</v>
      </c>
      <c r="B34" s="37" t="s">
        <v>214</v>
      </c>
      <c r="C34" s="35" t="s">
        <v>215</v>
      </c>
      <c r="D34" s="35">
        <v>9.9149999999999991</v>
      </c>
      <c r="E34" s="35">
        <v>282</v>
      </c>
      <c r="F34" s="35">
        <v>410</v>
      </c>
      <c r="G34" s="35">
        <v>359</v>
      </c>
      <c r="H34" s="35">
        <v>293</v>
      </c>
      <c r="I34" s="35">
        <v>244</v>
      </c>
      <c r="J34" s="35">
        <v>255</v>
      </c>
      <c r="K34" s="35">
        <v>206</v>
      </c>
      <c r="L34" s="35">
        <v>195</v>
      </c>
    </row>
    <row r="35" spans="1:89" ht="43.5" customHeight="1" x14ac:dyDescent="0.2">
      <c r="A35" s="35" t="s">
        <v>113</v>
      </c>
      <c r="B35" s="35" t="s">
        <v>114</v>
      </c>
      <c r="C35" s="35" t="s">
        <v>107</v>
      </c>
      <c r="D35" s="35"/>
      <c r="E35" s="35">
        <v>1.6</v>
      </c>
      <c r="F35" s="35">
        <v>1.6</v>
      </c>
      <c r="G35" s="35">
        <v>1.6</v>
      </c>
      <c r="H35" s="35">
        <v>1.6</v>
      </c>
      <c r="I35" s="35">
        <v>1.6</v>
      </c>
      <c r="J35" s="35">
        <v>1.6</v>
      </c>
      <c r="K35" s="35">
        <v>1.6</v>
      </c>
      <c r="L35" s="35">
        <v>1.6</v>
      </c>
    </row>
    <row r="36" spans="1:89" ht="43.5" customHeight="1" x14ac:dyDescent="0.2">
      <c r="A36" s="35" t="s">
        <v>115</v>
      </c>
      <c r="B36" s="37" t="s">
        <v>210</v>
      </c>
      <c r="C36" s="35" t="s">
        <v>211</v>
      </c>
      <c r="D36" s="35">
        <v>18.927</v>
      </c>
      <c r="E36" s="35">
        <v>296</v>
      </c>
      <c r="F36" s="35">
        <v>437</v>
      </c>
      <c r="G36" s="35">
        <v>389</v>
      </c>
      <c r="H36" s="35">
        <v>322</v>
      </c>
      <c r="I36" s="35">
        <v>273</v>
      </c>
      <c r="J36" s="35">
        <v>290</v>
      </c>
      <c r="K36" s="35">
        <v>237</v>
      </c>
      <c r="L36" s="35">
        <v>228</v>
      </c>
    </row>
    <row r="37" spans="1:89" ht="43.5" customHeight="1" x14ac:dyDescent="0.2">
      <c r="A37" s="35" t="s">
        <v>117</v>
      </c>
      <c r="B37" s="35" t="s">
        <v>114</v>
      </c>
      <c r="C37" s="35" t="s">
        <v>107</v>
      </c>
      <c r="D37" s="35"/>
      <c r="E37" s="35">
        <v>1.97</v>
      </c>
      <c r="F37" s="35">
        <v>1.97</v>
      </c>
      <c r="G37" s="35">
        <v>1.97</v>
      </c>
      <c r="H37" s="35">
        <v>1.97</v>
      </c>
      <c r="I37" s="35">
        <v>1.97</v>
      </c>
      <c r="J37" s="35">
        <v>1.97</v>
      </c>
      <c r="K37" s="35">
        <v>1.97</v>
      </c>
      <c r="L37" s="35">
        <v>1.97</v>
      </c>
    </row>
    <row r="38" spans="1:89" ht="43.5" customHeight="1" x14ac:dyDescent="0.2">
      <c r="A38" s="35" t="s">
        <v>115</v>
      </c>
      <c r="B38" s="37" t="s">
        <v>212</v>
      </c>
      <c r="C38" s="35" t="s">
        <v>213</v>
      </c>
      <c r="D38" s="35">
        <v>52.84</v>
      </c>
      <c r="E38" s="38">
        <v>314</v>
      </c>
      <c r="F38" s="38">
        <v>473</v>
      </c>
      <c r="G38" s="38">
        <v>428</v>
      </c>
      <c r="H38" s="38">
        <v>362</v>
      </c>
      <c r="I38" s="38">
        <v>312</v>
      </c>
      <c r="J38" s="38">
        <v>339</v>
      </c>
      <c r="K38" s="38">
        <v>283</v>
      </c>
      <c r="L38" s="38">
        <v>278</v>
      </c>
    </row>
    <row r="39" spans="1:89" ht="43.5" customHeight="1" x14ac:dyDescent="0.2">
      <c r="A39" s="33" t="s">
        <v>209</v>
      </c>
      <c r="B39" s="33"/>
      <c r="C39" s="35"/>
      <c r="D39" s="33" t="s">
        <v>110</v>
      </c>
      <c r="E39" s="33" t="s">
        <v>126</v>
      </c>
      <c r="F39" s="33" t="s">
        <v>127</v>
      </c>
      <c r="G39" s="33" t="s">
        <v>128</v>
      </c>
      <c r="H39" s="33" t="s">
        <v>129</v>
      </c>
      <c r="I39" s="33" t="s">
        <v>130</v>
      </c>
      <c r="J39" s="33" t="s">
        <v>131</v>
      </c>
      <c r="K39" s="33" t="s">
        <v>132</v>
      </c>
      <c r="L39" s="33" t="s">
        <v>133</v>
      </c>
    </row>
    <row r="40" spans="1:89" ht="43.5" customHeight="1" x14ac:dyDescent="0.2">
      <c r="A40" s="40" t="s">
        <v>281</v>
      </c>
      <c r="B40" s="37" t="s">
        <v>214</v>
      </c>
      <c r="C40" s="35" t="s">
        <v>215</v>
      </c>
      <c r="D40" s="35">
        <v>3.75</v>
      </c>
      <c r="E40" s="35">
        <v>235</v>
      </c>
      <c r="F40" s="35">
        <v>188</v>
      </c>
      <c r="G40" s="35">
        <v>150</v>
      </c>
      <c r="H40" s="35">
        <v>124</v>
      </c>
      <c r="I40" s="35">
        <v>112</v>
      </c>
      <c r="J40" s="35">
        <v>158</v>
      </c>
      <c r="K40" s="35">
        <v>67</v>
      </c>
      <c r="L40" s="35">
        <v>53</v>
      </c>
    </row>
    <row r="41" spans="1:89" ht="43.5" customHeight="1" x14ac:dyDescent="0.2">
      <c r="A41" s="35" t="s">
        <v>113</v>
      </c>
      <c r="B41" s="35" t="s">
        <v>114</v>
      </c>
      <c r="C41" s="35" t="s">
        <v>107</v>
      </c>
      <c r="D41" s="35"/>
      <c r="E41" s="35">
        <v>1.6</v>
      </c>
      <c r="F41" s="35">
        <v>1.6</v>
      </c>
      <c r="G41" s="35">
        <v>1.6</v>
      </c>
      <c r="H41" s="35">
        <v>1.6</v>
      </c>
      <c r="I41" s="35">
        <v>1.6</v>
      </c>
      <c r="J41" s="35">
        <v>1.6</v>
      </c>
      <c r="K41" s="35">
        <v>1.6</v>
      </c>
      <c r="L41" s="35">
        <v>1.6</v>
      </c>
    </row>
    <row r="42" spans="1:89" ht="43.5" customHeight="1" x14ac:dyDescent="0.2">
      <c r="A42" s="35" t="s">
        <v>115</v>
      </c>
      <c r="B42" s="37" t="s">
        <v>210</v>
      </c>
      <c r="C42" s="35" t="s">
        <v>211</v>
      </c>
      <c r="D42" s="35">
        <v>5.3380000000000001</v>
      </c>
      <c r="E42" s="35">
        <v>246</v>
      </c>
      <c r="F42" s="35">
        <v>201</v>
      </c>
      <c r="G42" s="35">
        <v>162</v>
      </c>
      <c r="H42" s="35">
        <v>136</v>
      </c>
      <c r="I42" s="35">
        <v>126</v>
      </c>
      <c r="J42" s="35">
        <v>180</v>
      </c>
      <c r="K42" s="35">
        <v>78</v>
      </c>
      <c r="L42" s="35">
        <v>63</v>
      </c>
    </row>
    <row r="43" spans="1:89" ht="43.5" customHeight="1" x14ac:dyDescent="0.2">
      <c r="A43" s="35" t="s">
        <v>117</v>
      </c>
      <c r="B43" s="35" t="s">
        <v>114</v>
      </c>
      <c r="C43" s="35" t="s">
        <v>107</v>
      </c>
      <c r="D43" s="35"/>
      <c r="E43" s="35">
        <v>1.97</v>
      </c>
      <c r="F43" s="35">
        <v>1.97</v>
      </c>
      <c r="G43" s="35">
        <v>1.97</v>
      </c>
      <c r="H43" s="35">
        <v>1.97</v>
      </c>
      <c r="I43" s="35">
        <v>1.97</v>
      </c>
      <c r="J43" s="35">
        <v>1.97</v>
      </c>
      <c r="K43" s="35">
        <v>1.97</v>
      </c>
      <c r="L43" s="35">
        <v>1.97</v>
      </c>
    </row>
    <row r="44" spans="1:89" ht="43.5" customHeight="1" x14ac:dyDescent="0.2">
      <c r="A44" s="35" t="s">
        <v>115</v>
      </c>
      <c r="B44" s="37" t="s">
        <v>212</v>
      </c>
      <c r="C44" s="35" t="s">
        <v>213</v>
      </c>
      <c r="D44" s="38">
        <v>9.016</v>
      </c>
      <c r="E44" s="38">
        <v>261</v>
      </c>
      <c r="F44" s="38">
        <v>217</v>
      </c>
      <c r="G44" s="38">
        <v>179</v>
      </c>
      <c r="H44" s="38">
        <v>153</v>
      </c>
      <c r="I44" s="38">
        <v>144</v>
      </c>
      <c r="J44" s="38">
        <v>210</v>
      </c>
      <c r="K44" s="38">
        <v>93</v>
      </c>
      <c r="L44" s="38">
        <v>76</v>
      </c>
    </row>
    <row r="45" spans="1:89" ht="43.5" customHeight="1" x14ac:dyDescent="0.2">
      <c r="A45" s="33" t="s">
        <v>209</v>
      </c>
      <c r="B45" s="33"/>
      <c r="C45" s="35"/>
      <c r="D45" s="33" t="s">
        <v>110</v>
      </c>
      <c r="E45" s="33" t="s">
        <v>126</v>
      </c>
      <c r="F45" s="33" t="s">
        <v>127</v>
      </c>
      <c r="G45" s="33" t="s">
        <v>128</v>
      </c>
      <c r="H45" s="33" t="s">
        <v>129</v>
      </c>
      <c r="I45" s="33" t="s">
        <v>130</v>
      </c>
      <c r="J45" s="33" t="s">
        <v>131</v>
      </c>
      <c r="K45" s="33" t="s">
        <v>132</v>
      </c>
      <c r="L45" s="33" t="s">
        <v>133</v>
      </c>
    </row>
    <row r="46" spans="1:89" ht="36" customHeight="1" x14ac:dyDescent="0.2">
      <c r="A46" s="38" t="s">
        <v>279</v>
      </c>
      <c r="B46" s="37" t="s">
        <v>214</v>
      </c>
      <c r="C46" s="35" t="s">
        <v>215</v>
      </c>
      <c r="D46" s="35">
        <v>8.3209999999999997</v>
      </c>
      <c r="E46" s="35">
        <v>121</v>
      </c>
      <c r="F46" s="35">
        <v>121</v>
      </c>
      <c r="G46" s="35">
        <v>121</v>
      </c>
      <c r="H46" s="35">
        <v>121</v>
      </c>
      <c r="I46" s="35">
        <v>121</v>
      </c>
      <c r="J46" s="35">
        <v>121</v>
      </c>
      <c r="K46" s="35">
        <v>121</v>
      </c>
      <c r="L46" s="35">
        <v>178</v>
      </c>
      <c r="M46" s="44"/>
      <c r="N46" s="44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</row>
    <row r="47" spans="1:89" ht="36" customHeight="1" x14ac:dyDescent="0.2">
      <c r="A47" s="35" t="s">
        <v>113</v>
      </c>
      <c r="B47" s="35" t="s">
        <v>114</v>
      </c>
      <c r="C47" s="35" t="s">
        <v>107</v>
      </c>
      <c r="D47" s="35"/>
      <c r="E47" s="35">
        <v>1.6</v>
      </c>
      <c r="F47" s="35">
        <v>1.6</v>
      </c>
      <c r="G47" s="35">
        <v>1.6</v>
      </c>
      <c r="H47" s="35">
        <v>1.6</v>
      </c>
      <c r="I47" s="35">
        <v>1.6</v>
      </c>
      <c r="J47" s="35">
        <v>1.6</v>
      </c>
      <c r="K47" s="35">
        <v>1.6</v>
      </c>
      <c r="L47" s="35">
        <v>1.6</v>
      </c>
      <c r="M47" s="44"/>
      <c r="N47" s="44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</row>
    <row r="48" spans="1:89" ht="36" customHeight="1" x14ac:dyDescent="0.2">
      <c r="A48" s="35" t="s">
        <v>115</v>
      </c>
      <c r="B48" s="37" t="s">
        <v>210</v>
      </c>
      <c r="C48" s="35" t="s">
        <v>211</v>
      </c>
      <c r="D48" s="35">
        <v>17.04</v>
      </c>
      <c r="E48" s="35">
        <v>127</v>
      </c>
      <c r="F48" s="35">
        <v>129</v>
      </c>
      <c r="G48" s="35">
        <v>131</v>
      </c>
      <c r="H48" s="35">
        <v>134</v>
      </c>
      <c r="I48" s="35">
        <v>136</v>
      </c>
      <c r="J48" s="35">
        <v>138</v>
      </c>
      <c r="K48" s="35">
        <v>140</v>
      </c>
      <c r="L48" s="35">
        <v>209</v>
      </c>
      <c r="M48" s="44"/>
      <c r="N48" s="44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</row>
    <row r="49" spans="1:89" ht="36" customHeight="1" x14ac:dyDescent="0.2">
      <c r="A49" s="35" t="s">
        <v>117</v>
      </c>
      <c r="B49" s="35" t="s">
        <v>114</v>
      </c>
      <c r="C49" s="35" t="s">
        <v>107</v>
      </c>
      <c r="D49" s="35"/>
      <c r="E49" s="35">
        <v>1.97</v>
      </c>
      <c r="F49" s="35">
        <v>1.97</v>
      </c>
      <c r="G49" s="35">
        <v>1.97</v>
      </c>
      <c r="H49" s="35">
        <v>1.97</v>
      </c>
      <c r="I49" s="35">
        <v>1.97</v>
      </c>
      <c r="J49" s="35">
        <v>1.97</v>
      </c>
      <c r="K49" s="35">
        <v>1.97</v>
      </c>
      <c r="L49" s="35">
        <v>1.97</v>
      </c>
      <c r="M49" s="44"/>
      <c r="N49" s="44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</row>
    <row r="50" spans="1:89" ht="36" customHeight="1" x14ac:dyDescent="0.2">
      <c r="A50" s="35" t="s">
        <v>115</v>
      </c>
      <c r="B50" s="37" t="s">
        <v>212</v>
      </c>
      <c r="C50" s="37" t="s">
        <v>213</v>
      </c>
      <c r="D50" s="35">
        <v>50.966000000000001</v>
      </c>
      <c r="E50" s="38">
        <v>135</v>
      </c>
      <c r="F50" s="38">
        <v>140</v>
      </c>
      <c r="G50" s="38">
        <v>145</v>
      </c>
      <c r="H50" s="38">
        <v>150</v>
      </c>
      <c r="I50" s="38">
        <v>156</v>
      </c>
      <c r="J50" s="38">
        <v>161</v>
      </c>
      <c r="K50" s="38">
        <v>167</v>
      </c>
      <c r="L50" s="38">
        <v>254</v>
      </c>
      <c r="M50" s="44"/>
      <c r="N50" s="44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</row>
    <row r="51" spans="1:89" ht="57.75" customHeight="1" x14ac:dyDescent="0.2">
      <c r="A51" s="35" t="s">
        <v>123</v>
      </c>
      <c r="B51" s="37" t="s">
        <v>216</v>
      </c>
      <c r="C51" s="37" t="s">
        <v>213</v>
      </c>
      <c r="D51" s="35">
        <v>169.80799999999999</v>
      </c>
      <c r="E51" s="35">
        <v>1.8160000000000001</v>
      </c>
      <c r="F51" s="35">
        <v>2.2370000000000001</v>
      </c>
      <c r="G51" s="35">
        <v>1.9510000000000001</v>
      </c>
      <c r="H51" s="35">
        <v>1.9410000000000001</v>
      </c>
      <c r="I51" s="35">
        <v>1.7869999999999999</v>
      </c>
      <c r="J51" s="35">
        <v>2.0710000000000002</v>
      </c>
      <c r="K51" s="35">
        <v>2.2799999999999998</v>
      </c>
      <c r="L51" s="35">
        <v>2.2890000000000001</v>
      </c>
      <c r="M51" s="44"/>
      <c r="N51" s="44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</row>
    <row r="53" spans="1:89" ht="36" customHeight="1" x14ac:dyDescent="0.2">
      <c r="B53" s="44"/>
      <c r="C53" s="44"/>
      <c r="D53" s="44"/>
      <c r="E53" s="44"/>
      <c r="F53" s="44"/>
      <c r="G53" s="44"/>
      <c r="H53" s="44"/>
      <c r="I53" s="44"/>
      <c r="J53" s="44"/>
    </row>
    <row r="54" spans="1:89" ht="69" customHeight="1" x14ac:dyDescent="0.2">
      <c r="A54" s="58" t="s">
        <v>254</v>
      </c>
      <c r="B54" s="33" t="s">
        <v>221</v>
      </c>
      <c r="C54" s="57">
        <v>42369</v>
      </c>
      <c r="D54" s="57">
        <v>42735</v>
      </c>
      <c r="E54" s="57">
        <v>43100</v>
      </c>
      <c r="F54" s="57">
        <v>43465</v>
      </c>
      <c r="G54" s="57">
        <v>43830</v>
      </c>
      <c r="H54" s="57">
        <v>44196</v>
      </c>
      <c r="I54" s="57">
        <v>44561</v>
      </c>
      <c r="J54" s="57">
        <v>44926</v>
      </c>
    </row>
    <row r="55" spans="1:89" ht="36" customHeight="1" x14ac:dyDescent="0.2">
      <c r="A55" s="37" t="s">
        <v>269</v>
      </c>
      <c r="B55" s="43">
        <f>SUM(C55:J55)</f>
        <v>1609973</v>
      </c>
      <c r="C55" s="42">
        <v>0</v>
      </c>
      <c r="D55" s="42">
        <v>0</v>
      </c>
      <c r="E55" s="42">
        <v>0</v>
      </c>
      <c r="F55" s="42">
        <v>274638</v>
      </c>
      <c r="G55" s="42">
        <v>324101</v>
      </c>
      <c r="H55" s="42">
        <v>286503</v>
      </c>
      <c r="I55" s="42">
        <v>370900</v>
      </c>
      <c r="J55" s="42">
        <v>353831</v>
      </c>
    </row>
    <row r="56" spans="1:89" ht="36" customHeight="1" x14ac:dyDescent="0.2">
      <c r="A56" s="37" t="s">
        <v>280</v>
      </c>
      <c r="B56" s="43">
        <f t="shared" ref="B56:B57" si="13">SUM(C56:J56)</f>
        <v>1841982</v>
      </c>
      <c r="C56" s="42">
        <v>160000</v>
      </c>
      <c r="D56" s="42">
        <v>208970</v>
      </c>
      <c r="E56" s="42">
        <v>240000</v>
      </c>
      <c r="F56" s="41">
        <v>211315</v>
      </c>
      <c r="G56" s="41">
        <v>215538</v>
      </c>
      <c r="H56" s="41">
        <v>229468</v>
      </c>
      <c r="I56" s="41">
        <v>253218</v>
      </c>
      <c r="J56" s="41">
        <v>323473</v>
      </c>
    </row>
    <row r="57" spans="1:89" ht="36" customHeight="1" x14ac:dyDescent="0.2">
      <c r="A57" s="37" t="s">
        <v>277</v>
      </c>
      <c r="B57" s="43">
        <f t="shared" si="13"/>
        <v>346620</v>
      </c>
      <c r="C57" s="43">
        <v>339</v>
      </c>
      <c r="D57" s="43">
        <v>28892</v>
      </c>
      <c r="E57" s="43">
        <v>30560</v>
      </c>
      <c r="F57" s="43">
        <v>28684</v>
      </c>
      <c r="G57" s="43">
        <v>30925</v>
      </c>
      <c r="H57" s="43">
        <v>54000</v>
      </c>
      <c r="I57" s="43">
        <v>70120</v>
      </c>
      <c r="J57" s="43">
        <v>103100</v>
      </c>
    </row>
    <row r="58" spans="1:89" ht="36" customHeight="1" x14ac:dyDescent="0.2">
      <c r="A58" s="43" t="s">
        <v>274</v>
      </c>
      <c r="B58" s="43">
        <f>SUM(B55:B57)</f>
        <v>3798575</v>
      </c>
      <c r="C58" s="43">
        <f t="shared" ref="C58:J58" si="14">SUM(C55:C57)</f>
        <v>160339</v>
      </c>
      <c r="D58" s="43">
        <f t="shared" si="14"/>
        <v>237862</v>
      </c>
      <c r="E58" s="43">
        <f t="shared" si="14"/>
        <v>270560</v>
      </c>
      <c r="F58" s="43">
        <f t="shared" si="14"/>
        <v>514637</v>
      </c>
      <c r="G58" s="43">
        <f t="shared" si="14"/>
        <v>570564</v>
      </c>
      <c r="H58" s="43">
        <f t="shared" si="14"/>
        <v>569971</v>
      </c>
      <c r="I58" s="43">
        <f t="shared" si="14"/>
        <v>694238</v>
      </c>
      <c r="J58" s="43">
        <f t="shared" si="14"/>
        <v>780404</v>
      </c>
    </row>
    <row r="60" spans="1:89" ht="36" customHeight="1" x14ac:dyDescent="0.2">
      <c r="A60" s="29" t="s">
        <v>242</v>
      </c>
      <c r="B60" s="44"/>
      <c r="C60" s="44"/>
      <c r="D60" s="44"/>
      <c r="E60" s="44"/>
      <c r="F60" s="44"/>
      <c r="G60" s="44"/>
      <c r="H60" s="44"/>
      <c r="I60" s="44"/>
      <c r="J60" s="44"/>
    </row>
    <row r="61" spans="1:89" ht="36" customHeight="1" x14ac:dyDescent="0.2">
      <c r="A61" s="35" t="s">
        <v>225</v>
      </c>
      <c r="B61" s="35" t="s">
        <v>241</v>
      </c>
      <c r="C61" s="35" t="s">
        <v>239</v>
      </c>
      <c r="D61" s="35" t="s">
        <v>240</v>
      </c>
      <c r="E61" s="35" t="s">
        <v>226</v>
      </c>
      <c r="F61" s="35" t="s">
        <v>227</v>
      </c>
      <c r="G61" s="35" t="s">
        <v>235</v>
      </c>
      <c r="H61" s="35" t="s">
        <v>236</v>
      </c>
      <c r="I61" s="35" t="s">
        <v>237</v>
      </c>
      <c r="J61" s="35" t="s">
        <v>238</v>
      </c>
    </row>
    <row r="62" spans="1:89" ht="36" customHeight="1" x14ac:dyDescent="0.2">
      <c r="A62" s="35" t="s">
        <v>228</v>
      </c>
      <c r="B62" s="74">
        <v>160000</v>
      </c>
      <c r="C62" s="74">
        <v>208970</v>
      </c>
      <c r="D62" s="74">
        <v>508976</v>
      </c>
      <c r="E62" s="74">
        <v>211315</v>
      </c>
      <c r="F62" s="74">
        <v>215538</v>
      </c>
      <c r="G62" s="74">
        <v>367400</v>
      </c>
      <c r="H62" s="74">
        <v>295100</v>
      </c>
      <c r="I62" s="74">
        <v>323500</v>
      </c>
      <c r="J62" s="74">
        <v>362400</v>
      </c>
    </row>
    <row r="63" spans="1:89" ht="36" customHeight="1" x14ac:dyDescent="0.2">
      <c r="A63" s="35" t="s">
        <v>229</v>
      </c>
      <c r="B63" s="74">
        <v>1130</v>
      </c>
      <c r="C63" s="74">
        <v>122159</v>
      </c>
      <c r="D63" s="74">
        <v>130000</v>
      </c>
      <c r="E63" s="74">
        <v>84181</v>
      </c>
      <c r="F63" s="74">
        <v>101689</v>
      </c>
      <c r="G63" s="74">
        <v>195800</v>
      </c>
      <c r="H63" s="74">
        <v>17400</v>
      </c>
      <c r="I63" s="74">
        <v>191500</v>
      </c>
      <c r="J63" s="74">
        <v>191500</v>
      </c>
    </row>
    <row r="64" spans="1:89" ht="60.75" customHeight="1" x14ac:dyDescent="0.2">
      <c r="A64" s="37" t="s">
        <v>230</v>
      </c>
      <c r="B64" s="74">
        <v>47525</v>
      </c>
      <c r="C64" s="74">
        <v>44234</v>
      </c>
      <c r="D64" s="74">
        <v>48000</v>
      </c>
      <c r="E64" s="74">
        <v>37467</v>
      </c>
      <c r="F64" s="74">
        <v>40051</v>
      </c>
      <c r="G64" s="74">
        <v>67500</v>
      </c>
      <c r="H64" s="74">
        <v>66600</v>
      </c>
      <c r="I64" s="74">
        <v>72300</v>
      </c>
      <c r="J64" s="74">
        <v>72300</v>
      </c>
    </row>
    <row r="65" spans="1:33" ht="36" customHeight="1" x14ac:dyDescent="0.2">
      <c r="A65" s="37" t="s">
        <v>231</v>
      </c>
      <c r="B65" s="75">
        <v>26785</v>
      </c>
      <c r="C65" s="75">
        <v>27817</v>
      </c>
      <c r="D65" s="75">
        <v>20000</v>
      </c>
      <c r="E65" s="75">
        <v>17268</v>
      </c>
      <c r="F65" s="75">
        <v>15096</v>
      </c>
      <c r="G65" s="75">
        <v>15300</v>
      </c>
      <c r="H65" s="75">
        <v>14200</v>
      </c>
      <c r="I65" s="75">
        <v>21500</v>
      </c>
      <c r="J65" s="75">
        <v>21500</v>
      </c>
    </row>
    <row r="66" spans="1:33" ht="36" customHeight="1" x14ac:dyDescent="0.2">
      <c r="A66" s="37" t="s">
        <v>232</v>
      </c>
      <c r="B66" s="75">
        <v>113</v>
      </c>
      <c r="C66" s="75">
        <v>866</v>
      </c>
      <c r="D66" s="75">
        <v>4600</v>
      </c>
      <c r="E66" s="75">
        <v>3830</v>
      </c>
      <c r="F66" s="75">
        <v>5973</v>
      </c>
      <c r="G66" s="75">
        <v>24400</v>
      </c>
      <c r="H66" s="75">
        <v>41550</v>
      </c>
      <c r="I66" s="75">
        <v>54100</v>
      </c>
      <c r="J66" s="75">
        <v>54100</v>
      </c>
    </row>
    <row r="67" spans="1:33" ht="36" customHeight="1" x14ac:dyDescent="0.2">
      <c r="A67" s="37" t="s">
        <v>259</v>
      </c>
      <c r="B67" s="75">
        <v>28054</v>
      </c>
      <c r="C67" s="75">
        <v>1157</v>
      </c>
      <c r="D67" s="75">
        <v>442448</v>
      </c>
      <c r="E67" s="75">
        <v>18001</v>
      </c>
      <c r="F67" s="75">
        <v>28054</v>
      </c>
      <c r="G67" s="75">
        <f>41.6*1000</f>
        <v>41600</v>
      </c>
      <c r="H67" s="75">
        <v>45100</v>
      </c>
      <c r="I67" s="75">
        <v>54400</v>
      </c>
      <c r="J67" s="75">
        <v>67300</v>
      </c>
    </row>
    <row r="68" spans="1:33" ht="36" customHeight="1" x14ac:dyDescent="0.2">
      <c r="A68" s="37" t="s">
        <v>233</v>
      </c>
      <c r="B68" s="75">
        <v>226</v>
      </c>
      <c r="C68" s="75">
        <v>209</v>
      </c>
      <c r="D68" s="75">
        <v>5960</v>
      </c>
      <c r="E68" s="75">
        <v>7586</v>
      </c>
      <c r="F68" s="75">
        <v>9856</v>
      </c>
      <c r="G68" s="75">
        <v>14300</v>
      </c>
      <c r="H68" s="75">
        <v>14370</v>
      </c>
      <c r="I68" s="75">
        <v>27500</v>
      </c>
      <c r="J68" s="75">
        <v>27500</v>
      </c>
    </row>
    <row r="69" spans="1:33" ht="36" customHeight="1" x14ac:dyDescent="0.2">
      <c r="A69" s="37" t="s">
        <v>262</v>
      </c>
      <c r="B69" s="75">
        <v>300</v>
      </c>
      <c r="C69" s="75">
        <v>300</v>
      </c>
      <c r="D69" s="75">
        <v>300</v>
      </c>
      <c r="E69" s="75">
        <v>300</v>
      </c>
      <c r="F69" s="75">
        <v>300</v>
      </c>
      <c r="G69" s="75">
        <v>300</v>
      </c>
      <c r="H69" s="75">
        <v>300</v>
      </c>
      <c r="I69" s="75">
        <v>300</v>
      </c>
      <c r="J69" s="75">
        <v>300</v>
      </c>
    </row>
    <row r="70" spans="1:33" ht="36" customHeight="1" x14ac:dyDescent="0.2">
      <c r="A70" s="35" t="s">
        <v>234</v>
      </c>
      <c r="B70" s="41">
        <f>SUM(B62:B69)</f>
        <v>264133</v>
      </c>
      <c r="C70" s="41">
        <f>SUM(C62:C69)</f>
        <v>405712</v>
      </c>
      <c r="D70" s="41">
        <f>SUM(D62:D69)</f>
        <v>1160284</v>
      </c>
      <c r="E70" s="41">
        <f t="shared" ref="E70:J70" si="15">SUM(E62:E68)</f>
        <v>379648</v>
      </c>
      <c r="F70" s="41">
        <f t="shared" si="15"/>
        <v>416257</v>
      </c>
      <c r="G70" s="41">
        <f t="shared" si="15"/>
        <v>726300</v>
      </c>
      <c r="H70" s="41">
        <f t="shared" si="15"/>
        <v>494320</v>
      </c>
      <c r="I70" s="41">
        <f t="shared" si="15"/>
        <v>744800</v>
      </c>
      <c r="J70" s="41">
        <f t="shared" si="15"/>
        <v>796600</v>
      </c>
    </row>
    <row r="71" spans="1:33" ht="57.75" customHeight="1" x14ac:dyDescent="0.2">
      <c r="A71" s="82" t="s">
        <v>264</v>
      </c>
      <c r="B71" s="82"/>
      <c r="C71" s="82"/>
      <c r="D71" s="82"/>
    </row>
    <row r="74" spans="1:33" ht="36" customHeight="1" x14ac:dyDescent="0.2">
      <c r="A74" s="83" t="s">
        <v>265</v>
      </c>
      <c r="B74" s="57" t="s">
        <v>266</v>
      </c>
      <c r="C74" s="57">
        <v>33969</v>
      </c>
      <c r="D74" s="57">
        <v>34334</v>
      </c>
      <c r="E74" s="57">
        <v>34699</v>
      </c>
      <c r="F74" s="57">
        <v>35064</v>
      </c>
      <c r="G74" s="57">
        <v>35430</v>
      </c>
      <c r="H74" s="57">
        <v>35795</v>
      </c>
      <c r="I74" s="57">
        <v>36160</v>
      </c>
      <c r="J74" s="57">
        <v>36525</v>
      </c>
      <c r="K74" s="57">
        <v>36891</v>
      </c>
      <c r="L74" s="57">
        <v>37256</v>
      </c>
      <c r="M74" s="57">
        <v>37621</v>
      </c>
      <c r="N74" s="57">
        <v>37986</v>
      </c>
      <c r="O74" s="57">
        <v>38352</v>
      </c>
      <c r="P74" s="57">
        <v>38717</v>
      </c>
      <c r="Q74" s="57">
        <v>39082</v>
      </c>
      <c r="R74" s="57">
        <v>39447</v>
      </c>
      <c r="S74" s="57">
        <v>39813</v>
      </c>
      <c r="T74" s="57">
        <v>40178</v>
      </c>
      <c r="U74" s="57">
        <v>40543</v>
      </c>
      <c r="V74" s="57">
        <v>40908</v>
      </c>
      <c r="W74" s="57">
        <v>41274</v>
      </c>
      <c r="X74" s="57">
        <v>41639</v>
      </c>
      <c r="Y74" s="57">
        <v>42004</v>
      </c>
      <c r="Z74" s="57">
        <v>42369</v>
      </c>
      <c r="AA74" s="57">
        <v>42735</v>
      </c>
      <c r="AB74" s="57">
        <v>43100</v>
      </c>
      <c r="AC74" s="57">
        <v>43465</v>
      </c>
      <c r="AD74" s="57">
        <v>43830</v>
      </c>
      <c r="AE74" s="57">
        <v>44196</v>
      </c>
      <c r="AF74" s="57">
        <v>44561</v>
      </c>
      <c r="AG74" s="57">
        <v>44926</v>
      </c>
    </row>
    <row r="75" spans="1:33" ht="36" customHeight="1" x14ac:dyDescent="0.2">
      <c r="A75" s="84"/>
      <c r="B75" s="70">
        <f>AVERAGE(C75:AG75)</f>
        <v>1.8870967741935484E-2</v>
      </c>
      <c r="C75" s="70">
        <f>5.0081 %</f>
        <v>5.0081000000000001E-2</v>
      </c>
      <c r="D75" s="70">
        <f>4.4615 %</f>
        <v>4.4615000000000002E-2</v>
      </c>
      <c r="E75" s="70">
        <f>2.651 %</f>
        <v>2.6509999999999999E-2</v>
      </c>
      <c r="F75" s="70">
        <f>1.8651 %</f>
        <v>1.8651000000000001E-2</v>
      </c>
      <c r="G75" s="70">
        <f>1.4085 %</f>
        <v>1.4085E-2</v>
      </c>
      <c r="H75" s="70">
        <f>1.9444 %</f>
        <v>1.9443999999999999E-2</v>
      </c>
      <c r="I75" s="70">
        <f>0.8174 %</f>
        <v>8.1740000000000007E-3</v>
      </c>
      <c r="J75" s="69">
        <v>6.757E-3</v>
      </c>
      <c r="K75" s="70">
        <f>1.3423 %</f>
        <v>1.3423000000000001E-2</v>
      </c>
      <c r="L75" s="70">
        <f>1.9868 %</f>
        <v>1.9868E-2</v>
      </c>
      <c r="M75" s="70">
        <f>1.4286 %</f>
        <v>1.4286E-2</v>
      </c>
      <c r="N75" s="70">
        <f>1.0243 %</f>
        <v>1.0243E-2</v>
      </c>
      <c r="O75" s="70">
        <f>1.6477 %</f>
        <v>1.6476999999999999E-2</v>
      </c>
      <c r="P75" s="70">
        <f>1.6209 %</f>
        <v>1.6209000000000001E-2</v>
      </c>
      <c r="Q75" s="70">
        <f>1.5951 %</f>
        <v>1.5951E-2</v>
      </c>
      <c r="R75" s="70">
        <f>2.2947 %</f>
        <v>2.2947000000000002E-2</v>
      </c>
      <c r="S75" s="70">
        <f>2.5974 %</f>
        <v>2.5974000000000001E-2</v>
      </c>
      <c r="T75" s="70">
        <f>0.3452 %</f>
        <v>3.4520000000000002E-3</v>
      </c>
      <c r="U75" s="70">
        <f>1.0321 %</f>
        <v>1.0321E-2</v>
      </c>
      <c r="V75" s="70">
        <f>2.1566 %</f>
        <v>2.1566000000000002E-2</v>
      </c>
      <c r="W75" s="70">
        <f>1.8889 %</f>
        <v>1.8889E-2</v>
      </c>
      <c r="X75" s="70">
        <f>1.5267 %</f>
        <v>1.5266999999999999E-2</v>
      </c>
      <c r="Y75" s="70">
        <f>0.9667 %</f>
        <v>9.6670000000000002E-3</v>
      </c>
      <c r="Z75" s="70">
        <f>0.5319 %</f>
        <v>5.3190000000000008E-3</v>
      </c>
      <c r="AA75" s="70">
        <f>0.5291 %</f>
        <v>5.2910000000000006E-3</v>
      </c>
      <c r="AB75" s="70">
        <f>1.4737 %</f>
        <v>1.4737E-2</v>
      </c>
      <c r="AC75" s="70">
        <f>1.7635 %</f>
        <v>1.7635000000000001E-2</v>
      </c>
      <c r="AD75" s="70">
        <f>1.4271 %</f>
        <v>1.4271000000000001E-2</v>
      </c>
      <c r="AE75" s="70">
        <f>0.5025 %</f>
        <v>5.0249999999999991E-3</v>
      </c>
      <c r="AF75" s="70">
        <f>3.1 %</f>
        <v>3.1E-2</v>
      </c>
      <c r="AG75" s="70">
        <f>6.8865 %</f>
        <v>6.8864999999999996E-2</v>
      </c>
    </row>
    <row r="76" spans="1:33" ht="36" customHeight="1" x14ac:dyDescent="0.2">
      <c r="C76" s="71">
        <v>1.8870967741935502E-2</v>
      </c>
      <c r="D76" s="71">
        <v>1.8870967741935484E-2</v>
      </c>
      <c r="E76" s="71">
        <v>1.8870967741935484E-2</v>
      </c>
      <c r="F76" s="71">
        <v>1.8870967741935484E-2</v>
      </c>
      <c r="G76" s="71">
        <v>1.8870967741935484E-2</v>
      </c>
      <c r="H76" s="71">
        <v>1.8870967741935484E-2</v>
      </c>
      <c r="I76" s="71">
        <v>1.8870967741935484E-2</v>
      </c>
      <c r="J76" s="71">
        <v>1.8870967741935484E-2</v>
      </c>
      <c r="K76" s="71">
        <v>1.8870967741935484E-2</v>
      </c>
      <c r="L76" s="71">
        <v>1.8870967741935484E-2</v>
      </c>
      <c r="M76" s="71">
        <v>1.8870967741935484E-2</v>
      </c>
      <c r="N76" s="71">
        <v>1.8870967741935484E-2</v>
      </c>
      <c r="O76" s="71">
        <v>1.8870967741935484E-2</v>
      </c>
      <c r="P76" s="71">
        <v>1.8870967741935484E-2</v>
      </c>
      <c r="Q76" s="71">
        <v>1.8870967741935484E-2</v>
      </c>
      <c r="R76" s="71">
        <v>1.8870967741935484E-2</v>
      </c>
      <c r="S76" s="71">
        <v>1.8870967741935484E-2</v>
      </c>
      <c r="T76" s="71">
        <v>1.8870967741935484E-2</v>
      </c>
      <c r="U76" s="71">
        <v>1.8870967741935484E-2</v>
      </c>
      <c r="V76" s="71">
        <v>1.8870967741935484E-2</v>
      </c>
      <c r="W76" s="71">
        <v>1.8870967741935484E-2</v>
      </c>
      <c r="X76" s="71">
        <v>1.8870967741935484E-2</v>
      </c>
      <c r="Y76" s="71">
        <v>1.8870967741935484E-2</v>
      </c>
      <c r="Z76" s="71">
        <v>1.8870967741935484E-2</v>
      </c>
      <c r="AA76" s="71">
        <v>1.8870967741935484E-2</v>
      </c>
      <c r="AB76" s="71">
        <v>1.8870967741935484E-2</v>
      </c>
      <c r="AC76" s="71">
        <v>1.8870967741935484E-2</v>
      </c>
      <c r="AD76" s="71">
        <v>1.8870967741935484E-2</v>
      </c>
      <c r="AE76" s="71">
        <v>1.8870967741935484E-2</v>
      </c>
      <c r="AF76" s="71">
        <v>1.8870967741935484E-2</v>
      </c>
      <c r="AG76" s="71">
        <v>1.8870967741935484E-2</v>
      </c>
    </row>
    <row r="77" spans="1:33" ht="36" customHeight="1" x14ac:dyDescent="0.2">
      <c r="A77" s="78" t="s">
        <v>267</v>
      </c>
      <c r="B77" s="80">
        <f>AVERAGE(D75:AF75)</f>
        <v>1.6070827586206895E-2</v>
      </c>
    </row>
    <row r="79" spans="1:33" ht="36" customHeight="1" x14ac:dyDescent="0.2">
      <c r="B79" s="29">
        <v>1.6070827586206898E-2</v>
      </c>
    </row>
    <row r="86" spans="1:71" ht="36" customHeight="1" x14ac:dyDescent="0.2">
      <c r="J86" s="29">
        <v>1</v>
      </c>
      <c r="K86" s="29">
        <v>2</v>
      </c>
      <c r="L86" s="29">
        <v>3</v>
      </c>
      <c r="M86" s="29">
        <v>4</v>
      </c>
      <c r="N86" s="29">
        <v>5</v>
      </c>
      <c r="O86" s="29">
        <v>6</v>
      </c>
      <c r="P86" s="29">
        <v>7</v>
      </c>
      <c r="Q86" s="29">
        <v>8</v>
      </c>
      <c r="R86" s="29">
        <v>9</v>
      </c>
      <c r="S86" s="29">
        <v>10</v>
      </c>
      <c r="T86" s="29">
        <v>11</v>
      </c>
      <c r="U86" s="29">
        <v>12</v>
      </c>
      <c r="V86" s="29">
        <v>13</v>
      </c>
      <c r="W86" s="29">
        <v>14</v>
      </c>
      <c r="X86" s="29">
        <v>15</v>
      </c>
      <c r="Y86" s="29">
        <v>16</v>
      </c>
      <c r="Z86" s="29">
        <v>17</v>
      </c>
      <c r="AA86" s="29">
        <v>18</v>
      </c>
      <c r="AB86" s="29">
        <v>19</v>
      </c>
      <c r="AC86" s="29">
        <v>20</v>
      </c>
      <c r="AD86" s="29">
        <v>21</v>
      </c>
      <c r="AE86" s="29">
        <v>22</v>
      </c>
      <c r="AF86" s="29">
        <v>23</v>
      </c>
      <c r="AG86" s="29">
        <v>24</v>
      </c>
      <c r="AH86" s="29">
        <v>25</v>
      </c>
      <c r="AI86" s="29">
        <v>26</v>
      </c>
      <c r="AJ86" s="29">
        <v>27</v>
      </c>
      <c r="AK86" s="29">
        <v>28</v>
      </c>
      <c r="AL86" s="29">
        <v>29</v>
      </c>
      <c r="AM86" s="29">
        <v>30</v>
      </c>
      <c r="AN86" s="29">
        <v>31</v>
      </c>
      <c r="AO86" s="29">
        <v>32</v>
      </c>
      <c r="AP86" s="29">
        <v>33</v>
      </c>
      <c r="AQ86" s="29">
        <v>34</v>
      </c>
      <c r="AR86" s="29">
        <v>35</v>
      </c>
      <c r="AS86" s="29">
        <v>36</v>
      </c>
      <c r="AT86" s="29">
        <v>37</v>
      </c>
      <c r="AU86" s="29">
        <v>38</v>
      </c>
      <c r="AV86" s="29">
        <v>39</v>
      </c>
      <c r="AW86" s="29">
        <v>40</v>
      </c>
      <c r="AX86" s="29">
        <v>41</v>
      </c>
      <c r="AY86" s="29">
        <v>42</v>
      </c>
      <c r="AZ86" s="29">
        <v>43</v>
      </c>
      <c r="BA86" s="29">
        <v>44</v>
      </c>
      <c r="BB86" s="29">
        <v>45</v>
      </c>
      <c r="BC86" s="29">
        <v>46</v>
      </c>
      <c r="BD86" s="29">
        <v>47</v>
      </c>
      <c r="BE86" s="29">
        <v>48</v>
      </c>
      <c r="BF86" s="29">
        <v>49</v>
      </c>
      <c r="BG86" s="29">
        <v>50</v>
      </c>
      <c r="BH86" s="29">
        <v>51</v>
      </c>
      <c r="BI86" s="29">
        <v>52</v>
      </c>
      <c r="BJ86" s="29">
        <v>53</v>
      </c>
      <c r="BK86" s="29">
        <v>54</v>
      </c>
      <c r="BL86" s="29">
        <v>55</v>
      </c>
      <c r="BM86" s="29">
        <v>56</v>
      </c>
      <c r="BN86" s="29">
        <v>57</v>
      </c>
      <c r="BO86" s="29">
        <v>58</v>
      </c>
      <c r="BP86" s="29">
        <v>59</v>
      </c>
      <c r="BQ86" s="29">
        <v>60</v>
      </c>
      <c r="BR86" s="29">
        <v>61</v>
      </c>
      <c r="BS86" s="29">
        <v>62</v>
      </c>
    </row>
    <row r="87" spans="1:71" ht="36" customHeight="1" x14ac:dyDescent="0.2">
      <c r="A87" s="47" t="s">
        <v>272</v>
      </c>
      <c r="B87" s="33" t="s">
        <v>273</v>
      </c>
      <c r="C87" s="57">
        <v>43100</v>
      </c>
      <c r="D87" s="57">
        <v>43465</v>
      </c>
      <c r="E87" s="57">
        <v>43830</v>
      </c>
      <c r="F87" s="57">
        <v>44196</v>
      </c>
      <c r="G87" s="57">
        <v>44561</v>
      </c>
      <c r="H87" s="57">
        <v>44926</v>
      </c>
      <c r="I87" s="57">
        <v>45291</v>
      </c>
      <c r="J87" s="57">
        <v>45657</v>
      </c>
      <c r="K87" s="57">
        <v>46022</v>
      </c>
      <c r="L87" s="57">
        <v>46387</v>
      </c>
      <c r="M87" s="57">
        <v>46752</v>
      </c>
      <c r="N87" s="57">
        <v>47118</v>
      </c>
      <c r="O87" s="57">
        <v>47483</v>
      </c>
      <c r="P87" s="57">
        <v>47848</v>
      </c>
      <c r="Q87" s="57">
        <v>48213</v>
      </c>
      <c r="R87" s="57">
        <v>48579</v>
      </c>
      <c r="S87" s="57">
        <v>48944</v>
      </c>
      <c r="T87" s="57">
        <v>49309</v>
      </c>
      <c r="U87" s="57">
        <v>49674</v>
      </c>
      <c r="V87" s="57">
        <v>50040</v>
      </c>
      <c r="W87" s="57">
        <v>50405</v>
      </c>
      <c r="X87" s="57">
        <v>50770</v>
      </c>
      <c r="Y87" s="57">
        <v>51135</v>
      </c>
      <c r="Z87" s="57">
        <v>51501</v>
      </c>
      <c r="AA87" s="57">
        <v>51866</v>
      </c>
      <c r="AB87" s="57">
        <v>52231</v>
      </c>
      <c r="AC87" s="57">
        <v>52596</v>
      </c>
      <c r="AD87" s="57">
        <v>52962</v>
      </c>
      <c r="AE87" s="57">
        <v>53327</v>
      </c>
      <c r="AF87" s="57">
        <v>53692</v>
      </c>
      <c r="AG87" s="57">
        <v>54057</v>
      </c>
      <c r="AH87" s="57">
        <v>54423</v>
      </c>
      <c r="AI87" s="57">
        <v>54788</v>
      </c>
      <c r="AJ87" s="57">
        <v>55153</v>
      </c>
      <c r="AK87" s="57">
        <v>55518</v>
      </c>
      <c r="AL87" s="57">
        <v>55884</v>
      </c>
      <c r="AM87" s="57">
        <v>56249</v>
      </c>
      <c r="AN87" s="57">
        <v>56614</v>
      </c>
      <c r="AO87" s="57">
        <v>56979</v>
      </c>
      <c r="AP87" s="57">
        <v>57345</v>
      </c>
      <c r="AQ87" s="57">
        <v>57710</v>
      </c>
      <c r="AR87" s="57">
        <v>58075</v>
      </c>
      <c r="AS87" s="57">
        <v>58440</v>
      </c>
      <c r="AT87" s="57">
        <v>58806</v>
      </c>
      <c r="AU87" s="57">
        <v>59171</v>
      </c>
      <c r="AV87" s="57">
        <v>59536</v>
      </c>
      <c r="AW87" s="57">
        <v>59901</v>
      </c>
      <c r="AX87" s="57">
        <v>60267</v>
      </c>
      <c r="AY87" s="57">
        <v>60632</v>
      </c>
      <c r="AZ87" s="57">
        <v>60997</v>
      </c>
      <c r="BA87" s="57">
        <v>61362</v>
      </c>
      <c r="BB87" s="57">
        <v>61728</v>
      </c>
      <c r="BC87" s="57">
        <v>62093</v>
      </c>
      <c r="BD87" s="57">
        <v>62458</v>
      </c>
      <c r="BE87" s="57">
        <v>62823</v>
      </c>
      <c r="BF87" s="57">
        <v>63189</v>
      </c>
      <c r="BG87" s="57">
        <v>63554</v>
      </c>
      <c r="BH87" s="57">
        <v>63919</v>
      </c>
      <c r="BI87" s="57">
        <v>64284</v>
      </c>
      <c r="BJ87" s="57">
        <v>64650</v>
      </c>
      <c r="BK87" s="57">
        <v>65015</v>
      </c>
      <c r="BL87" s="57">
        <v>65380</v>
      </c>
      <c r="BM87" s="57">
        <v>65745</v>
      </c>
      <c r="BN87" s="57">
        <v>66111</v>
      </c>
      <c r="BO87" s="57">
        <v>66476</v>
      </c>
      <c r="BP87" s="57">
        <v>66841</v>
      </c>
      <c r="BQ87" s="57">
        <v>67206</v>
      </c>
      <c r="BR87" s="57">
        <v>67572</v>
      </c>
      <c r="BS87" s="57">
        <v>67937</v>
      </c>
    </row>
    <row r="88" spans="1:71" ht="36" customHeight="1" x14ac:dyDescent="0.2">
      <c r="A88" s="37" t="s">
        <v>269</v>
      </c>
      <c r="B88" s="43">
        <v>-1600340</v>
      </c>
      <c r="C88" s="42">
        <v>-268336</v>
      </c>
      <c r="D88" s="42">
        <v>-153638</v>
      </c>
      <c r="E88" s="42">
        <v>-292715</v>
      </c>
      <c r="F88" s="42">
        <v>-311700</v>
      </c>
      <c r="G88" s="42">
        <v>-306873</v>
      </c>
      <c r="H88" s="42">
        <v>-231831</v>
      </c>
      <c r="I88" s="42">
        <v>-303583</v>
      </c>
      <c r="J88" s="81">
        <v>-266954</v>
      </c>
      <c r="K88" s="81">
        <v>-266954</v>
      </c>
      <c r="L88" s="81">
        <v>-266954</v>
      </c>
      <c r="M88" s="81">
        <v>-266954</v>
      </c>
      <c r="N88" s="81">
        <v>-266954</v>
      </c>
      <c r="O88" s="81">
        <v>-266954</v>
      </c>
      <c r="P88" s="81">
        <v>-266954</v>
      </c>
      <c r="Q88" s="81">
        <v>-266954</v>
      </c>
      <c r="R88" s="81">
        <v>-266954</v>
      </c>
      <c r="S88" s="81">
        <v>-266954</v>
      </c>
      <c r="T88" s="81">
        <v>-266954</v>
      </c>
      <c r="U88" s="81">
        <v>-266954</v>
      </c>
      <c r="V88" s="81">
        <v>-266954</v>
      </c>
      <c r="W88" s="81">
        <v>-266954</v>
      </c>
      <c r="X88" s="81">
        <v>-266954</v>
      </c>
      <c r="Y88" s="81">
        <v>-266954</v>
      </c>
      <c r="Z88" s="81">
        <v>-266954</v>
      </c>
      <c r="AA88" s="81">
        <v>-266954</v>
      </c>
      <c r="AB88" s="81">
        <v>-266954</v>
      </c>
      <c r="AC88" s="81">
        <v>-266954</v>
      </c>
      <c r="AD88" s="81">
        <v>-266954</v>
      </c>
      <c r="AE88" s="81">
        <v>-266954</v>
      </c>
      <c r="AF88" s="81">
        <v>-266954</v>
      </c>
      <c r="AG88" s="81">
        <v>-266954</v>
      </c>
      <c r="AH88" s="81">
        <v>-266954</v>
      </c>
      <c r="AI88" s="81">
        <v>-266954</v>
      </c>
      <c r="AJ88" s="81">
        <v>-266954</v>
      </c>
      <c r="AK88" s="81">
        <v>-266954</v>
      </c>
      <c r="AL88" s="81">
        <v>-266954</v>
      </c>
      <c r="AM88" s="81">
        <v>-266954</v>
      </c>
      <c r="AN88" s="81">
        <v>-266954</v>
      </c>
      <c r="AO88" s="81">
        <v>-266954</v>
      </c>
      <c r="AP88" s="81">
        <v>-266954</v>
      </c>
      <c r="AQ88" s="81">
        <v>-266954</v>
      </c>
      <c r="AR88" s="81">
        <v>-266954</v>
      </c>
      <c r="AS88" s="81">
        <v>-266954</v>
      </c>
      <c r="AT88" s="81">
        <v>-266954</v>
      </c>
      <c r="AU88" s="81">
        <v>-266954</v>
      </c>
      <c r="AV88" s="81">
        <v>-266954</v>
      </c>
      <c r="AW88" s="81">
        <v>-266954</v>
      </c>
      <c r="AX88" s="81">
        <v>-266954</v>
      </c>
      <c r="AY88" s="81">
        <v>-266954</v>
      </c>
      <c r="AZ88" s="81">
        <v>-266954</v>
      </c>
      <c r="BA88" s="81">
        <v>-266954</v>
      </c>
      <c r="BB88" s="81">
        <v>-266954</v>
      </c>
      <c r="BC88" s="81">
        <v>-266954</v>
      </c>
      <c r="BD88" s="81">
        <v>-266954</v>
      </c>
      <c r="BE88" s="81">
        <v>-266954</v>
      </c>
      <c r="BF88" s="81">
        <v>-266954</v>
      </c>
      <c r="BG88" s="81">
        <v>-266954</v>
      </c>
      <c r="BH88" s="81">
        <v>-266954</v>
      </c>
      <c r="BI88" s="81">
        <v>-266954</v>
      </c>
      <c r="BJ88" s="81">
        <v>-266954</v>
      </c>
      <c r="BK88" s="81">
        <v>-266954</v>
      </c>
      <c r="BL88" s="81">
        <v>-266954</v>
      </c>
      <c r="BM88" s="81">
        <v>-266954</v>
      </c>
      <c r="BN88" s="81">
        <v>-266954</v>
      </c>
      <c r="BO88" s="81">
        <v>-266954</v>
      </c>
      <c r="BP88" s="81">
        <v>-266954</v>
      </c>
      <c r="BQ88" s="81">
        <v>-266954</v>
      </c>
      <c r="BR88" s="81">
        <v>-266954</v>
      </c>
      <c r="BS88" s="81">
        <v>-266954</v>
      </c>
    </row>
    <row r="89" spans="1:71" ht="36" customHeight="1" x14ac:dyDescent="0.2">
      <c r="A89" s="37" t="s">
        <v>280</v>
      </c>
      <c r="B89" s="43">
        <v>-779253</v>
      </c>
      <c r="C89" s="42">
        <v>-247976</v>
      </c>
      <c r="D89" s="42">
        <v>5685</v>
      </c>
      <c r="E89" s="42">
        <v>-36538</v>
      </c>
      <c r="F89" s="42">
        <v>-214400</v>
      </c>
      <c r="G89" s="42">
        <v>-151100</v>
      </c>
      <c r="H89" s="42">
        <v>-113500</v>
      </c>
      <c r="I89" s="42">
        <v>-269400</v>
      </c>
      <c r="J89" s="81">
        <v>-146747</v>
      </c>
      <c r="K89" s="81">
        <v>-146747</v>
      </c>
      <c r="L89" s="81">
        <v>-146747</v>
      </c>
      <c r="M89" s="81">
        <v>-146747</v>
      </c>
      <c r="N89" s="81">
        <v>-146747</v>
      </c>
      <c r="O89" s="81">
        <v>-146747</v>
      </c>
      <c r="P89" s="81">
        <v>-146747</v>
      </c>
      <c r="Q89" s="81">
        <v>-146747</v>
      </c>
      <c r="R89" s="81">
        <v>-146747</v>
      </c>
      <c r="S89" s="81">
        <v>-146747</v>
      </c>
      <c r="T89" s="81">
        <v>-146747</v>
      </c>
      <c r="U89" s="81">
        <v>-146747</v>
      </c>
      <c r="V89" s="81">
        <v>-146747</v>
      </c>
      <c r="W89" s="81">
        <v>-146747</v>
      </c>
      <c r="X89" s="81">
        <v>-146747</v>
      </c>
      <c r="Y89" s="81">
        <v>-146747</v>
      </c>
      <c r="Z89" s="81">
        <v>-146747</v>
      </c>
      <c r="AA89" s="81">
        <v>-146747</v>
      </c>
      <c r="AB89" s="81">
        <v>-146747</v>
      </c>
      <c r="AC89" s="81">
        <v>-146747</v>
      </c>
      <c r="AD89" s="81">
        <v>-146747</v>
      </c>
      <c r="AE89" s="81">
        <v>-146747</v>
      </c>
      <c r="AF89" s="81">
        <v>-146747</v>
      </c>
      <c r="AG89" s="81">
        <v>-146747</v>
      </c>
      <c r="AH89" s="81">
        <v>-146747</v>
      </c>
      <c r="AI89" s="81">
        <v>-146747</v>
      </c>
      <c r="AJ89" s="81">
        <v>-146747</v>
      </c>
      <c r="AK89" s="81">
        <v>-146747</v>
      </c>
      <c r="AL89" s="81">
        <v>-146747</v>
      </c>
      <c r="AM89" s="81">
        <v>-146747</v>
      </c>
      <c r="AN89" s="81">
        <v>-146747</v>
      </c>
      <c r="AO89" s="81">
        <v>-146747</v>
      </c>
      <c r="AP89" s="81">
        <v>-146747</v>
      </c>
      <c r="AQ89" s="81">
        <v>-146747</v>
      </c>
      <c r="AR89" s="81">
        <v>-146747</v>
      </c>
      <c r="AS89" s="81">
        <v>-146747</v>
      </c>
      <c r="AT89" s="81">
        <v>-146747</v>
      </c>
      <c r="AU89" s="81">
        <v>-146747</v>
      </c>
      <c r="AV89" s="81">
        <v>-146747</v>
      </c>
      <c r="AW89" s="81">
        <v>-146747</v>
      </c>
      <c r="AX89" s="81">
        <v>-146747</v>
      </c>
      <c r="AY89" s="81">
        <v>-146747</v>
      </c>
      <c r="AZ89" s="81">
        <v>-146747</v>
      </c>
      <c r="BA89" s="81">
        <v>-146747</v>
      </c>
      <c r="BB89" s="81">
        <v>-146747</v>
      </c>
      <c r="BC89" s="81">
        <v>-146747</v>
      </c>
      <c r="BD89" s="81">
        <v>-146747</v>
      </c>
      <c r="BE89" s="81">
        <v>-146747</v>
      </c>
      <c r="BF89" s="81">
        <v>-146747</v>
      </c>
      <c r="BG89" s="81">
        <v>-146747</v>
      </c>
      <c r="BH89" s="81">
        <v>-146747</v>
      </c>
      <c r="BI89" s="81">
        <v>-146747</v>
      </c>
      <c r="BJ89" s="81">
        <v>-146747</v>
      </c>
      <c r="BK89" s="81">
        <v>-146747</v>
      </c>
      <c r="BL89" s="81">
        <v>-146747</v>
      </c>
      <c r="BM89" s="81">
        <v>-146747</v>
      </c>
      <c r="BN89" s="81">
        <v>-146747</v>
      </c>
      <c r="BO89" s="81">
        <v>-146747</v>
      </c>
      <c r="BP89" s="81">
        <v>-146747</v>
      </c>
      <c r="BQ89" s="81">
        <v>-146747</v>
      </c>
      <c r="BR89" s="81">
        <v>-146747</v>
      </c>
      <c r="BS89" s="81">
        <v>-146747</v>
      </c>
    </row>
    <row r="90" spans="1:71" ht="36" customHeight="1" x14ac:dyDescent="0.2">
      <c r="A90" s="37" t="s">
        <v>282</v>
      </c>
      <c r="B90" s="43">
        <v>272816</v>
      </c>
      <c r="C90" s="42">
        <v>-338308</v>
      </c>
      <c r="D90" s="42">
        <v>93015</v>
      </c>
      <c r="E90" s="42">
        <v>85721</v>
      </c>
      <c r="F90" s="42">
        <v>54100</v>
      </c>
      <c r="G90" s="42">
        <v>40480</v>
      </c>
      <c r="H90" s="42">
        <v>3200</v>
      </c>
      <c r="I90" s="42">
        <v>-3700</v>
      </c>
      <c r="J90" s="81">
        <v>-9356</v>
      </c>
      <c r="K90" s="81">
        <v>-9356</v>
      </c>
      <c r="L90" s="81">
        <v>-9356</v>
      </c>
      <c r="M90" s="81">
        <v>-9356</v>
      </c>
      <c r="N90" s="81">
        <v>-9356</v>
      </c>
      <c r="O90" s="81">
        <v>-9356</v>
      </c>
      <c r="P90" s="81">
        <v>-9356</v>
      </c>
      <c r="Q90" s="81">
        <v>-9356</v>
      </c>
      <c r="R90" s="81">
        <v>-9356</v>
      </c>
      <c r="S90" s="81">
        <v>-9356</v>
      </c>
      <c r="T90" s="81">
        <v>-9356</v>
      </c>
      <c r="U90" s="81">
        <v>-9356</v>
      </c>
      <c r="V90" s="81">
        <v>-9356</v>
      </c>
      <c r="W90" s="81">
        <v>-9356</v>
      </c>
      <c r="X90" s="81">
        <v>-9356</v>
      </c>
      <c r="Y90" s="81">
        <v>-9356</v>
      </c>
      <c r="Z90" s="81">
        <v>-9356</v>
      </c>
      <c r="AA90" s="81">
        <v>-9356</v>
      </c>
      <c r="AB90" s="81">
        <v>-9356</v>
      </c>
      <c r="AC90" s="81">
        <v>-9356</v>
      </c>
      <c r="AD90" s="81">
        <v>-9356</v>
      </c>
      <c r="AE90" s="81">
        <v>-9356</v>
      </c>
      <c r="AF90" s="81">
        <v>-9356</v>
      </c>
      <c r="AG90" s="81">
        <v>-9356</v>
      </c>
      <c r="AH90" s="81">
        <v>-9356</v>
      </c>
      <c r="AI90" s="81">
        <v>-9356</v>
      </c>
      <c r="AJ90" s="81">
        <v>-9356</v>
      </c>
      <c r="AK90" s="81">
        <v>-9356</v>
      </c>
      <c r="AL90" s="81">
        <v>-9356</v>
      </c>
      <c r="AM90" s="81">
        <v>-9356</v>
      </c>
      <c r="AN90" s="81">
        <v>-9356</v>
      </c>
      <c r="AO90" s="81">
        <v>-9356</v>
      </c>
      <c r="AP90" s="81">
        <v>-9356</v>
      </c>
      <c r="AQ90" s="81">
        <v>-9356</v>
      </c>
      <c r="AR90" s="81">
        <v>-9356</v>
      </c>
      <c r="AS90" s="81">
        <v>-9356</v>
      </c>
      <c r="AT90" s="81">
        <v>-9356</v>
      </c>
      <c r="AU90" s="81">
        <v>-9356</v>
      </c>
      <c r="AV90" s="81">
        <v>-9356</v>
      </c>
      <c r="AW90" s="81">
        <v>-9356</v>
      </c>
      <c r="AX90" s="81">
        <v>-9356</v>
      </c>
      <c r="AY90" s="81">
        <v>-9356</v>
      </c>
      <c r="AZ90" s="81">
        <v>-9356</v>
      </c>
      <c r="BA90" s="81">
        <v>-9356</v>
      </c>
      <c r="BB90" s="81">
        <v>-9356</v>
      </c>
      <c r="BC90" s="81">
        <v>-9356</v>
      </c>
      <c r="BD90" s="81">
        <v>-9356</v>
      </c>
      <c r="BE90" s="81">
        <v>-9356</v>
      </c>
      <c r="BF90" s="81">
        <v>-9356</v>
      </c>
      <c r="BG90" s="81">
        <v>-9356</v>
      </c>
      <c r="BH90" s="81">
        <v>-9356</v>
      </c>
      <c r="BI90" s="81">
        <v>-9356</v>
      </c>
      <c r="BJ90" s="81">
        <v>-9356</v>
      </c>
      <c r="BK90" s="81">
        <v>-9356</v>
      </c>
      <c r="BL90" s="81">
        <v>-9356</v>
      </c>
      <c r="BM90" s="81">
        <v>-9356</v>
      </c>
      <c r="BN90" s="81">
        <v>-9356</v>
      </c>
      <c r="BO90" s="81">
        <v>-9356</v>
      </c>
      <c r="BP90" s="81">
        <v>-9356</v>
      </c>
      <c r="BQ90" s="81">
        <v>-9356</v>
      </c>
      <c r="BR90" s="81">
        <v>-9356</v>
      </c>
      <c r="BS90" s="81">
        <v>-9356</v>
      </c>
    </row>
    <row r="91" spans="1:71" ht="36" customHeight="1" x14ac:dyDescent="0.2">
      <c r="A91" s="35" t="s">
        <v>274</v>
      </c>
      <c r="B91" s="48">
        <v>-450397</v>
      </c>
      <c r="C91" s="48">
        <v>-540620</v>
      </c>
      <c r="D91" s="48">
        <v>418062</v>
      </c>
      <c r="E91" s="48">
        <v>184468</v>
      </c>
      <c r="F91" s="48">
        <v>-110000</v>
      </c>
      <c r="G91" s="48">
        <v>-105493</v>
      </c>
      <c r="H91" s="48">
        <v>-3131</v>
      </c>
      <c r="I91" s="48">
        <v>-293683</v>
      </c>
      <c r="N91" s="44"/>
    </row>
  </sheetData>
  <mergeCells count="4">
    <mergeCell ref="A71:D71"/>
    <mergeCell ref="A8:I8"/>
    <mergeCell ref="A74:A75"/>
    <mergeCell ref="A16:I16"/>
  </mergeCells>
  <phoneticPr fontId="22" type="noConversion"/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91F8-607D-4946-B19B-9390B0DA4783}">
  <dimension ref="A1:CK39"/>
  <sheetViews>
    <sheetView zoomScaleNormal="100" workbookViewId="0">
      <selection activeCell="L12" sqref="L12"/>
    </sheetView>
  </sheetViews>
  <sheetFormatPr defaultColWidth="10.83203125" defaultRowHeight="35.450000000000003" customHeight="1" x14ac:dyDescent="0.2"/>
  <cols>
    <col min="1" max="16384" width="10.83203125" style="29"/>
  </cols>
  <sheetData>
    <row r="1" spans="1:89" s="32" customFormat="1" ht="51" customHeight="1" x14ac:dyDescent="0.2">
      <c r="A1" s="33" t="s">
        <v>209</v>
      </c>
      <c r="B1" s="33"/>
      <c r="C1" s="35"/>
      <c r="D1" s="33" t="s">
        <v>110</v>
      </c>
      <c r="E1" s="33" t="s">
        <v>76</v>
      </c>
      <c r="F1" s="33" t="s">
        <v>125</v>
      </c>
      <c r="G1" s="33" t="s">
        <v>126</v>
      </c>
      <c r="H1" s="33" t="s">
        <v>127</v>
      </c>
      <c r="I1" s="33" t="s">
        <v>128</v>
      </c>
      <c r="J1" s="33" t="s">
        <v>129</v>
      </c>
      <c r="K1" s="33" t="s">
        <v>130</v>
      </c>
      <c r="L1" s="33" t="s">
        <v>131</v>
      </c>
      <c r="M1" s="33" t="s">
        <v>132</v>
      </c>
      <c r="N1" s="33" t="s">
        <v>133</v>
      </c>
      <c r="O1" s="33" t="s">
        <v>134</v>
      </c>
      <c r="P1" s="33" t="s">
        <v>135</v>
      </c>
      <c r="Q1" s="33" t="s">
        <v>136</v>
      </c>
      <c r="R1" s="33" t="s">
        <v>137</v>
      </c>
      <c r="S1" s="33" t="s">
        <v>138</v>
      </c>
      <c r="T1" s="33" t="s">
        <v>139</v>
      </c>
      <c r="U1" s="33" t="s">
        <v>140</v>
      </c>
      <c r="V1" s="33" t="s">
        <v>141</v>
      </c>
      <c r="W1" s="33" t="s">
        <v>142</v>
      </c>
      <c r="X1" s="33" t="s">
        <v>143</v>
      </c>
      <c r="Y1" s="33" t="s">
        <v>144</v>
      </c>
      <c r="Z1" s="33" t="s">
        <v>145</v>
      </c>
      <c r="AA1" s="33" t="s">
        <v>146</v>
      </c>
      <c r="AB1" s="33" t="s">
        <v>147</v>
      </c>
      <c r="AC1" s="33" t="s">
        <v>148</v>
      </c>
      <c r="AD1" s="33" t="s">
        <v>149</v>
      </c>
      <c r="AE1" s="33" t="s">
        <v>150</v>
      </c>
      <c r="AF1" s="33" t="s">
        <v>151</v>
      </c>
      <c r="AG1" s="33" t="s">
        <v>152</v>
      </c>
      <c r="AH1" s="33" t="s">
        <v>153</v>
      </c>
      <c r="AI1" s="33" t="s">
        <v>154</v>
      </c>
      <c r="AJ1" s="33" t="s">
        <v>155</v>
      </c>
      <c r="AK1" s="33" t="s">
        <v>156</v>
      </c>
      <c r="AL1" s="33" t="s">
        <v>157</v>
      </c>
      <c r="AM1" s="33" t="s">
        <v>158</v>
      </c>
      <c r="AN1" s="33" t="s">
        <v>159</v>
      </c>
      <c r="AO1" s="33" t="s">
        <v>160</v>
      </c>
      <c r="AP1" s="33" t="s">
        <v>161</v>
      </c>
      <c r="AQ1" s="33" t="s">
        <v>162</v>
      </c>
      <c r="AR1" s="33" t="s">
        <v>163</v>
      </c>
      <c r="AS1" s="33" t="s">
        <v>164</v>
      </c>
      <c r="AT1" s="33" t="s">
        <v>165</v>
      </c>
      <c r="AU1" s="33" t="s">
        <v>166</v>
      </c>
      <c r="AV1" s="33" t="s">
        <v>167</v>
      </c>
      <c r="AW1" s="33" t="s">
        <v>168</v>
      </c>
      <c r="AX1" s="33" t="s">
        <v>169</v>
      </c>
      <c r="AY1" s="33" t="s">
        <v>170</v>
      </c>
      <c r="AZ1" s="33" t="s">
        <v>171</v>
      </c>
      <c r="BA1" s="33" t="s">
        <v>172</v>
      </c>
      <c r="BB1" s="33" t="s">
        <v>173</v>
      </c>
      <c r="BC1" s="33" t="s">
        <v>174</v>
      </c>
      <c r="BD1" s="33" t="s">
        <v>175</v>
      </c>
      <c r="BE1" s="33" t="s">
        <v>176</v>
      </c>
      <c r="BF1" s="33" t="s">
        <v>177</v>
      </c>
      <c r="BG1" s="33" t="s">
        <v>178</v>
      </c>
      <c r="BH1" s="33" t="s">
        <v>179</v>
      </c>
      <c r="BI1" s="33" t="s">
        <v>180</v>
      </c>
      <c r="BJ1" s="33" t="s">
        <v>181</v>
      </c>
      <c r="BK1" s="33" t="s">
        <v>182</v>
      </c>
      <c r="BL1" s="33" t="s">
        <v>183</v>
      </c>
      <c r="BM1" s="33" t="s">
        <v>184</v>
      </c>
      <c r="BN1" s="33" t="s">
        <v>185</v>
      </c>
      <c r="BO1" s="33" t="s">
        <v>186</v>
      </c>
      <c r="BP1" s="33" t="s">
        <v>187</v>
      </c>
      <c r="BQ1" s="33" t="s">
        <v>188</v>
      </c>
      <c r="BR1" s="33" t="s">
        <v>189</v>
      </c>
      <c r="BS1" s="33" t="s">
        <v>190</v>
      </c>
      <c r="BT1" s="33" t="s">
        <v>191</v>
      </c>
      <c r="BU1" s="33" t="s">
        <v>192</v>
      </c>
      <c r="BV1" s="33" t="s">
        <v>193</v>
      </c>
      <c r="BW1" s="33" t="s">
        <v>194</v>
      </c>
      <c r="BX1" s="33" t="s">
        <v>195</v>
      </c>
      <c r="BY1" s="33" t="s">
        <v>196</v>
      </c>
      <c r="BZ1" s="33" t="s">
        <v>197</v>
      </c>
      <c r="CA1" s="33" t="s">
        <v>198</v>
      </c>
      <c r="CB1" s="33" t="s">
        <v>199</v>
      </c>
      <c r="CC1" s="33" t="s">
        <v>200</v>
      </c>
      <c r="CD1" s="33" t="s">
        <v>201</v>
      </c>
      <c r="CE1" s="33" t="s">
        <v>202</v>
      </c>
      <c r="CF1" s="33" t="s">
        <v>203</v>
      </c>
      <c r="CG1" s="33" t="s">
        <v>204</v>
      </c>
      <c r="CH1" s="33" t="s">
        <v>205</v>
      </c>
      <c r="CI1" s="33" t="s">
        <v>206</v>
      </c>
      <c r="CJ1" s="33" t="s">
        <v>207</v>
      </c>
      <c r="CK1" s="33" t="s">
        <v>208</v>
      </c>
    </row>
    <row r="2" spans="1:89" s="31" customFormat="1" ht="35.450000000000003" customHeight="1" x14ac:dyDescent="0.2">
      <c r="A2" s="34" t="s">
        <v>111</v>
      </c>
      <c r="B2" s="34" t="s">
        <v>214</v>
      </c>
      <c r="C2" s="34" t="s">
        <v>215</v>
      </c>
      <c r="D2" s="34">
        <v>19.719000000000001</v>
      </c>
      <c r="E2" s="34">
        <v>814</v>
      </c>
      <c r="F2" s="34">
        <v>917</v>
      </c>
      <c r="G2" s="34">
        <v>890</v>
      </c>
      <c r="H2" s="34">
        <v>1.1160000000000001</v>
      </c>
      <c r="I2" s="34">
        <v>912</v>
      </c>
      <c r="J2" s="34">
        <v>948</v>
      </c>
      <c r="K2" s="34">
        <v>833</v>
      </c>
      <c r="L2" s="34">
        <v>933</v>
      </c>
      <c r="M2" s="34">
        <v>1.171</v>
      </c>
      <c r="N2" s="34">
        <v>1.0880000000000001</v>
      </c>
      <c r="O2" s="34">
        <v>1.0469999999999999</v>
      </c>
      <c r="P2" s="34">
        <v>1.0129999999999999</v>
      </c>
      <c r="Q2" s="34">
        <v>946</v>
      </c>
      <c r="R2" s="34">
        <v>975</v>
      </c>
      <c r="S2" s="34">
        <v>941</v>
      </c>
      <c r="T2" s="34">
        <v>857</v>
      </c>
      <c r="U2" s="34">
        <v>788</v>
      </c>
      <c r="V2" s="34">
        <v>618</v>
      </c>
      <c r="W2" s="34">
        <v>499</v>
      </c>
      <c r="X2" s="34">
        <v>468</v>
      </c>
      <c r="Y2" s="34">
        <v>376</v>
      </c>
      <c r="Z2" s="34">
        <v>340</v>
      </c>
      <c r="AA2" s="34">
        <v>297</v>
      </c>
      <c r="AB2" s="34">
        <v>290</v>
      </c>
      <c r="AC2" s="34">
        <v>279</v>
      </c>
      <c r="AD2" s="34">
        <v>250</v>
      </c>
      <c r="AE2" s="34">
        <v>84</v>
      </c>
      <c r="AF2" s="34">
        <v>18</v>
      </c>
      <c r="AG2" s="34">
        <v>0</v>
      </c>
      <c r="AH2" s="34">
        <v>0</v>
      </c>
      <c r="AI2" s="34">
        <v>0</v>
      </c>
      <c r="AJ2" s="34">
        <v>1</v>
      </c>
      <c r="AK2" s="34">
        <v>5</v>
      </c>
      <c r="AL2" s="34">
        <v>1</v>
      </c>
      <c r="AM2" s="34">
        <v>0</v>
      </c>
      <c r="AN2" s="34">
        <v>0</v>
      </c>
      <c r="AO2" s="34">
        <v>0</v>
      </c>
      <c r="AP2" s="34">
        <v>0</v>
      </c>
      <c r="AQ2" s="34">
        <v>0</v>
      </c>
      <c r="AR2" s="34">
        <v>0</v>
      </c>
      <c r="AS2" s="34">
        <v>0</v>
      </c>
      <c r="AT2" s="34">
        <v>0</v>
      </c>
      <c r="AU2" s="34">
        <v>0</v>
      </c>
      <c r="AV2" s="34">
        <v>0</v>
      </c>
      <c r="AW2" s="34">
        <v>0</v>
      </c>
      <c r="AX2" s="34">
        <v>0</v>
      </c>
      <c r="AY2" s="34">
        <v>0</v>
      </c>
      <c r="AZ2" s="34">
        <v>0</v>
      </c>
      <c r="BA2" s="34">
        <v>0</v>
      </c>
      <c r="BB2" s="34">
        <v>0</v>
      </c>
      <c r="BC2" s="34">
        <v>0</v>
      </c>
      <c r="BD2" s="34">
        <v>0</v>
      </c>
      <c r="BE2" s="34">
        <v>0</v>
      </c>
      <c r="BF2" s="34">
        <v>0</v>
      </c>
      <c r="BG2" s="34">
        <v>0</v>
      </c>
      <c r="BH2" s="34">
        <v>0</v>
      </c>
      <c r="BI2" s="34">
        <v>0</v>
      </c>
      <c r="BJ2" s="34">
        <v>0</v>
      </c>
      <c r="BK2" s="34">
        <v>0</v>
      </c>
      <c r="BL2" s="34">
        <v>0</v>
      </c>
      <c r="BM2" s="34">
        <v>0</v>
      </c>
      <c r="BN2" s="34">
        <v>0</v>
      </c>
      <c r="BO2" s="34">
        <v>0</v>
      </c>
      <c r="BP2" s="34">
        <v>0</v>
      </c>
      <c r="BQ2" s="34">
        <v>0</v>
      </c>
      <c r="BR2" s="34">
        <v>0</v>
      </c>
      <c r="BS2" s="34">
        <v>0</v>
      </c>
      <c r="BT2" s="34">
        <v>0</v>
      </c>
      <c r="BU2" s="34">
        <v>0</v>
      </c>
      <c r="BV2" s="34">
        <v>0</v>
      </c>
      <c r="BW2" s="34">
        <v>0</v>
      </c>
      <c r="BX2" s="34">
        <v>0</v>
      </c>
      <c r="BY2" s="34">
        <v>0</v>
      </c>
      <c r="BZ2" s="34">
        <v>0</v>
      </c>
      <c r="CA2" s="34">
        <v>2</v>
      </c>
      <c r="CB2" s="34">
        <v>2</v>
      </c>
      <c r="CC2" s="34">
        <v>0</v>
      </c>
      <c r="CD2" s="34">
        <v>0</v>
      </c>
      <c r="CE2" s="34">
        <v>0</v>
      </c>
      <c r="CF2" s="34">
        <v>0</v>
      </c>
      <c r="CG2" s="34">
        <v>0</v>
      </c>
      <c r="CH2" s="34">
        <v>0</v>
      </c>
      <c r="CI2" s="34">
        <v>0</v>
      </c>
      <c r="CJ2" s="34">
        <v>0</v>
      </c>
      <c r="CK2" s="34">
        <v>0</v>
      </c>
    </row>
    <row r="3" spans="1:89" s="31" customFormat="1" ht="35.450000000000003" customHeight="1" x14ac:dyDescent="0.2">
      <c r="A3" s="34" t="s">
        <v>113</v>
      </c>
      <c r="B3" s="34" t="s">
        <v>114</v>
      </c>
      <c r="C3" s="34" t="s">
        <v>107</v>
      </c>
      <c r="D3" s="34"/>
      <c r="E3" s="34">
        <v>1.6</v>
      </c>
      <c r="F3" s="34">
        <v>1.6</v>
      </c>
      <c r="G3" s="34">
        <v>1.6</v>
      </c>
      <c r="H3" s="34">
        <v>1.6</v>
      </c>
      <c r="I3" s="34">
        <v>1.6</v>
      </c>
      <c r="J3" s="34">
        <v>1.6</v>
      </c>
      <c r="K3" s="34">
        <v>1.6</v>
      </c>
      <c r="L3" s="34">
        <v>1.6</v>
      </c>
      <c r="M3" s="34">
        <v>1.6</v>
      </c>
      <c r="N3" s="34">
        <v>1.6</v>
      </c>
      <c r="O3" s="34">
        <v>1.6</v>
      </c>
      <c r="P3" s="34">
        <v>1.6</v>
      </c>
      <c r="Q3" s="34">
        <v>1.6</v>
      </c>
      <c r="R3" s="34">
        <v>1.6</v>
      </c>
      <c r="S3" s="34">
        <v>1.6</v>
      </c>
      <c r="T3" s="34">
        <v>1.6</v>
      </c>
      <c r="U3" s="34">
        <v>1.6</v>
      </c>
      <c r="V3" s="34">
        <v>1.6</v>
      </c>
      <c r="W3" s="34">
        <v>1.6</v>
      </c>
      <c r="X3" s="34">
        <v>1.6</v>
      </c>
      <c r="Y3" s="34">
        <v>1.6</v>
      </c>
      <c r="Z3" s="34">
        <v>1.6</v>
      </c>
      <c r="AA3" s="34">
        <v>1.6</v>
      </c>
      <c r="AB3" s="34">
        <v>1.6</v>
      </c>
      <c r="AC3" s="34">
        <v>1.6</v>
      </c>
      <c r="AD3" s="34">
        <v>1.6</v>
      </c>
      <c r="AE3" s="34">
        <v>1.6</v>
      </c>
      <c r="AF3" s="34">
        <v>1.6</v>
      </c>
      <c r="AG3" s="34">
        <v>1.6</v>
      </c>
      <c r="AH3" s="34">
        <v>1.6</v>
      </c>
      <c r="AI3" s="34">
        <v>1.6</v>
      </c>
      <c r="AJ3" s="34">
        <v>1.6</v>
      </c>
      <c r="AK3" s="34">
        <v>1.6</v>
      </c>
      <c r="AL3" s="34">
        <v>1.6</v>
      </c>
      <c r="AM3" s="34">
        <v>1.6</v>
      </c>
      <c r="AN3" s="34">
        <v>1.6</v>
      </c>
      <c r="AO3" s="34">
        <v>1.6</v>
      </c>
      <c r="AP3" s="34">
        <v>1.6</v>
      </c>
      <c r="AQ3" s="34">
        <v>1.6</v>
      </c>
      <c r="AR3" s="34">
        <v>1.6</v>
      </c>
      <c r="AS3" s="34">
        <v>1.6</v>
      </c>
      <c r="AT3" s="34">
        <v>1.6</v>
      </c>
      <c r="AU3" s="34">
        <v>1.6</v>
      </c>
      <c r="AV3" s="34">
        <v>1.6</v>
      </c>
      <c r="AW3" s="34">
        <v>1.6</v>
      </c>
      <c r="AX3" s="34">
        <v>1.6</v>
      </c>
      <c r="AY3" s="34">
        <v>1.6</v>
      </c>
      <c r="AZ3" s="34">
        <v>1.6</v>
      </c>
      <c r="BA3" s="34">
        <v>1.6</v>
      </c>
      <c r="BB3" s="34">
        <v>1.6</v>
      </c>
      <c r="BC3" s="34">
        <v>1.6</v>
      </c>
      <c r="BD3" s="34">
        <v>1.6</v>
      </c>
      <c r="BE3" s="34">
        <v>1.6</v>
      </c>
      <c r="BF3" s="34">
        <v>1.6</v>
      </c>
      <c r="BG3" s="34">
        <v>1.6</v>
      </c>
      <c r="BH3" s="34">
        <v>1.6</v>
      </c>
      <c r="BI3" s="34">
        <v>1.6</v>
      </c>
      <c r="BJ3" s="34">
        <v>1.6</v>
      </c>
      <c r="BK3" s="34">
        <v>1.6</v>
      </c>
      <c r="BL3" s="34">
        <v>1.6</v>
      </c>
      <c r="BM3" s="34">
        <v>1.6</v>
      </c>
      <c r="BN3" s="34">
        <v>1.6</v>
      </c>
      <c r="BO3" s="34">
        <v>1.6</v>
      </c>
      <c r="BP3" s="34">
        <v>1.6</v>
      </c>
      <c r="BQ3" s="34">
        <v>1.6</v>
      </c>
      <c r="BR3" s="34">
        <v>1.6</v>
      </c>
      <c r="BS3" s="34">
        <v>1.6</v>
      </c>
      <c r="BT3" s="34">
        <v>1.6</v>
      </c>
      <c r="BU3" s="34">
        <v>1.6</v>
      </c>
      <c r="BV3" s="34">
        <v>1.6</v>
      </c>
      <c r="BW3" s="34">
        <v>1.6</v>
      </c>
      <c r="BX3" s="34">
        <v>1.6</v>
      </c>
      <c r="BY3" s="34">
        <v>1.6</v>
      </c>
      <c r="BZ3" s="34">
        <v>1.6</v>
      </c>
      <c r="CA3" s="34">
        <v>1.6</v>
      </c>
      <c r="CB3" s="34">
        <v>1.6</v>
      </c>
      <c r="CC3" s="34">
        <v>1.6</v>
      </c>
      <c r="CD3" s="34">
        <v>1.6</v>
      </c>
      <c r="CE3" s="34">
        <v>1.6</v>
      </c>
      <c r="CF3" s="34">
        <v>1.6</v>
      </c>
      <c r="CG3" s="34">
        <v>1.6</v>
      </c>
      <c r="CH3" s="34">
        <v>1.6</v>
      </c>
      <c r="CI3" s="34">
        <v>1.6</v>
      </c>
      <c r="CJ3" s="34">
        <v>1.6</v>
      </c>
      <c r="CK3" s="34">
        <v>1.6</v>
      </c>
    </row>
    <row r="4" spans="1:89" s="31" customFormat="1" ht="35.450000000000003" customHeight="1" x14ac:dyDescent="0.2">
      <c r="A4" s="34" t="s">
        <v>115</v>
      </c>
      <c r="B4" s="34" t="s">
        <v>210</v>
      </c>
      <c r="C4" s="34" t="s">
        <v>211</v>
      </c>
      <c r="D4" s="34">
        <v>23.701000000000001</v>
      </c>
      <c r="E4" s="34">
        <v>827</v>
      </c>
      <c r="F4" s="34">
        <v>946</v>
      </c>
      <c r="G4" s="34">
        <v>933</v>
      </c>
      <c r="H4" s="34">
        <v>1.1890000000000001</v>
      </c>
      <c r="I4" s="34">
        <v>988</v>
      </c>
      <c r="J4" s="34">
        <v>1.042</v>
      </c>
      <c r="K4" s="34">
        <v>931</v>
      </c>
      <c r="L4" s="34">
        <v>1.0589999999999999</v>
      </c>
      <c r="M4" s="34">
        <v>1.351</v>
      </c>
      <c r="N4" s="34">
        <v>1.2749999999999999</v>
      </c>
      <c r="O4" s="34">
        <v>1.2470000000000001</v>
      </c>
      <c r="P4" s="34">
        <v>1.2250000000000001</v>
      </c>
      <c r="Q4" s="34">
        <v>1.1619999999999999</v>
      </c>
      <c r="R4" s="34">
        <v>1.218</v>
      </c>
      <c r="S4" s="34">
        <v>1.194</v>
      </c>
      <c r="T4" s="34">
        <v>1.1040000000000001</v>
      </c>
      <c r="U4" s="34">
        <v>1.032</v>
      </c>
      <c r="V4" s="34">
        <v>823</v>
      </c>
      <c r="W4" s="34">
        <v>675</v>
      </c>
      <c r="X4" s="34">
        <v>642</v>
      </c>
      <c r="Y4" s="34">
        <v>524</v>
      </c>
      <c r="Z4" s="34">
        <v>483</v>
      </c>
      <c r="AA4" s="34">
        <v>428</v>
      </c>
      <c r="AB4" s="34">
        <v>424</v>
      </c>
      <c r="AC4" s="34">
        <v>415</v>
      </c>
      <c r="AD4" s="34">
        <v>377</v>
      </c>
      <c r="AE4" s="34">
        <v>130</v>
      </c>
      <c r="AF4" s="34">
        <v>28</v>
      </c>
      <c r="AG4" s="34">
        <v>0</v>
      </c>
      <c r="AH4" s="34">
        <v>0</v>
      </c>
      <c r="AI4" s="34">
        <v>0</v>
      </c>
      <c r="AJ4" s="34">
        <v>1</v>
      </c>
      <c r="AK4" s="34">
        <v>9</v>
      </c>
      <c r="AL4" s="34">
        <v>1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4">
        <v>0</v>
      </c>
      <c r="BB4" s="34">
        <v>0</v>
      </c>
      <c r="BC4" s="34">
        <v>0</v>
      </c>
      <c r="BD4" s="34">
        <v>0</v>
      </c>
      <c r="BE4" s="34">
        <v>0</v>
      </c>
      <c r="BF4" s="34">
        <v>0</v>
      </c>
      <c r="BG4" s="34">
        <v>0</v>
      </c>
      <c r="BH4" s="34">
        <v>0</v>
      </c>
      <c r="BI4" s="34">
        <v>0</v>
      </c>
      <c r="BJ4" s="34">
        <v>0</v>
      </c>
      <c r="BK4" s="34">
        <v>0</v>
      </c>
      <c r="BL4" s="34">
        <v>0</v>
      </c>
      <c r="BM4" s="34">
        <v>0</v>
      </c>
      <c r="BN4" s="34">
        <v>0</v>
      </c>
      <c r="BO4" s="34">
        <v>0</v>
      </c>
      <c r="BP4" s="34">
        <v>0</v>
      </c>
      <c r="BQ4" s="34">
        <v>0</v>
      </c>
      <c r="BR4" s="34">
        <v>0</v>
      </c>
      <c r="BS4" s="34">
        <v>0</v>
      </c>
      <c r="BT4" s="34">
        <v>0</v>
      </c>
      <c r="BU4" s="34">
        <v>0</v>
      </c>
      <c r="BV4" s="34">
        <v>0</v>
      </c>
      <c r="BW4" s="34">
        <v>0</v>
      </c>
      <c r="BX4" s="34">
        <v>0</v>
      </c>
      <c r="BY4" s="34">
        <v>0</v>
      </c>
      <c r="BZ4" s="34">
        <v>0</v>
      </c>
      <c r="CA4" s="34">
        <v>8</v>
      </c>
      <c r="CB4" s="34">
        <v>8</v>
      </c>
      <c r="CC4" s="34">
        <v>0</v>
      </c>
      <c r="CD4" s="34">
        <v>0</v>
      </c>
      <c r="CE4" s="34">
        <v>0</v>
      </c>
      <c r="CF4" s="34">
        <v>0</v>
      </c>
      <c r="CG4" s="34">
        <v>0</v>
      </c>
      <c r="CH4" s="34">
        <v>0</v>
      </c>
      <c r="CI4" s="34">
        <v>0</v>
      </c>
      <c r="CJ4" s="34">
        <v>0</v>
      </c>
      <c r="CK4" s="34">
        <v>0</v>
      </c>
    </row>
    <row r="5" spans="1:89" ht="35.450000000000003" customHeight="1" x14ac:dyDescent="0.2">
      <c r="A5" s="35" t="s">
        <v>117</v>
      </c>
      <c r="B5" s="35" t="s">
        <v>114</v>
      </c>
      <c r="C5" s="35" t="s">
        <v>107</v>
      </c>
      <c r="D5" s="35"/>
      <c r="E5" s="35">
        <v>1.97</v>
      </c>
      <c r="F5" s="35">
        <v>1.97</v>
      </c>
      <c r="G5" s="35">
        <v>1.97</v>
      </c>
      <c r="H5" s="35">
        <v>1.97</v>
      </c>
      <c r="I5" s="35">
        <v>1.97</v>
      </c>
      <c r="J5" s="35">
        <v>1.97</v>
      </c>
      <c r="K5" s="35">
        <v>1.97</v>
      </c>
      <c r="L5" s="35">
        <v>1.97</v>
      </c>
      <c r="M5" s="35">
        <v>1.97</v>
      </c>
      <c r="N5" s="35">
        <v>1.97</v>
      </c>
      <c r="O5" s="35">
        <v>1.97</v>
      </c>
      <c r="P5" s="35">
        <v>1.97</v>
      </c>
      <c r="Q5" s="35">
        <v>1.97</v>
      </c>
      <c r="R5" s="35">
        <v>1.97</v>
      </c>
      <c r="S5" s="35">
        <v>1.97</v>
      </c>
      <c r="T5" s="35">
        <v>1.97</v>
      </c>
      <c r="U5" s="35">
        <v>1.97</v>
      </c>
      <c r="V5" s="35">
        <v>1.97</v>
      </c>
      <c r="W5" s="35">
        <v>1.97</v>
      </c>
      <c r="X5" s="35">
        <v>1.97</v>
      </c>
      <c r="Y5" s="35">
        <v>1.97</v>
      </c>
      <c r="Z5" s="35">
        <v>1.97</v>
      </c>
      <c r="AA5" s="35">
        <v>1.97</v>
      </c>
      <c r="AB5" s="35">
        <v>1.97</v>
      </c>
      <c r="AC5" s="35">
        <v>1.97</v>
      </c>
      <c r="AD5" s="35">
        <v>1.97</v>
      </c>
      <c r="AE5" s="35">
        <v>1.97</v>
      </c>
      <c r="AF5" s="35">
        <v>1.97</v>
      </c>
      <c r="AG5" s="35">
        <v>1.97</v>
      </c>
      <c r="AH5" s="35">
        <v>1.97</v>
      </c>
      <c r="AI5" s="35">
        <v>1.97</v>
      </c>
      <c r="AJ5" s="35">
        <v>1.97</v>
      </c>
      <c r="AK5" s="35">
        <v>1.97</v>
      </c>
      <c r="AL5" s="35">
        <v>1.97</v>
      </c>
      <c r="AM5" s="35">
        <v>1.97</v>
      </c>
      <c r="AN5" s="35">
        <v>1.97</v>
      </c>
      <c r="AO5" s="35">
        <v>1.97</v>
      </c>
      <c r="AP5" s="35">
        <v>1.97</v>
      </c>
      <c r="AQ5" s="35">
        <v>1.97</v>
      </c>
      <c r="AR5" s="35">
        <v>1.97</v>
      </c>
      <c r="AS5" s="35">
        <v>1.97</v>
      </c>
      <c r="AT5" s="35">
        <v>1.97</v>
      </c>
      <c r="AU5" s="35">
        <v>1.97</v>
      </c>
      <c r="AV5" s="35">
        <v>1.97</v>
      </c>
      <c r="AW5" s="35">
        <v>1.97</v>
      </c>
      <c r="AX5" s="35">
        <v>1.97</v>
      </c>
      <c r="AY5" s="35">
        <v>1.97</v>
      </c>
      <c r="AZ5" s="35">
        <v>1.97</v>
      </c>
      <c r="BA5" s="35">
        <v>1.97</v>
      </c>
      <c r="BB5" s="35">
        <v>1.97</v>
      </c>
      <c r="BC5" s="35">
        <v>1.97</v>
      </c>
      <c r="BD5" s="35">
        <v>1.97</v>
      </c>
      <c r="BE5" s="35">
        <v>1.97</v>
      </c>
      <c r="BF5" s="35">
        <v>1.97</v>
      </c>
      <c r="BG5" s="35">
        <v>1.97</v>
      </c>
      <c r="BH5" s="35">
        <v>1.97</v>
      </c>
      <c r="BI5" s="35">
        <v>1.97</v>
      </c>
      <c r="BJ5" s="35">
        <v>1.97</v>
      </c>
      <c r="BK5" s="35">
        <v>1.97</v>
      </c>
      <c r="BL5" s="35">
        <v>1.97</v>
      </c>
      <c r="BM5" s="35">
        <v>1.97</v>
      </c>
      <c r="BN5" s="35">
        <v>1.97</v>
      </c>
      <c r="BO5" s="35">
        <v>1.97</v>
      </c>
      <c r="BP5" s="35">
        <v>1.97</v>
      </c>
      <c r="BQ5" s="35">
        <v>1.97</v>
      </c>
      <c r="BR5" s="35">
        <v>1.97</v>
      </c>
      <c r="BS5" s="35">
        <v>1.97</v>
      </c>
      <c r="BT5" s="35">
        <v>1.97</v>
      </c>
      <c r="BU5" s="35">
        <v>1.97</v>
      </c>
      <c r="BV5" s="35">
        <v>1.97</v>
      </c>
      <c r="BW5" s="35">
        <v>1.97</v>
      </c>
      <c r="BX5" s="35">
        <v>1.97</v>
      </c>
      <c r="BY5" s="35">
        <v>1.97</v>
      </c>
      <c r="BZ5" s="35">
        <v>1.97</v>
      </c>
      <c r="CA5" s="35">
        <v>1.97</v>
      </c>
      <c r="CB5" s="35">
        <v>1.97</v>
      </c>
      <c r="CC5" s="35">
        <v>1.97</v>
      </c>
      <c r="CD5" s="35">
        <v>1.97</v>
      </c>
      <c r="CE5" s="35">
        <v>1.97</v>
      </c>
      <c r="CF5" s="35">
        <v>1.97</v>
      </c>
      <c r="CG5" s="35">
        <v>1.97</v>
      </c>
      <c r="CH5" s="35">
        <v>1.97</v>
      </c>
      <c r="CI5" s="35">
        <v>1.97</v>
      </c>
      <c r="CJ5" s="35">
        <v>1.97</v>
      </c>
      <c r="CK5" s="35">
        <v>1.97</v>
      </c>
    </row>
    <row r="6" spans="1:89" ht="35.450000000000003" customHeight="1" x14ac:dyDescent="0.2">
      <c r="A6" s="35" t="s">
        <v>115</v>
      </c>
      <c r="B6" s="37" t="s">
        <v>212</v>
      </c>
      <c r="C6" s="35" t="s">
        <v>213</v>
      </c>
      <c r="D6" s="35">
        <v>30.213999999999999</v>
      </c>
      <c r="E6" s="35">
        <v>843</v>
      </c>
      <c r="F6" s="35">
        <v>984</v>
      </c>
      <c r="G6" s="35">
        <v>990</v>
      </c>
      <c r="H6" s="35">
        <v>1.286</v>
      </c>
      <c r="I6" s="35">
        <v>1.089</v>
      </c>
      <c r="J6" s="35">
        <v>1.1719999999999999</v>
      </c>
      <c r="K6" s="35">
        <v>1.0680000000000001</v>
      </c>
      <c r="L6" s="35">
        <v>1.238</v>
      </c>
      <c r="M6" s="35">
        <v>1.611</v>
      </c>
      <c r="N6" s="35">
        <v>1.55</v>
      </c>
      <c r="O6" s="35">
        <v>1.546</v>
      </c>
      <c r="P6" s="35">
        <v>1.5489999999999999</v>
      </c>
      <c r="Q6" s="35">
        <v>1.498</v>
      </c>
      <c r="R6" s="35">
        <v>1.601</v>
      </c>
      <c r="S6" s="35">
        <v>1.601</v>
      </c>
      <c r="T6" s="35">
        <v>1.51</v>
      </c>
      <c r="U6" s="35">
        <v>1.4390000000000001</v>
      </c>
      <c r="V6" s="35">
        <v>1.17</v>
      </c>
      <c r="W6" s="35">
        <v>978</v>
      </c>
      <c r="X6" s="35">
        <v>949</v>
      </c>
      <c r="Y6" s="35">
        <v>790</v>
      </c>
      <c r="Z6" s="35">
        <v>742</v>
      </c>
      <c r="AA6" s="35">
        <v>671</v>
      </c>
      <c r="AB6" s="35">
        <v>679</v>
      </c>
      <c r="AC6" s="35">
        <v>677</v>
      </c>
      <c r="AD6" s="35">
        <v>627</v>
      </c>
      <c r="AE6" s="35">
        <v>220</v>
      </c>
      <c r="AF6" s="35">
        <v>48</v>
      </c>
      <c r="AG6" s="35">
        <v>0</v>
      </c>
      <c r="AH6" s="35">
        <v>0</v>
      </c>
      <c r="AI6" s="35">
        <v>0</v>
      </c>
      <c r="AJ6" s="35">
        <v>2</v>
      </c>
      <c r="AK6" s="35">
        <v>16</v>
      </c>
      <c r="AL6" s="35">
        <v>2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33</v>
      </c>
      <c r="CB6" s="35">
        <v>34</v>
      </c>
      <c r="CC6" s="35">
        <v>0</v>
      </c>
      <c r="CD6" s="35">
        <v>0</v>
      </c>
      <c r="CE6" s="35">
        <v>0</v>
      </c>
      <c r="CF6" s="35">
        <v>0</v>
      </c>
      <c r="CG6" s="35">
        <v>0</v>
      </c>
      <c r="CH6" s="35">
        <v>0</v>
      </c>
      <c r="CI6" s="35">
        <v>0</v>
      </c>
      <c r="CJ6" s="35">
        <v>0</v>
      </c>
      <c r="CK6" s="35">
        <v>0</v>
      </c>
    </row>
    <row r="7" spans="1:89" ht="35.450000000000003" customHeight="1" x14ac:dyDescent="0.2">
      <c r="A7" s="33" t="s">
        <v>209</v>
      </c>
      <c r="B7" s="33"/>
      <c r="C7" s="35"/>
      <c r="D7" s="33" t="s">
        <v>110</v>
      </c>
      <c r="E7" s="33" t="s">
        <v>76</v>
      </c>
      <c r="F7" s="33" t="s">
        <v>125</v>
      </c>
      <c r="G7" s="33" t="s">
        <v>126</v>
      </c>
      <c r="H7" s="33" t="s">
        <v>127</v>
      </c>
      <c r="I7" s="33" t="s">
        <v>128</v>
      </c>
      <c r="J7" s="33" t="s">
        <v>129</v>
      </c>
      <c r="K7" s="33" t="s">
        <v>130</v>
      </c>
      <c r="L7" s="33" t="s">
        <v>131</v>
      </c>
      <c r="M7" s="33" t="s">
        <v>132</v>
      </c>
      <c r="N7" s="33" t="s">
        <v>133</v>
      </c>
      <c r="O7" s="33" t="s">
        <v>134</v>
      </c>
      <c r="P7" s="33" t="s">
        <v>135</v>
      </c>
      <c r="Q7" s="33" t="s">
        <v>136</v>
      </c>
      <c r="R7" s="33" t="s">
        <v>137</v>
      </c>
      <c r="S7" s="33" t="s">
        <v>138</v>
      </c>
      <c r="T7" s="33" t="s">
        <v>139</v>
      </c>
      <c r="U7" s="33" t="s">
        <v>140</v>
      </c>
      <c r="V7" s="33" t="s">
        <v>141</v>
      </c>
      <c r="W7" s="33" t="s">
        <v>142</v>
      </c>
      <c r="X7" s="33" t="s">
        <v>143</v>
      </c>
      <c r="Y7" s="33" t="s">
        <v>144</v>
      </c>
      <c r="Z7" s="33" t="s">
        <v>145</v>
      </c>
      <c r="AA7" s="33" t="s">
        <v>146</v>
      </c>
      <c r="AB7" s="33" t="s">
        <v>147</v>
      </c>
      <c r="AC7" s="33" t="s">
        <v>148</v>
      </c>
      <c r="AD7" s="33" t="s">
        <v>149</v>
      </c>
      <c r="AE7" s="33" t="s">
        <v>150</v>
      </c>
      <c r="AF7" s="33" t="s">
        <v>151</v>
      </c>
      <c r="AG7" s="33" t="s">
        <v>152</v>
      </c>
      <c r="AH7" s="33" t="s">
        <v>153</v>
      </c>
      <c r="AI7" s="33" t="s">
        <v>154</v>
      </c>
      <c r="AJ7" s="33" t="s">
        <v>155</v>
      </c>
      <c r="AK7" s="33" t="s">
        <v>156</v>
      </c>
      <c r="AL7" s="33" t="s">
        <v>157</v>
      </c>
      <c r="AM7" s="33" t="s">
        <v>158</v>
      </c>
      <c r="AN7" s="33" t="s">
        <v>159</v>
      </c>
      <c r="AO7" s="33" t="s">
        <v>160</v>
      </c>
      <c r="AP7" s="33" t="s">
        <v>161</v>
      </c>
      <c r="AQ7" s="33" t="s">
        <v>162</v>
      </c>
      <c r="AR7" s="33" t="s">
        <v>163</v>
      </c>
      <c r="AS7" s="33" t="s">
        <v>164</v>
      </c>
      <c r="AT7" s="33" t="s">
        <v>165</v>
      </c>
      <c r="AU7" s="33" t="s">
        <v>166</v>
      </c>
      <c r="AV7" s="33" t="s">
        <v>167</v>
      </c>
      <c r="AW7" s="33" t="s">
        <v>168</v>
      </c>
      <c r="AX7" s="33" t="s">
        <v>169</v>
      </c>
      <c r="AY7" s="33" t="s">
        <v>170</v>
      </c>
      <c r="AZ7" s="33" t="s">
        <v>171</v>
      </c>
      <c r="BA7" s="33" t="s">
        <v>172</v>
      </c>
      <c r="BB7" s="33" t="s">
        <v>173</v>
      </c>
      <c r="BC7" s="33" t="s">
        <v>174</v>
      </c>
      <c r="BD7" s="33" t="s">
        <v>175</v>
      </c>
      <c r="BE7" s="33" t="s">
        <v>176</v>
      </c>
      <c r="BF7" s="33" t="s">
        <v>177</v>
      </c>
      <c r="BG7" s="33" t="s">
        <v>178</v>
      </c>
      <c r="BH7" s="33" t="s">
        <v>179</v>
      </c>
      <c r="BI7" s="33" t="s">
        <v>180</v>
      </c>
      <c r="BJ7" s="33" t="s">
        <v>181</v>
      </c>
      <c r="BK7" s="33" t="s">
        <v>182</v>
      </c>
      <c r="BL7" s="33" t="s">
        <v>183</v>
      </c>
      <c r="BM7" s="33" t="s">
        <v>184</v>
      </c>
      <c r="BN7" s="33" t="s">
        <v>185</v>
      </c>
      <c r="BO7" s="33" t="s">
        <v>186</v>
      </c>
      <c r="BP7" s="33" t="s">
        <v>187</v>
      </c>
      <c r="BQ7" s="33" t="s">
        <v>188</v>
      </c>
      <c r="BR7" s="33" t="s">
        <v>189</v>
      </c>
      <c r="BS7" s="33" t="s">
        <v>190</v>
      </c>
      <c r="BT7" s="33" t="s">
        <v>191</v>
      </c>
      <c r="BU7" s="33" t="s">
        <v>192</v>
      </c>
      <c r="BV7" s="33" t="s">
        <v>193</v>
      </c>
      <c r="BW7" s="33" t="s">
        <v>194</v>
      </c>
      <c r="BX7" s="33" t="s">
        <v>195</v>
      </c>
      <c r="BY7" s="33" t="s">
        <v>196</v>
      </c>
      <c r="BZ7" s="33" t="s">
        <v>197</v>
      </c>
      <c r="CA7" s="33" t="s">
        <v>198</v>
      </c>
      <c r="CB7" s="33" t="s">
        <v>199</v>
      </c>
      <c r="CC7" s="33" t="s">
        <v>200</v>
      </c>
      <c r="CD7" s="33" t="s">
        <v>201</v>
      </c>
      <c r="CE7" s="33" t="s">
        <v>202</v>
      </c>
      <c r="CF7" s="33" t="s">
        <v>203</v>
      </c>
      <c r="CG7" s="33" t="s">
        <v>204</v>
      </c>
      <c r="CH7" s="33" t="s">
        <v>205</v>
      </c>
      <c r="CI7" s="33" t="s">
        <v>206</v>
      </c>
      <c r="CJ7" s="33" t="s">
        <v>207</v>
      </c>
      <c r="CK7" s="33" t="s">
        <v>208</v>
      </c>
    </row>
    <row r="8" spans="1:89" ht="35.450000000000003" customHeight="1" x14ac:dyDescent="0.2">
      <c r="A8" s="38" t="s">
        <v>119</v>
      </c>
      <c r="B8" s="37" t="s">
        <v>214</v>
      </c>
      <c r="C8" s="35" t="s">
        <v>215</v>
      </c>
      <c r="D8" s="35">
        <v>9.9149999999999991</v>
      </c>
      <c r="E8" s="35">
        <v>505</v>
      </c>
      <c r="F8" s="35">
        <v>410</v>
      </c>
      <c r="G8" s="35">
        <v>282</v>
      </c>
      <c r="H8" s="35">
        <v>410</v>
      </c>
      <c r="I8" s="35">
        <v>359</v>
      </c>
      <c r="J8" s="35">
        <v>293</v>
      </c>
      <c r="K8" s="35">
        <v>244</v>
      </c>
      <c r="L8" s="35">
        <v>255</v>
      </c>
      <c r="M8" s="35">
        <v>206</v>
      </c>
      <c r="N8" s="35">
        <v>195</v>
      </c>
      <c r="O8" s="35">
        <v>175</v>
      </c>
      <c r="P8" s="35">
        <v>161</v>
      </c>
      <c r="Q8" s="35">
        <v>95</v>
      </c>
      <c r="R8" s="35">
        <v>98</v>
      </c>
      <c r="S8" s="35">
        <v>81</v>
      </c>
      <c r="T8" s="35">
        <v>78</v>
      </c>
      <c r="U8" s="35">
        <v>80</v>
      </c>
      <c r="V8" s="35">
        <v>61</v>
      </c>
      <c r="W8" s="35">
        <v>54</v>
      </c>
      <c r="X8" s="35">
        <v>50</v>
      </c>
      <c r="Y8" s="35">
        <v>49</v>
      </c>
      <c r="Z8" s="35">
        <v>49</v>
      </c>
      <c r="AA8" s="35">
        <v>49</v>
      </c>
      <c r="AB8" s="35">
        <v>49</v>
      </c>
      <c r="AC8" s="35">
        <v>27</v>
      </c>
      <c r="AD8" s="35">
        <v>27</v>
      </c>
      <c r="AE8" s="35">
        <v>7</v>
      </c>
      <c r="AF8" s="35">
        <v>7</v>
      </c>
      <c r="AG8" s="35">
        <v>7</v>
      </c>
      <c r="AH8" s="35">
        <v>7</v>
      </c>
      <c r="AI8" s="35">
        <v>7</v>
      </c>
      <c r="AJ8" s="35">
        <v>48</v>
      </c>
      <c r="AK8" s="35">
        <v>105</v>
      </c>
      <c r="AL8" s="35">
        <v>156</v>
      </c>
      <c r="AM8" s="35">
        <v>207</v>
      </c>
      <c r="AN8" s="35">
        <v>207</v>
      </c>
      <c r="AO8" s="35">
        <v>156</v>
      </c>
      <c r="AP8" s="35">
        <v>105</v>
      </c>
      <c r="AQ8" s="35">
        <v>65</v>
      </c>
      <c r="AR8" s="35">
        <v>86</v>
      </c>
      <c r="AS8" s="35">
        <v>106</v>
      </c>
      <c r="AT8" s="35">
        <v>107</v>
      </c>
      <c r="AU8" s="35">
        <v>106</v>
      </c>
      <c r="AV8" s="35">
        <v>106</v>
      </c>
      <c r="AW8" s="35">
        <v>106</v>
      </c>
      <c r="AX8" s="35">
        <v>106</v>
      </c>
      <c r="AY8" s="35">
        <v>106</v>
      </c>
      <c r="AZ8" s="35">
        <v>106</v>
      </c>
      <c r="BA8" s="35">
        <v>107</v>
      </c>
      <c r="BB8" s="35">
        <v>106</v>
      </c>
      <c r="BC8" s="35">
        <v>106</v>
      </c>
      <c r="BD8" s="35">
        <v>105</v>
      </c>
      <c r="BE8" s="35">
        <v>105</v>
      </c>
      <c r="BF8" s="35">
        <v>103</v>
      </c>
      <c r="BG8" s="35">
        <v>103</v>
      </c>
      <c r="BH8" s="35">
        <v>103</v>
      </c>
      <c r="BI8" s="35">
        <v>103</v>
      </c>
      <c r="BJ8" s="35">
        <v>103</v>
      </c>
      <c r="BK8" s="35">
        <v>103</v>
      </c>
      <c r="BL8" s="35">
        <v>103</v>
      </c>
      <c r="BM8" s="35">
        <v>103</v>
      </c>
      <c r="BN8" s="35">
        <v>103</v>
      </c>
      <c r="BO8" s="35">
        <v>103</v>
      </c>
      <c r="BP8" s="35">
        <v>103</v>
      </c>
      <c r="BQ8" s="35">
        <v>103</v>
      </c>
      <c r="BR8" s="35">
        <v>90</v>
      </c>
      <c r="BS8" s="35">
        <v>105</v>
      </c>
      <c r="BT8" s="35">
        <v>104</v>
      </c>
      <c r="BU8" s="35">
        <v>110</v>
      </c>
      <c r="BV8" s="35">
        <v>105</v>
      </c>
      <c r="BW8" s="35">
        <v>107</v>
      </c>
      <c r="BX8" s="35">
        <v>105</v>
      </c>
      <c r="BY8" s="35">
        <v>100</v>
      </c>
      <c r="BZ8" s="35">
        <v>104</v>
      </c>
      <c r="CA8" s="35">
        <v>100</v>
      </c>
      <c r="CB8" s="35">
        <v>105</v>
      </c>
      <c r="CC8" s="35">
        <v>100</v>
      </c>
      <c r="CD8" s="35">
        <v>100</v>
      </c>
      <c r="CE8" s="35">
        <v>100</v>
      </c>
      <c r="CF8" s="35">
        <v>69</v>
      </c>
      <c r="CG8" s="35">
        <v>69</v>
      </c>
      <c r="CH8" s="35">
        <v>69</v>
      </c>
      <c r="CI8" s="35">
        <v>69</v>
      </c>
      <c r="CJ8" s="35">
        <v>68</v>
      </c>
      <c r="CK8" s="35">
        <v>0</v>
      </c>
    </row>
    <row r="9" spans="1:89" ht="35.450000000000003" customHeight="1" x14ac:dyDescent="0.2">
      <c r="A9" s="35" t="s">
        <v>113</v>
      </c>
      <c r="B9" s="35" t="s">
        <v>114</v>
      </c>
      <c r="C9" s="35" t="s">
        <v>107</v>
      </c>
      <c r="D9" s="35"/>
      <c r="E9" s="35">
        <v>1.6</v>
      </c>
      <c r="F9" s="35">
        <v>1.6</v>
      </c>
      <c r="G9" s="35">
        <v>1.6</v>
      </c>
      <c r="H9" s="35">
        <v>1.6</v>
      </c>
      <c r="I9" s="35">
        <v>1.6</v>
      </c>
      <c r="J9" s="35">
        <v>1.6</v>
      </c>
      <c r="K9" s="35">
        <v>1.6</v>
      </c>
      <c r="L9" s="35">
        <v>1.6</v>
      </c>
      <c r="M9" s="35">
        <v>1.6</v>
      </c>
      <c r="N9" s="35">
        <v>1.6</v>
      </c>
      <c r="O9" s="35">
        <v>1.6</v>
      </c>
      <c r="P9" s="35">
        <v>1.6</v>
      </c>
      <c r="Q9" s="35">
        <v>1.6</v>
      </c>
      <c r="R9" s="35">
        <v>1.6</v>
      </c>
      <c r="S9" s="35">
        <v>1.6</v>
      </c>
      <c r="T9" s="35">
        <v>1.6</v>
      </c>
      <c r="U9" s="35">
        <v>1.6</v>
      </c>
      <c r="V9" s="35">
        <v>1.6</v>
      </c>
      <c r="W9" s="35">
        <v>1.6</v>
      </c>
      <c r="X9" s="35">
        <v>1.6</v>
      </c>
      <c r="Y9" s="35">
        <v>1.6</v>
      </c>
      <c r="Z9" s="35">
        <v>1.6</v>
      </c>
      <c r="AA9" s="35">
        <v>1.6</v>
      </c>
      <c r="AB9" s="35">
        <v>1.6</v>
      </c>
      <c r="AC9" s="35">
        <v>1.6</v>
      </c>
      <c r="AD9" s="35">
        <v>1.6</v>
      </c>
      <c r="AE9" s="35">
        <v>1.6</v>
      </c>
      <c r="AF9" s="35">
        <v>1.6</v>
      </c>
      <c r="AG9" s="35">
        <v>1.6</v>
      </c>
      <c r="AH9" s="35">
        <v>1.6</v>
      </c>
      <c r="AI9" s="35">
        <v>1.6</v>
      </c>
      <c r="AJ9" s="35">
        <v>1.6</v>
      </c>
      <c r="AK9" s="35">
        <v>1.6</v>
      </c>
      <c r="AL9" s="35">
        <v>1.6</v>
      </c>
      <c r="AM9" s="35">
        <v>1.6</v>
      </c>
      <c r="AN9" s="35">
        <v>1.6</v>
      </c>
      <c r="AO9" s="35">
        <v>1.6</v>
      </c>
      <c r="AP9" s="35">
        <v>1.6</v>
      </c>
      <c r="AQ9" s="35">
        <v>1.6</v>
      </c>
      <c r="AR9" s="35">
        <v>1.6</v>
      </c>
      <c r="AS9" s="35">
        <v>1.6</v>
      </c>
      <c r="AT9" s="35">
        <v>1.6</v>
      </c>
      <c r="AU9" s="35">
        <v>1.6</v>
      </c>
      <c r="AV9" s="35">
        <v>1.6</v>
      </c>
      <c r="AW9" s="35">
        <v>1.6</v>
      </c>
      <c r="AX9" s="35">
        <v>1.6</v>
      </c>
      <c r="AY9" s="35">
        <v>1.6</v>
      </c>
      <c r="AZ9" s="35">
        <v>1.6</v>
      </c>
      <c r="BA9" s="35">
        <v>1.6</v>
      </c>
      <c r="BB9" s="35">
        <v>1.6</v>
      </c>
      <c r="BC9" s="35">
        <v>1.6</v>
      </c>
      <c r="BD9" s="35">
        <v>1.6</v>
      </c>
      <c r="BE9" s="35">
        <v>1.6</v>
      </c>
      <c r="BF9" s="35">
        <v>1.6</v>
      </c>
      <c r="BG9" s="35">
        <v>1.6</v>
      </c>
      <c r="BH9" s="35">
        <v>1.6</v>
      </c>
      <c r="BI9" s="35">
        <v>1.6</v>
      </c>
      <c r="BJ9" s="35">
        <v>1.6</v>
      </c>
      <c r="BK9" s="35">
        <v>1.6</v>
      </c>
      <c r="BL9" s="35">
        <v>1.6</v>
      </c>
      <c r="BM9" s="35">
        <v>1.6</v>
      </c>
      <c r="BN9" s="35">
        <v>1.6</v>
      </c>
      <c r="BO9" s="35">
        <v>1.6</v>
      </c>
      <c r="BP9" s="35">
        <v>1.6</v>
      </c>
      <c r="BQ9" s="35">
        <v>1.6</v>
      </c>
      <c r="BR9" s="35">
        <v>1.6</v>
      </c>
      <c r="BS9" s="35">
        <v>1.6</v>
      </c>
      <c r="BT9" s="35">
        <v>1.6</v>
      </c>
      <c r="BU9" s="35">
        <v>1.6</v>
      </c>
      <c r="BV9" s="35">
        <v>1.6</v>
      </c>
      <c r="BW9" s="35">
        <v>1.6</v>
      </c>
      <c r="BX9" s="35">
        <v>1.6</v>
      </c>
      <c r="BY9" s="35">
        <v>1.6</v>
      </c>
      <c r="BZ9" s="35">
        <v>1.6</v>
      </c>
      <c r="CA9" s="35">
        <v>1.6</v>
      </c>
      <c r="CB9" s="35">
        <v>1.6</v>
      </c>
      <c r="CC9" s="35">
        <v>1.6</v>
      </c>
      <c r="CD9" s="35">
        <v>1.6</v>
      </c>
      <c r="CE9" s="35">
        <v>1.6</v>
      </c>
      <c r="CF9" s="35">
        <v>1.6</v>
      </c>
      <c r="CG9" s="35">
        <v>1.6</v>
      </c>
      <c r="CH9" s="35">
        <v>1.6</v>
      </c>
      <c r="CI9" s="35">
        <v>1.6</v>
      </c>
      <c r="CJ9" s="35">
        <v>1.6</v>
      </c>
      <c r="CK9" s="35">
        <v>1.6</v>
      </c>
    </row>
    <row r="10" spans="1:89" ht="35.450000000000003" customHeight="1" x14ac:dyDescent="0.2">
      <c r="A10" s="35" t="s">
        <v>115</v>
      </c>
      <c r="B10" s="37" t="s">
        <v>210</v>
      </c>
      <c r="C10" s="35" t="s">
        <v>211</v>
      </c>
      <c r="D10" s="35">
        <v>18.927</v>
      </c>
      <c r="E10" s="35">
        <v>513</v>
      </c>
      <c r="F10" s="35">
        <v>423</v>
      </c>
      <c r="G10" s="35">
        <v>296</v>
      </c>
      <c r="H10" s="35">
        <v>437</v>
      </c>
      <c r="I10" s="35">
        <v>389</v>
      </c>
      <c r="J10" s="35">
        <v>322</v>
      </c>
      <c r="K10" s="35">
        <v>273</v>
      </c>
      <c r="L10" s="35">
        <v>290</v>
      </c>
      <c r="M10" s="35">
        <v>237</v>
      </c>
      <c r="N10" s="35">
        <v>228</v>
      </c>
      <c r="O10" s="35">
        <v>208</v>
      </c>
      <c r="P10" s="35">
        <v>195</v>
      </c>
      <c r="Q10" s="35">
        <v>117</v>
      </c>
      <c r="R10" s="35">
        <v>123</v>
      </c>
      <c r="S10" s="35">
        <v>103</v>
      </c>
      <c r="T10" s="35">
        <v>100</v>
      </c>
      <c r="U10" s="35">
        <v>105</v>
      </c>
      <c r="V10" s="35">
        <v>81</v>
      </c>
      <c r="W10" s="35">
        <v>72</v>
      </c>
      <c r="X10" s="35">
        <v>69</v>
      </c>
      <c r="Y10" s="35">
        <v>69</v>
      </c>
      <c r="Z10" s="35">
        <v>70</v>
      </c>
      <c r="AA10" s="35">
        <v>71</v>
      </c>
      <c r="AB10" s="35">
        <v>72</v>
      </c>
      <c r="AC10" s="35">
        <v>41</v>
      </c>
      <c r="AD10" s="35">
        <v>41</v>
      </c>
      <c r="AE10" s="35">
        <v>11</v>
      </c>
      <c r="AF10" s="35">
        <v>12</v>
      </c>
      <c r="AG10" s="35">
        <v>12</v>
      </c>
      <c r="AH10" s="35">
        <v>12</v>
      </c>
      <c r="AI10" s="35">
        <v>12</v>
      </c>
      <c r="AJ10" s="35">
        <v>80</v>
      </c>
      <c r="AK10" s="35">
        <v>178</v>
      </c>
      <c r="AL10" s="35">
        <v>268</v>
      </c>
      <c r="AM10" s="35">
        <v>361</v>
      </c>
      <c r="AN10" s="35">
        <v>367</v>
      </c>
      <c r="AO10" s="35">
        <v>281</v>
      </c>
      <c r="AP10" s="35">
        <v>193</v>
      </c>
      <c r="AQ10" s="35">
        <v>120</v>
      </c>
      <c r="AR10" s="35">
        <v>162</v>
      </c>
      <c r="AS10" s="35">
        <v>203</v>
      </c>
      <c r="AT10" s="35">
        <v>208</v>
      </c>
      <c r="AU10" s="35">
        <v>210</v>
      </c>
      <c r="AV10" s="35">
        <v>213</v>
      </c>
      <c r="AW10" s="35">
        <v>217</v>
      </c>
      <c r="AX10" s="35">
        <v>220</v>
      </c>
      <c r="AY10" s="35">
        <v>224</v>
      </c>
      <c r="AZ10" s="35">
        <v>227</v>
      </c>
      <c r="BA10" s="35">
        <v>232</v>
      </c>
      <c r="BB10" s="35">
        <v>234</v>
      </c>
      <c r="BC10" s="35">
        <v>238</v>
      </c>
      <c r="BD10" s="35">
        <v>239</v>
      </c>
      <c r="BE10" s="35">
        <v>243</v>
      </c>
      <c r="BF10" s="35">
        <v>244</v>
      </c>
      <c r="BG10" s="35">
        <v>248</v>
      </c>
      <c r="BH10" s="35">
        <v>251</v>
      </c>
      <c r="BI10" s="35">
        <v>256</v>
      </c>
      <c r="BJ10" s="35">
        <v>260</v>
      </c>
      <c r="BK10" s="35">
        <v>264</v>
      </c>
      <c r="BL10" s="35">
        <v>268</v>
      </c>
      <c r="BM10" s="35">
        <v>272</v>
      </c>
      <c r="BN10" s="35">
        <v>277</v>
      </c>
      <c r="BO10" s="35">
        <v>281</v>
      </c>
      <c r="BP10" s="35">
        <v>286</v>
      </c>
      <c r="BQ10" s="35">
        <v>290</v>
      </c>
      <c r="BR10" s="35">
        <v>257</v>
      </c>
      <c r="BS10" s="35">
        <v>303</v>
      </c>
      <c r="BT10" s="35">
        <v>307</v>
      </c>
      <c r="BU10" s="35">
        <v>328</v>
      </c>
      <c r="BV10" s="35">
        <v>318</v>
      </c>
      <c r="BW10" s="35">
        <v>331</v>
      </c>
      <c r="BX10" s="35">
        <v>330</v>
      </c>
      <c r="BY10" s="35">
        <v>318</v>
      </c>
      <c r="BZ10" s="35">
        <v>336</v>
      </c>
      <c r="CA10" s="35">
        <v>329</v>
      </c>
      <c r="CB10" s="35">
        <v>349</v>
      </c>
      <c r="CC10" s="35">
        <v>339</v>
      </c>
      <c r="CD10" s="35">
        <v>344</v>
      </c>
      <c r="CE10" s="35">
        <v>350</v>
      </c>
      <c r="CF10" s="35">
        <v>246</v>
      </c>
      <c r="CG10" s="35">
        <v>251</v>
      </c>
      <c r="CH10" s="35">
        <v>254</v>
      </c>
      <c r="CI10" s="35">
        <v>258</v>
      </c>
      <c r="CJ10" s="35">
        <v>259</v>
      </c>
      <c r="CK10" s="35">
        <v>0</v>
      </c>
    </row>
    <row r="11" spans="1:89" ht="35.450000000000003" customHeight="1" x14ac:dyDescent="0.2">
      <c r="A11" s="35" t="s">
        <v>117</v>
      </c>
      <c r="B11" s="35" t="s">
        <v>114</v>
      </c>
      <c r="C11" s="35" t="s">
        <v>107</v>
      </c>
      <c r="D11" s="35"/>
      <c r="E11" s="35">
        <v>1.97</v>
      </c>
      <c r="F11" s="35">
        <v>1.97</v>
      </c>
      <c r="G11" s="35">
        <v>1.97</v>
      </c>
      <c r="H11" s="35">
        <v>1.97</v>
      </c>
      <c r="I11" s="35">
        <v>1.97</v>
      </c>
      <c r="J11" s="35">
        <v>1.97</v>
      </c>
      <c r="K11" s="35">
        <v>1.97</v>
      </c>
      <c r="L11" s="35">
        <v>1.97</v>
      </c>
      <c r="M11" s="35">
        <v>1.97</v>
      </c>
      <c r="N11" s="35">
        <v>1.97</v>
      </c>
      <c r="O11" s="35">
        <v>1.97</v>
      </c>
      <c r="P11" s="35">
        <v>1.97</v>
      </c>
      <c r="Q11" s="35">
        <v>1.97</v>
      </c>
      <c r="R11" s="35">
        <v>1.97</v>
      </c>
      <c r="S11" s="35">
        <v>1.97</v>
      </c>
      <c r="T11" s="35">
        <v>1.97</v>
      </c>
      <c r="U11" s="35">
        <v>1.97</v>
      </c>
      <c r="V11" s="35">
        <v>1.97</v>
      </c>
      <c r="W11" s="35">
        <v>1.97</v>
      </c>
      <c r="X11" s="35">
        <v>1.97</v>
      </c>
      <c r="Y11" s="35">
        <v>1.97</v>
      </c>
      <c r="Z11" s="35">
        <v>1.97</v>
      </c>
      <c r="AA11" s="35">
        <v>1.97</v>
      </c>
      <c r="AB11" s="35">
        <v>1.97</v>
      </c>
      <c r="AC11" s="35">
        <v>1.97</v>
      </c>
      <c r="AD11" s="35">
        <v>1.97</v>
      </c>
      <c r="AE11" s="35">
        <v>1.97</v>
      </c>
      <c r="AF11" s="35">
        <v>1.97</v>
      </c>
      <c r="AG11" s="35">
        <v>1.97</v>
      </c>
      <c r="AH11" s="35">
        <v>1.97</v>
      </c>
      <c r="AI11" s="35">
        <v>1.97</v>
      </c>
      <c r="AJ11" s="35">
        <v>1.97</v>
      </c>
      <c r="AK11" s="35">
        <v>1.97</v>
      </c>
      <c r="AL11" s="35">
        <v>1.97</v>
      </c>
      <c r="AM11" s="35">
        <v>1.97</v>
      </c>
      <c r="AN11" s="35">
        <v>1.97</v>
      </c>
      <c r="AO11" s="35">
        <v>1.97</v>
      </c>
      <c r="AP11" s="35">
        <v>1.97</v>
      </c>
      <c r="AQ11" s="35">
        <v>1.97</v>
      </c>
      <c r="AR11" s="35">
        <v>1.97</v>
      </c>
      <c r="AS11" s="35">
        <v>1.97</v>
      </c>
      <c r="AT11" s="35">
        <v>1.97</v>
      </c>
      <c r="AU11" s="35">
        <v>1.97</v>
      </c>
      <c r="AV11" s="35">
        <v>1.97</v>
      </c>
      <c r="AW11" s="35">
        <v>1.97</v>
      </c>
      <c r="AX11" s="35">
        <v>1.97</v>
      </c>
      <c r="AY11" s="35">
        <v>1.97</v>
      </c>
      <c r="AZ11" s="35">
        <v>1.97</v>
      </c>
      <c r="BA11" s="35">
        <v>1.97</v>
      </c>
      <c r="BB11" s="35">
        <v>1.97</v>
      </c>
      <c r="BC11" s="35">
        <v>1.97</v>
      </c>
      <c r="BD11" s="35">
        <v>1.97</v>
      </c>
      <c r="BE11" s="35">
        <v>1.97</v>
      </c>
      <c r="BF11" s="35">
        <v>1.97</v>
      </c>
      <c r="BG11" s="35">
        <v>1.97</v>
      </c>
      <c r="BH11" s="35">
        <v>1.97</v>
      </c>
      <c r="BI11" s="35">
        <v>1.97</v>
      </c>
      <c r="BJ11" s="35">
        <v>1.97</v>
      </c>
      <c r="BK11" s="35">
        <v>1.97</v>
      </c>
      <c r="BL11" s="35">
        <v>1.97</v>
      </c>
      <c r="BM11" s="35">
        <v>1.97</v>
      </c>
      <c r="BN11" s="35">
        <v>1.97</v>
      </c>
      <c r="BO11" s="35">
        <v>1.97</v>
      </c>
      <c r="BP11" s="35">
        <v>1.97</v>
      </c>
      <c r="BQ11" s="35">
        <v>1.97</v>
      </c>
      <c r="BR11" s="35">
        <v>1.97</v>
      </c>
      <c r="BS11" s="35">
        <v>1.97</v>
      </c>
      <c r="BT11" s="35">
        <v>1.97</v>
      </c>
      <c r="BU11" s="35">
        <v>1.97</v>
      </c>
      <c r="BV11" s="35">
        <v>1.97</v>
      </c>
      <c r="BW11" s="35">
        <v>1.97</v>
      </c>
      <c r="BX11" s="35">
        <v>1.97</v>
      </c>
      <c r="BY11" s="35">
        <v>1.97</v>
      </c>
      <c r="BZ11" s="35">
        <v>1.97</v>
      </c>
      <c r="CA11" s="35">
        <v>1.97</v>
      </c>
      <c r="CB11" s="35">
        <v>1.97</v>
      </c>
      <c r="CC11" s="35">
        <v>1.97</v>
      </c>
      <c r="CD11" s="35">
        <v>1.97</v>
      </c>
      <c r="CE11" s="35">
        <v>1.97</v>
      </c>
      <c r="CF11" s="35">
        <v>1.97</v>
      </c>
      <c r="CG11" s="35">
        <v>1.97</v>
      </c>
      <c r="CH11" s="35">
        <v>1.97</v>
      </c>
      <c r="CI11" s="35">
        <v>1.97</v>
      </c>
      <c r="CJ11" s="35">
        <v>1.97</v>
      </c>
      <c r="CK11" s="35">
        <v>1.97</v>
      </c>
    </row>
    <row r="12" spans="1:89" ht="35.450000000000003" customHeight="1" x14ac:dyDescent="0.2">
      <c r="A12" s="35" t="s">
        <v>115</v>
      </c>
      <c r="B12" s="37" t="s">
        <v>212</v>
      </c>
      <c r="C12" s="35" t="s">
        <v>213</v>
      </c>
      <c r="D12" s="35">
        <v>52.84</v>
      </c>
      <c r="E12" s="35">
        <v>523</v>
      </c>
      <c r="F12" s="35">
        <v>440</v>
      </c>
      <c r="G12" s="35">
        <v>314</v>
      </c>
      <c r="H12" s="35">
        <v>473</v>
      </c>
      <c r="I12" s="35">
        <v>428</v>
      </c>
      <c r="J12" s="35">
        <v>362</v>
      </c>
      <c r="K12" s="35">
        <v>312</v>
      </c>
      <c r="L12" s="35">
        <v>339</v>
      </c>
      <c r="M12" s="35">
        <v>283</v>
      </c>
      <c r="N12" s="35">
        <v>278</v>
      </c>
      <c r="O12" s="35">
        <v>258</v>
      </c>
      <c r="P12" s="35">
        <v>247</v>
      </c>
      <c r="Q12" s="35">
        <v>151</v>
      </c>
      <c r="R12" s="35">
        <v>161</v>
      </c>
      <c r="S12" s="35">
        <v>138</v>
      </c>
      <c r="T12" s="35">
        <v>137</v>
      </c>
      <c r="U12" s="35">
        <v>146</v>
      </c>
      <c r="V12" s="35">
        <v>115</v>
      </c>
      <c r="W12" s="35">
        <v>105</v>
      </c>
      <c r="X12" s="35">
        <v>102</v>
      </c>
      <c r="Y12" s="35">
        <v>104</v>
      </c>
      <c r="Z12" s="35">
        <v>108</v>
      </c>
      <c r="AA12" s="35">
        <v>112</v>
      </c>
      <c r="AB12" s="35">
        <v>116</v>
      </c>
      <c r="AC12" s="35">
        <v>66</v>
      </c>
      <c r="AD12" s="35">
        <v>69</v>
      </c>
      <c r="AE12" s="35">
        <v>19</v>
      </c>
      <c r="AF12" s="35">
        <v>20</v>
      </c>
      <c r="AG12" s="35">
        <v>21</v>
      </c>
      <c r="AH12" s="35">
        <v>21</v>
      </c>
      <c r="AI12" s="35">
        <v>22</v>
      </c>
      <c r="AJ12" s="35">
        <v>149</v>
      </c>
      <c r="AK12" s="35">
        <v>339</v>
      </c>
      <c r="AL12" s="35">
        <v>521</v>
      </c>
      <c r="AM12" s="35">
        <v>715</v>
      </c>
      <c r="AN12" s="35">
        <v>741</v>
      </c>
      <c r="AO12" s="35">
        <v>579</v>
      </c>
      <c r="AP12" s="35">
        <v>405</v>
      </c>
      <c r="AQ12" s="35">
        <v>258</v>
      </c>
      <c r="AR12" s="35">
        <v>355</v>
      </c>
      <c r="AS12" s="35">
        <v>453</v>
      </c>
      <c r="AT12" s="35">
        <v>473</v>
      </c>
      <c r="AU12" s="35">
        <v>487</v>
      </c>
      <c r="AV12" s="35">
        <v>504</v>
      </c>
      <c r="AW12" s="35">
        <v>522</v>
      </c>
      <c r="AX12" s="35">
        <v>541</v>
      </c>
      <c r="AY12" s="35">
        <v>561</v>
      </c>
      <c r="AZ12" s="35">
        <v>581</v>
      </c>
      <c r="BA12" s="35">
        <v>604</v>
      </c>
      <c r="BB12" s="35">
        <v>623</v>
      </c>
      <c r="BC12" s="35">
        <v>645</v>
      </c>
      <c r="BD12" s="35">
        <v>661</v>
      </c>
      <c r="BE12" s="35">
        <v>684</v>
      </c>
      <c r="BF12" s="35">
        <v>700</v>
      </c>
      <c r="BG12" s="35">
        <v>725</v>
      </c>
      <c r="BH12" s="35">
        <v>751</v>
      </c>
      <c r="BI12" s="35">
        <v>778</v>
      </c>
      <c r="BJ12" s="35">
        <v>806</v>
      </c>
      <c r="BK12" s="35">
        <v>835</v>
      </c>
      <c r="BL12" s="35">
        <v>866</v>
      </c>
      <c r="BM12" s="35">
        <v>897</v>
      </c>
      <c r="BN12" s="35">
        <v>929</v>
      </c>
      <c r="BO12" s="35">
        <v>963</v>
      </c>
      <c r="BP12" s="35">
        <v>997</v>
      </c>
      <c r="BQ12" s="35">
        <v>1.0329999999999999</v>
      </c>
      <c r="BR12" s="35">
        <v>935</v>
      </c>
      <c r="BS12" s="35">
        <v>1.1220000000000001</v>
      </c>
      <c r="BT12" s="35">
        <v>1.1599999999999999</v>
      </c>
      <c r="BU12" s="35">
        <v>1.262</v>
      </c>
      <c r="BV12" s="35">
        <v>1.248</v>
      </c>
      <c r="BW12" s="35">
        <v>1.327</v>
      </c>
      <c r="BX12" s="35">
        <v>1.347</v>
      </c>
      <c r="BY12" s="35">
        <v>1.3240000000000001</v>
      </c>
      <c r="BZ12" s="35">
        <v>1.427</v>
      </c>
      <c r="CA12" s="35">
        <v>1.4239999999999999</v>
      </c>
      <c r="CB12" s="35">
        <v>1.5429999999999999</v>
      </c>
      <c r="CC12" s="35">
        <v>1.528</v>
      </c>
      <c r="CD12" s="35">
        <v>1.581</v>
      </c>
      <c r="CE12" s="35">
        <v>1.637</v>
      </c>
      <c r="CF12" s="35">
        <v>1.1759999999999999</v>
      </c>
      <c r="CG12" s="35">
        <v>1.2210000000000001</v>
      </c>
      <c r="CH12" s="35">
        <v>1.262</v>
      </c>
      <c r="CI12" s="35">
        <v>1.3080000000000001</v>
      </c>
      <c r="CJ12" s="35">
        <v>1.3360000000000001</v>
      </c>
      <c r="CK12" s="35">
        <v>0</v>
      </c>
    </row>
    <row r="13" spans="1:89" s="32" customFormat="1" ht="51" customHeight="1" x14ac:dyDescent="0.2">
      <c r="A13" s="33" t="s">
        <v>209</v>
      </c>
      <c r="B13" s="33"/>
      <c r="C13" s="35"/>
      <c r="D13" s="33" t="s">
        <v>110</v>
      </c>
      <c r="E13" s="61">
        <v>42369</v>
      </c>
      <c r="F13" s="61">
        <v>42735</v>
      </c>
      <c r="G13" s="61">
        <v>43100</v>
      </c>
      <c r="H13" s="61">
        <v>43465</v>
      </c>
      <c r="I13" s="61">
        <v>43830</v>
      </c>
      <c r="J13" s="61">
        <v>44196</v>
      </c>
      <c r="K13" s="61">
        <v>44561</v>
      </c>
      <c r="L13" s="61">
        <v>44926</v>
      </c>
      <c r="M13" s="61">
        <v>45291</v>
      </c>
      <c r="N13" s="61">
        <v>45657</v>
      </c>
      <c r="O13" s="61">
        <v>46022</v>
      </c>
      <c r="P13" s="61">
        <v>46387</v>
      </c>
      <c r="Q13" s="61">
        <v>46752</v>
      </c>
      <c r="R13" s="61">
        <v>47118</v>
      </c>
      <c r="S13" s="61">
        <v>47483</v>
      </c>
      <c r="T13" s="61">
        <v>47848</v>
      </c>
      <c r="U13" s="61">
        <v>48213</v>
      </c>
      <c r="V13" s="61">
        <v>48579</v>
      </c>
      <c r="W13" s="61">
        <v>48944</v>
      </c>
      <c r="X13" s="61">
        <v>49309</v>
      </c>
      <c r="Y13" s="61">
        <v>49674</v>
      </c>
      <c r="Z13" s="61">
        <v>50040</v>
      </c>
      <c r="AA13" s="61">
        <v>50405</v>
      </c>
      <c r="AB13" s="61">
        <v>50770</v>
      </c>
      <c r="AC13" s="61">
        <v>51135</v>
      </c>
      <c r="AD13" s="61">
        <v>51501</v>
      </c>
      <c r="AE13" s="61">
        <v>51866</v>
      </c>
      <c r="AF13" s="61">
        <v>52231</v>
      </c>
      <c r="AG13" s="61">
        <v>52596</v>
      </c>
      <c r="AH13" s="61">
        <v>52962</v>
      </c>
      <c r="AI13" s="61">
        <v>53327</v>
      </c>
      <c r="AJ13" s="61">
        <v>53692</v>
      </c>
      <c r="AK13" s="61">
        <v>54057</v>
      </c>
      <c r="AL13" s="61">
        <v>54423</v>
      </c>
      <c r="AM13" s="61">
        <v>54788</v>
      </c>
      <c r="AN13" s="61">
        <v>55153</v>
      </c>
      <c r="AO13" s="61">
        <v>55518</v>
      </c>
      <c r="AP13" s="61">
        <v>55884</v>
      </c>
      <c r="AQ13" s="61">
        <v>56249</v>
      </c>
      <c r="AR13" s="61">
        <v>56614</v>
      </c>
      <c r="AS13" s="61">
        <v>56979</v>
      </c>
      <c r="AT13" s="61">
        <v>57345</v>
      </c>
      <c r="AU13" s="61">
        <v>57710</v>
      </c>
      <c r="AV13" s="61">
        <v>58075</v>
      </c>
      <c r="AW13" s="61">
        <v>58440</v>
      </c>
      <c r="AX13" s="61">
        <v>58806</v>
      </c>
      <c r="AY13" s="61">
        <v>59171</v>
      </c>
      <c r="AZ13" s="61">
        <v>59536</v>
      </c>
      <c r="BA13" s="61">
        <v>59901</v>
      </c>
      <c r="BB13" s="61">
        <v>60267</v>
      </c>
      <c r="BC13" s="61">
        <v>60632</v>
      </c>
      <c r="BD13" s="61">
        <v>60997</v>
      </c>
      <c r="BE13" s="61">
        <v>61362</v>
      </c>
      <c r="BF13" s="61">
        <v>61728</v>
      </c>
      <c r="BG13" s="61">
        <v>62093</v>
      </c>
      <c r="BH13" s="61">
        <v>62458</v>
      </c>
      <c r="BI13" s="61">
        <v>62823</v>
      </c>
      <c r="BJ13" s="61">
        <v>63189</v>
      </c>
      <c r="BK13" s="61">
        <v>63554</v>
      </c>
      <c r="BL13" s="61">
        <v>63919</v>
      </c>
      <c r="BM13" s="61">
        <v>64284</v>
      </c>
      <c r="BN13" s="61">
        <v>64650</v>
      </c>
      <c r="BO13" s="61">
        <v>65015</v>
      </c>
      <c r="BP13" s="61">
        <v>65380</v>
      </c>
      <c r="BQ13" s="61">
        <v>65745</v>
      </c>
      <c r="BR13" s="61">
        <v>66111</v>
      </c>
      <c r="BS13" s="61">
        <v>66476</v>
      </c>
      <c r="BT13" s="61">
        <v>66841</v>
      </c>
      <c r="BU13" s="61">
        <v>67206</v>
      </c>
      <c r="BV13" s="61">
        <v>67572</v>
      </c>
      <c r="BW13" s="61">
        <v>67937</v>
      </c>
      <c r="BX13" s="61">
        <v>68302</v>
      </c>
      <c r="BY13" s="61">
        <v>68667</v>
      </c>
      <c r="BZ13" s="61">
        <v>69033</v>
      </c>
      <c r="CA13" s="61">
        <v>69398</v>
      </c>
      <c r="CB13" s="61">
        <v>69763</v>
      </c>
      <c r="CC13" s="61">
        <v>70128</v>
      </c>
      <c r="CD13" s="61">
        <v>70494</v>
      </c>
      <c r="CE13" s="61">
        <v>70859</v>
      </c>
      <c r="CF13" s="61">
        <v>71224</v>
      </c>
      <c r="CG13" s="61">
        <v>71589</v>
      </c>
      <c r="CH13" s="61">
        <v>71955</v>
      </c>
      <c r="CI13" s="61">
        <v>72320</v>
      </c>
      <c r="CJ13" s="61">
        <v>72685</v>
      </c>
      <c r="CK13" s="61">
        <v>73050</v>
      </c>
    </row>
    <row r="14" spans="1:89" ht="35.450000000000003" customHeight="1" x14ac:dyDescent="0.2">
      <c r="A14" s="38" t="s">
        <v>120</v>
      </c>
      <c r="B14" s="37" t="s">
        <v>214</v>
      </c>
      <c r="C14" s="35" t="s">
        <v>215</v>
      </c>
      <c r="D14" s="35">
        <v>5.8230000000000004</v>
      </c>
      <c r="E14" s="35">
        <v>133</v>
      </c>
      <c r="F14" s="35">
        <v>131</v>
      </c>
      <c r="G14" s="35">
        <v>104</v>
      </c>
      <c r="H14" s="35">
        <v>105</v>
      </c>
      <c r="I14" s="35">
        <v>92</v>
      </c>
      <c r="J14" s="35">
        <v>84</v>
      </c>
      <c r="K14" s="35">
        <v>84</v>
      </c>
      <c r="L14" s="35">
        <v>92</v>
      </c>
      <c r="M14" s="35">
        <v>92</v>
      </c>
      <c r="N14" s="35">
        <v>92</v>
      </c>
      <c r="O14" s="35">
        <v>91</v>
      </c>
      <c r="P14" s="35">
        <v>91</v>
      </c>
      <c r="Q14" s="35">
        <v>92</v>
      </c>
      <c r="R14" s="35">
        <v>91</v>
      </c>
      <c r="S14" s="35">
        <v>94</v>
      </c>
      <c r="T14" s="35">
        <v>89</v>
      </c>
      <c r="U14" s="35">
        <v>87</v>
      </c>
      <c r="V14" s="35">
        <v>85</v>
      </c>
      <c r="W14" s="35">
        <v>85</v>
      </c>
      <c r="X14" s="35">
        <v>83</v>
      </c>
      <c r="Y14" s="35">
        <v>86</v>
      </c>
      <c r="Z14" s="35">
        <v>84</v>
      </c>
      <c r="AA14" s="35">
        <v>85</v>
      </c>
      <c r="AB14" s="35">
        <v>85</v>
      </c>
      <c r="AC14" s="35">
        <v>86</v>
      </c>
      <c r="AD14" s="35">
        <v>86</v>
      </c>
      <c r="AE14" s="35">
        <v>86</v>
      </c>
      <c r="AF14" s="35">
        <v>86</v>
      </c>
      <c r="AG14" s="35">
        <v>86</v>
      </c>
      <c r="AH14" s="35">
        <v>86</v>
      </c>
      <c r="AI14" s="35">
        <v>86</v>
      </c>
      <c r="AJ14" s="35">
        <v>86</v>
      </c>
      <c r="AK14" s="35">
        <v>86</v>
      </c>
      <c r="AL14" s="35">
        <v>86</v>
      </c>
      <c r="AM14" s="35">
        <v>78</v>
      </c>
      <c r="AN14" s="35">
        <v>78</v>
      </c>
      <c r="AO14" s="35">
        <v>78</v>
      </c>
      <c r="AP14" s="35">
        <v>78</v>
      </c>
      <c r="AQ14" s="35">
        <v>78</v>
      </c>
      <c r="AR14" s="35">
        <v>76</v>
      </c>
      <c r="AS14" s="35">
        <v>71</v>
      </c>
      <c r="AT14" s="35">
        <v>71</v>
      </c>
      <c r="AU14" s="35">
        <v>71</v>
      </c>
      <c r="AV14" s="35">
        <v>71</v>
      </c>
      <c r="AW14" s="35">
        <v>71</v>
      </c>
      <c r="AX14" s="35">
        <v>71</v>
      </c>
      <c r="AY14" s="35">
        <v>71</v>
      </c>
      <c r="AZ14" s="35">
        <v>71</v>
      </c>
      <c r="BA14" s="35">
        <v>68</v>
      </c>
      <c r="BB14" s="35">
        <v>68</v>
      </c>
      <c r="BC14" s="35">
        <v>60</v>
      </c>
      <c r="BD14" s="35">
        <v>60</v>
      </c>
      <c r="BE14" s="35">
        <v>60</v>
      </c>
      <c r="BF14" s="35">
        <v>60</v>
      </c>
      <c r="BG14" s="35">
        <v>60</v>
      </c>
      <c r="BH14" s="35">
        <v>60</v>
      </c>
      <c r="BI14" s="35">
        <v>60</v>
      </c>
      <c r="BJ14" s="35">
        <v>60</v>
      </c>
      <c r="BK14" s="35">
        <v>60</v>
      </c>
      <c r="BL14" s="35">
        <v>60</v>
      </c>
      <c r="BM14" s="35">
        <v>60</v>
      </c>
      <c r="BN14" s="35">
        <v>60</v>
      </c>
      <c r="BO14" s="35">
        <v>60</v>
      </c>
      <c r="BP14" s="35">
        <v>60</v>
      </c>
      <c r="BQ14" s="35">
        <v>60</v>
      </c>
      <c r="BR14" s="35">
        <v>60</v>
      </c>
      <c r="BS14" s="35">
        <v>60</v>
      </c>
      <c r="BT14" s="35">
        <v>60</v>
      </c>
      <c r="BU14" s="35">
        <v>60</v>
      </c>
      <c r="BV14" s="35">
        <v>60</v>
      </c>
      <c r="BW14" s="35">
        <v>60</v>
      </c>
      <c r="BX14" s="35">
        <v>60</v>
      </c>
      <c r="BY14" s="35">
        <v>60</v>
      </c>
      <c r="BZ14" s="35">
        <v>60</v>
      </c>
      <c r="CA14" s="35">
        <v>15</v>
      </c>
      <c r="CB14" s="35">
        <v>15</v>
      </c>
      <c r="CC14" s="35">
        <v>15</v>
      </c>
      <c r="CD14" s="35">
        <v>13</v>
      </c>
      <c r="CE14" s="35">
        <v>13</v>
      </c>
      <c r="CF14" s="35">
        <v>8</v>
      </c>
      <c r="CG14" s="35">
        <v>8</v>
      </c>
      <c r="CH14" s="35">
        <v>8</v>
      </c>
      <c r="CI14" s="35">
        <v>8</v>
      </c>
      <c r="CJ14" s="35">
        <v>8</v>
      </c>
      <c r="CK14" s="35">
        <v>0</v>
      </c>
    </row>
    <row r="15" spans="1:89" ht="35.450000000000003" customHeight="1" x14ac:dyDescent="0.2">
      <c r="A15" s="35" t="s">
        <v>113</v>
      </c>
      <c r="B15" s="35" t="s">
        <v>114</v>
      </c>
      <c r="C15" s="35" t="s">
        <v>107</v>
      </c>
      <c r="D15" s="35"/>
      <c r="E15" s="35">
        <v>1.6</v>
      </c>
      <c r="F15" s="35">
        <v>1.6</v>
      </c>
      <c r="G15" s="35">
        <v>1.6</v>
      </c>
      <c r="H15" s="35">
        <v>1.6</v>
      </c>
      <c r="I15" s="35">
        <v>1.6</v>
      </c>
      <c r="J15" s="35">
        <v>1.6</v>
      </c>
      <c r="K15" s="35">
        <v>1.6</v>
      </c>
      <c r="L15" s="35">
        <v>1.6</v>
      </c>
      <c r="M15" s="35">
        <v>1.6</v>
      </c>
      <c r="N15" s="35">
        <v>1.6</v>
      </c>
      <c r="O15" s="35">
        <v>1.6</v>
      </c>
      <c r="P15" s="35">
        <v>1.6</v>
      </c>
      <c r="Q15" s="35">
        <v>1.6</v>
      </c>
      <c r="R15" s="35">
        <v>1.6</v>
      </c>
      <c r="S15" s="35">
        <v>1.6</v>
      </c>
      <c r="T15" s="35">
        <v>1.6</v>
      </c>
      <c r="U15" s="35">
        <v>1.6</v>
      </c>
      <c r="V15" s="35">
        <v>1.6</v>
      </c>
      <c r="W15" s="35">
        <v>1.6</v>
      </c>
      <c r="X15" s="35">
        <v>1.6</v>
      </c>
      <c r="Y15" s="35">
        <v>1.6</v>
      </c>
      <c r="Z15" s="35">
        <v>1.6</v>
      </c>
      <c r="AA15" s="35">
        <v>1.6</v>
      </c>
      <c r="AB15" s="35">
        <v>1.6</v>
      </c>
      <c r="AC15" s="35">
        <v>1.6</v>
      </c>
      <c r="AD15" s="35">
        <v>1.6</v>
      </c>
      <c r="AE15" s="35">
        <v>1.6</v>
      </c>
      <c r="AF15" s="35">
        <v>1.6</v>
      </c>
      <c r="AG15" s="35">
        <v>1.6</v>
      </c>
      <c r="AH15" s="35">
        <v>1.6</v>
      </c>
      <c r="AI15" s="35">
        <v>1.6</v>
      </c>
      <c r="AJ15" s="35">
        <v>1.6</v>
      </c>
      <c r="AK15" s="35">
        <v>1.6</v>
      </c>
      <c r="AL15" s="35">
        <v>1.6</v>
      </c>
      <c r="AM15" s="35">
        <v>1.6</v>
      </c>
      <c r="AN15" s="35">
        <v>1.6</v>
      </c>
      <c r="AO15" s="35">
        <v>1.6</v>
      </c>
      <c r="AP15" s="35">
        <v>1.6</v>
      </c>
      <c r="AQ15" s="35">
        <v>1.6</v>
      </c>
      <c r="AR15" s="35">
        <v>1.6</v>
      </c>
      <c r="AS15" s="35">
        <v>1.6</v>
      </c>
      <c r="AT15" s="35">
        <v>1.6</v>
      </c>
      <c r="AU15" s="35">
        <v>1.6</v>
      </c>
      <c r="AV15" s="35">
        <v>1.6</v>
      </c>
      <c r="AW15" s="35">
        <v>1.6</v>
      </c>
      <c r="AX15" s="35">
        <v>1.6</v>
      </c>
      <c r="AY15" s="35">
        <v>1.6</v>
      </c>
      <c r="AZ15" s="35">
        <v>1.6</v>
      </c>
      <c r="BA15" s="35">
        <v>1.6</v>
      </c>
      <c r="BB15" s="35">
        <v>1.6</v>
      </c>
      <c r="BC15" s="35">
        <v>1.6</v>
      </c>
      <c r="BD15" s="35">
        <v>1.6</v>
      </c>
      <c r="BE15" s="35">
        <v>1.6</v>
      </c>
      <c r="BF15" s="35">
        <v>1.6</v>
      </c>
      <c r="BG15" s="35">
        <v>1.6</v>
      </c>
      <c r="BH15" s="35">
        <v>1.6</v>
      </c>
      <c r="BI15" s="35">
        <v>1.6</v>
      </c>
      <c r="BJ15" s="35">
        <v>1.6</v>
      </c>
      <c r="BK15" s="35">
        <v>1.6</v>
      </c>
      <c r="BL15" s="35">
        <v>1.6</v>
      </c>
      <c r="BM15" s="35">
        <v>1.6</v>
      </c>
      <c r="BN15" s="35">
        <v>1.6</v>
      </c>
      <c r="BO15" s="35">
        <v>1.6</v>
      </c>
      <c r="BP15" s="35">
        <v>1.6</v>
      </c>
      <c r="BQ15" s="35">
        <v>1.6</v>
      </c>
      <c r="BR15" s="35">
        <v>1.6</v>
      </c>
      <c r="BS15" s="35">
        <v>1.6</v>
      </c>
      <c r="BT15" s="35">
        <v>1.6</v>
      </c>
      <c r="BU15" s="35">
        <v>1.6</v>
      </c>
      <c r="BV15" s="35">
        <v>1.6</v>
      </c>
      <c r="BW15" s="35">
        <v>1.6</v>
      </c>
      <c r="BX15" s="35">
        <v>1.6</v>
      </c>
      <c r="BY15" s="35">
        <v>1.6</v>
      </c>
      <c r="BZ15" s="35">
        <v>1.6</v>
      </c>
      <c r="CA15" s="35">
        <v>1.6</v>
      </c>
      <c r="CB15" s="35">
        <v>1.6</v>
      </c>
      <c r="CC15" s="35">
        <v>1.6</v>
      </c>
      <c r="CD15" s="35">
        <v>1.6</v>
      </c>
      <c r="CE15" s="35">
        <v>1.6</v>
      </c>
      <c r="CF15" s="35">
        <v>1.6</v>
      </c>
      <c r="CG15" s="35">
        <v>1.6</v>
      </c>
      <c r="CH15" s="35">
        <v>1.6</v>
      </c>
      <c r="CI15" s="35">
        <v>1.6</v>
      </c>
      <c r="CJ15" s="35">
        <v>1.6</v>
      </c>
      <c r="CK15" s="35">
        <v>1.6</v>
      </c>
    </row>
    <row r="16" spans="1:89" ht="35.450000000000003" customHeight="1" x14ac:dyDescent="0.2">
      <c r="A16" s="35" t="s">
        <v>115</v>
      </c>
      <c r="B16" s="37" t="s">
        <v>210</v>
      </c>
      <c r="C16" s="35" t="s">
        <v>211</v>
      </c>
      <c r="D16" s="35">
        <v>10.705</v>
      </c>
      <c r="E16" s="35">
        <v>135</v>
      </c>
      <c r="F16" s="35">
        <v>135</v>
      </c>
      <c r="G16" s="35">
        <v>110</v>
      </c>
      <c r="H16" s="35">
        <v>112</v>
      </c>
      <c r="I16" s="35">
        <v>99</v>
      </c>
      <c r="J16" s="35">
        <v>92</v>
      </c>
      <c r="K16" s="35">
        <v>93</v>
      </c>
      <c r="L16" s="35">
        <v>104</v>
      </c>
      <c r="M16" s="35">
        <v>106</v>
      </c>
      <c r="N16" s="35">
        <v>107</v>
      </c>
      <c r="O16" s="35">
        <v>109</v>
      </c>
      <c r="P16" s="35">
        <v>111</v>
      </c>
      <c r="Q16" s="35">
        <v>113</v>
      </c>
      <c r="R16" s="35">
        <v>114</v>
      </c>
      <c r="S16" s="35">
        <v>120</v>
      </c>
      <c r="T16" s="35">
        <v>115</v>
      </c>
      <c r="U16" s="35">
        <v>114</v>
      </c>
      <c r="V16" s="35">
        <v>113</v>
      </c>
      <c r="W16" s="35">
        <v>114</v>
      </c>
      <c r="X16" s="35">
        <v>115</v>
      </c>
      <c r="Y16" s="35">
        <v>119</v>
      </c>
      <c r="Z16" s="35">
        <v>119</v>
      </c>
      <c r="AA16" s="35">
        <v>122</v>
      </c>
      <c r="AB16" s="35">
        <v>124</v>
      </c>
      <c r="AC16" s="35">
        <v>128</v>
      </c>
      <c r="AD16" s="35">
        <v>130</v>
      </c>
      <c r="AE16" s="35">
        <v>132</v>
      </c>
      <c r="AF16" s="35">
        <v>134</v>
      </c>
      <c r="AG16" s="35">
        <v>136</v>
      </c>
      <c r="AH16" s="35">
        <v>138</v>
      </c>
      <c r="AI16" s="35">
        <v>140</v>
      </c>
      <c r="AJ16" s="35">
        <v>142</v>
      </c>
      <c r="AK16" s="35">
        <v>145</v>
      </c>
      <c r="AL16" s="35">
        <v>147</v>
      </c>
      <c r="AM16" s="35">
        <v>135</v>
      </c>
      <c r="AN16" s="35">
        <v>137</v>
      </c>
      <c r="AO16" s="35">
        <v>140</v>
      </c>
      <c r="AP16" s="35">
        <v>142</v>
      </c>
      <c r="AQ16" s="35">
        <v>144</v>
      </c>
      <c r="AR16" s="35">
        <v>144</v>
      </c>
      <c r="AS16" s="35">
        <v>135</v>
      </c>
      <c r="AT16" s="35">
        <v>138</v>
      </c>
      <c r="AU16" s="35">
        <v>140</v>
      </c>
      <c r="AV16" s="35">
        <v>142</v>
      </c>
      <c r="AW16" s="35">
        <v>144</v>
      </c>
      <c r="AX16" s="35">
        <v>147</v>
      </c>
      <c r="AY16" s="35">
        <v>149</v>
      </c>
      <c r="AZ16" s="35">
        <v>151</v>
      </c>
      <c r="BA16" s="35">
        <v>149</v>
      </c>
      <c r="BB16" s="35">
        <v>151</v>
      </c>
      <c r="BC16" s="35">
        <v>136</v>
      </c>
      <c r="BD16" s="35">
        <v>138</v>
      </c>
      <c r="BE16" s="35">
        <v>140</v>
      </c>
      <c r="BF16" s="35">
        <v>142</v>
      </c>
      <c r="BG16" s="35">
        <v>145</v>
      </c>
      <c r="BH16" s="35">
        <v>147</v>
      </c>
      <c r="BI16" s="35">
        <v>149</v>
      </c>
      <c r="BJ16" s="35">
        <v>152</v>
      </c>
      <c r="BK16" s="35">
        <v>154</v>
      </c>
      <c r="BL16" s="35">
        <v>157</v>
      </c>
      <c r="BM16" s="35">
        <v>159</v>
      </c>
      <c r="BN16" s="35">
        <v>162</v>
      </c>
      <c r="BO16" s="35">
        <v>164</v>
      </c>
      <c r="BP16" s="35">
        <v>167</v>
      </c>
      <c r="BQ16" s="35">
        <v>169</v>
      </c>
      <c r="BR16" s="35">
        <v>172</v>
      </c>
      <c r="BS16" s="35">
        <v>175</v>
      </c>
      <c r="BT16" s="35">
        <v>178</v>
      </c>
      <c r="BU16" s="35">
        <v>181</v>
      </c>
      <c r="BV16" s="35">
        <v>183</v>
      </c>
      <c r="BW16" s="35">
        <v>186</v>
      </c>
      <c r="BX16" s="35">
        <v>189</v>
      </c>
      <c r="BY16" s="35">
        <v>192</v>
      </c>
      <c r="BZ16" s="35">
        <v>195</v>
      </c>
      <c r="CA16" s="35">
        <v>50</v>
      </c>
      <c r="CB16" s="35">
        <v>51</v>
      </c>
      <c r="CC16" s="35">
        <v>51</v>
      </c>
      <c r="CD16" s="35">
        <v>46</v>
      </c>
      <c r="CE16" s="35">
        <v>47</v>
      </c>
      <c r="CF16" s="35">
        <v>30</v>
      </c>
      <c r="CG16" s="35">
        <v>30</v>
      </c>
      <c r="CH16" s="35">
        <v>31</v>
      </c>
      <c r="CI16" s="35">
        <v>31</v>
      </c>
      <c r="CJ16" s="35">
        <v>32</v>
      </c>
      <c r="CK16" s="35">
        <v>0</v>
      </c>
    </row>
    <row r="17" spans="1:89" ht="35.450000000000003" customHeight="1" x14ac:dyDescent="0.2">
      <c r="A17" s="35" t="s">
        <v>117</v>
      </c>
      <c r="B17" s="35" t="s">
        <v>114</v>
      </c>
      <c r="C17" s="35" t="s">
        <v>107</v>
      </c>
      <c r="D17" s="35"/>
      <c r="E17" s="35">
        <v>1.97</v>
      </c>
      <c r="F17" s="35">
        <v>1.97</v>
      </c>
      <c r="G17" s="35">
        <v>1.97</v>
      </c>
      <c r="H17" s="35">
        <v>1.97</v>
      </c>
      <c r="I17" s="35">
        <v>1.97</v>
      </c>
      <c r="J17" s="35">
        <v>1.97</v>
      </c>
      <c r="K17" s="35">
        <v>1.97</v>
      </c>
      <c r="L17" s="35">
        <v>1.97</v>
      </c>
      <c r="M17" s="35">
        <v>1.97</v>
      </c>
      <c r="N17" s="35">
        <v>1.97</v>
      </c>
      <c r="O17" s="35">
        <v>1.97</v>
      </c>
      <c r="P17" s="35">
        <v>1.97</v>
      </c>
      <c r="Q17" s="35">
        <v>1.97</v>
      </c>
      <c r="R17" s="35">
        <v>1.97</v>
      </c>
      <c r="S17" s="35">
        <v>1.97</v>
      </c>
      <c r="T17" s="35">
        <v>1.97</v>
      </c>
      <c r="U17" s="35">
        <v>1.97</v>
      </c>
      <c r="V17" s="35">
        <v>1.97</v>
      </c>
      <c r="W17" s="35">
        <v>1.97</v>
      </c>
      <c r="X17" s="35">
        <v>1.97</v>
      </c>
      <c r="Y17" s="35">
        <v>1.97</v>
      </c>
      <c r="Z17" s="35">
        <v>1.97</v>
      </c>
      <c r="AA17" s="35">
        <v>1.97</v>
      </c>
      <c r="AB17" s="35">
        <v>1.97</v>
      </c>
      <c r="AC17" s="35">
        <v>1.97</v>
      </c>
      <c r="AD17" s="35">
        <v>1.97</v>
      </c>
      <c r="AE17" s="35">
        <v>1.97</v>
      </c>
      <c r="AF17" s="35">
        <v>1.97</v>
      </c>
      <c r="AG17" s="35">
        <v>1.97</v>
      </c>
      <c r="AH17" s="35">
        <v>1.97</v>
      </c>
      <c r="AI17" s="35">
        <v>1.97</v>
      </c>
      <c r="AJ17" s="35">
        <v>1.97</v>
      </c>
      <c r="AK17" s="35">
        <v>1.97</v>
      </c>
      <c r="AL17" s="35">
        <v>1.97</v>
      </c>
      <c r="AM17" s="35">
        <v>1.97</v>
      </c>
      <c r="AN17" s="35">
        <v>1.97</v>
      </c>
      <c r="AO17" s="35">
        <v>1.97</v>
      </c>
      <c r="AP17" s="35">
        <v>1.97</v>
      </c>
      <c r="AQ17" s="35">
        <v>1.97</v>
      </c>
      <c r="AR17" s="35">
        <v>1.97</v>
      </c>
      <c r="AS17" s="35">
        <v>1.97</v>
      </c>
      <c r="AT17" s="35">
        <v>1.97</v>
      </c>
      <c r="AU17" s="35">
        <v>1.97</v>
      </c>
      <c r="AV17" s="35">
        <v>1.97</v>
      </c>
      <c r="AW17" s="35">
        <v>1.97</v>
      </c>
      <c r="AX17" s="35">
        <v>1.97</v>
      </c>
      <c r="AY17" s="35">
        <v>1.97</v>
      </c>
      <c r="AZ17" s="35">
        <v>1.97</v>
      </c>
      <c r="BA17" s="35">
        <v>1.97</v>
      </c>
      <c r="BB17" s="35">
        <v>1.97</v>
      </c>
      <c r="BC17" s="35">
        <v>1.97</v>
      </c>
      <c r="BD17" s="35">
        <v>1.97</v>
      </c>
      <c r="BE17" s="35">
        <v>1.97</v>
      </c>
      <c r="BF17" s="35">
        <v>1.97</v>
      </c>
      <c r="BG17" s="35">
        <v>1.97</v>
      </c>
      <c r="BH17" s="35">
        <v>1.97</v>
      </c>
      <c r="BI17" s="35">
        <v>1.97</v>
      </c>
      <c r="BJ17" s="35">
        <v>1.97</v>
      </c>
      <c r="BK17" s="35">
        <v>1.97</v>
      </c>
      <c r="BL17" s="35">
        <v>1.97</v>
      </c>
      <c r="BM17" s="35">
        <v>1.97</v>
      </c>
      <c r="BN17" s="35">
        <v>1.97</v>
      </c>
      <c r="BO17" s="35">
        <v>1.97</v>
      </c>
      <c r="BP17" s="35">
        <v>1.97</v>
      </c>
      <c r="BQ17" s="35">
        <v>1.97</v>
      </c>
      <c r="BR17" s="35">
        <v>1.97</v>
      </c>
      <c r="BS17" s="35">
        <v>1.97</v>
      </c>
      <c r="BT17" s="35">
        <v>1.97</v>
      </c>
      <c r="BU17" s="35">
        <v>1.97</v>
      </c>
      <c r="BV17" s="35">
        <v>1.97</v>
      </c>
      <c r="BW17" s="35">
        <v>1.97</v>
      </c>
      <c r="BX17" s="35">
        <v>1.97</v>
      </c>
      <c r="BY17" s="35">
        <v>1.97</v>
      </c>
      <c r="BZ17" s="35">
        <v>1.97</v>
      </c>
      <c r="CA17" s="35">
        <v>1.97</v>
      </c>
      <c r="CB17" s="35">
        <v>1.97</v>
      </c>
      <c r="CC17" s="35">
        <v>1.97</v>
      </c>
      <c r="CD17" s="35">
        <v>1.97</v>
      </c>
      <c r="CE17" s="35">
        <v>1.97</v>
      </c>
      <c r="CF17" s="35">
        <v>1.97</v>
      </c>
      <c r="CG17" s="35">
        <v>1.97</v>
      </c>
      <c r="CH17" s="35">
        <v>1.97</v>
      </c>
      <c r="CI17" s="35">
        <v>1.97</v>
      </c>
      <c r="CJ17" s="35">
        <v>1.97</v>
      </c>
      <c r="CK17" s="35">
        <v>1.97</v>
      </c>
    </row>
    <row r="18" spans="1:89" ht="35.450000000000003" customHeight="1" x14ac:dyDescent="0.2">
      <c r="A18" s="35" t="s">
        <v>115</v>
      </c>
      <c r="B18" s="37" t="s">
        <v>212</v>
      </c>
      <c r="C18" s="35" t="s">
        <v>213</v>
      </c>
      <c r="D18" s="35">
        <v>26.77</v>
      </c>
      <c r="E18" s="35">
        <v>138</v>
      </c>
      <c r="F18" s="35">
        <v>140</v>
      </c>
      <c r="G18" s="35">
        <v>116</v>
      </c>
      <c r="H18" s="35">
        <v>121</v>
      </c>
      <c r="I18" s="35">
        <v>109</v>
      </c>
      <c r="J18" s="35">
        <v>104</v>
      </c>
      <c r="K18" s="35">
        <v>107</v>
      </c>
      <c r="L18" s="35">
        <v>122</v>
      </c>
      <c r="M18" s="35">
        <v>127</v>
      </c>
      <c r="N18" s="35">
        <v>131</v>
      </c>
      <c r="O18" s="35">
        <v>135</v>
      </c>
      <c r="P18" s="35">
        <v>140</v>
      </c>
      <c r="Q18" s="35">
        <v>146</v>
      </c>
      <c r="R18" s="35">
        <v>150</v>
      </c>
      <c r="S18" s="35">
        <v>160</v>
      </c>
      <c r="T18" s="35">
        <v>158</v>
      </c>
      <c r="U18" s="35">
        <v>159</v>
      </c>
      <c r="V18" s="35">
        <v>160</v>
      </c>
      <c r="W18" s="35">
        <v>166</v>
      </c>
      <c r="X18" s="35">
        <v>169</v>
      </c>
      <c r="Y18" s="35">
        <v>180</v>
      </c>
      <c r="Z18" s="35">
        <v>183</v>
      </c>
      <c r="AA18" s="35">
        <v>192</v>
      </c>
      <c r="AB18" s="35">
        <v>198</v>
      </c>
      <c r="AC18" s="35">
        <v>208</v>
      </c>
      <c r="AD18" s="35">
        <v>216</v>
      </c>
      <c r="AE18" s="35">
        <v>224</v>
      </c>
      <c r="AF18" s="35">
        <v>232</v>
      </c>
      <c r="AG18" s="35">
        <v>239</v>
      </c>
      <c r="AH18" s="35">
        <v>248</v>
      </c>
      <c r="AI18" s="35">
        <v>257</v>
      </c>
      <c r="AJ18" s="35">
        <v>266</v>
      </c>
      <c r="AK18" s="35">
        <v>275</v>
      </c>
      <c r="AL18" s="35">
        <v>285</v>
      </c>
      <c r="AM18" s="35">
        <v>268</v>
      </c>
      <c r="AN18" s="35">
        <v>278</v>
      </c>
      <c r="AO18" s="35">
        <v>288</v>
      </c>
      <c r="AP18" s="35">
        <v>298</v>
      </c>
      <c r="AQ18" s="35">
        <v>309</v>
      </c>
      <c r="AR18" s="35">
        <v>315</v>
      </c>
      <c r="AS18" s="35">
        <v>302</v>
      </c>
      <c r="AT18" s="35">
        <v>313</v>
      </c>
      <c r="AU18" s="35">
        <v>324</v>
      </c>
      <c r="AV18" s="35">
        <v>335</v>
      </c>
      <c r="AW18" s="35">
        <v>348</v>
      </c>
      <c r="AX18" s="35">
        <v>360</v>
      </c>
      <c r="AY18" s="35">
        <v>373</v>
      </c>
      <c r="AZ18" s="35">
        <v>387</v>
      </c>
      <c r="BA18" s="35">
        <v>388</v>
      </c>
      <c r="BB18" s="35">
        <v>402</v>
      </c>
      <c r="BC18" s="35">
        <v>368</v>
      </c>
      <c r="BD18" s="35">
        <v>381</v>
      </c>
      <c r="BE18" s="35">
        <v>395</v>
      </c>
      <c r="BF18" s="35">
        <v>409</v>
      </c>
      <c r="BG18" s="35">
        <v>424</v>
      </c>
      <c r="BH18" s="35">
        <v>439</v>
      </c>
      <c r="BI18" s="35">
        <v>455</v>
      </c>
      <c r="BJ18" s="35">
        <v>471</v>
      </c>
      <c r="BK18" s="35">
        <v>488</v>
      </c>
      <c r="BL18" s="35">
        <v>506</v>
      </c>
      <c r="BM18" s="35">
        <v>524</v>
      </c>
      <c r="BN18" s="35">
        <v>543</v>
      </c>
      <c r="BO18" s="35">
        <v>562</v>
      </c>
      <c r="BP18" s="35">
        <v>583</v>
      </c>
      <c r="BQ18" s="35">
        <v>604</v>
      </c>
      <c r="BR18" s="35">
        <v>625</v>
      </c>
      <c r="BS18" s="35">
        <v>648</v>
      </c>
      <c r="BT18" s="35">
        <v>671</v>
      </c>
      <c r="BU18" s="35">
        <v>695</v>
      </c>
      <c r="BV18" s="35">
        <v>720</v>
      </c>
      <c r="BW18" s="35">
        <v>746</v>
      </c>
      <c r="BX18" s="35">
        <v>773</v>
      </c>
      <c r="BY18" s="35">
        <v>801</v>
      </c>
      <c r="BZ18" s="35">
        <v>830</v>
      </c>
      <c r="CA18" s="35">
        <v>215</v>
      </c>
      <c r="CB18" s="35">
        <v>223</v>
      </c>
      <c r="CC18" s="35">
        <v>231</v>
      </c>
      <c r="CD18" s="35">
        <v>211</v>
      </c>
      <c r="CE18" s="35">
        <v>219</v>
      </c>
      <c r="CF18" s="35">
        <v>143</v>
      </c>
      <c r="CG18" s="35">
        <v>148</v>
      </c>
      <c r="CH18" s="35">
        <v>153</v>
      </c>
      <c r="CI18" s="35">
        <v>159</v>
      </c>
      <c r="CJ18" s="35">
        <v>165</v>
      </c>
      <c r="CK18" s="35">
        <v>0</v>
      </c>
    </row>
    <row r="19" spans="1:89" ht="35.450000000000003" customHeight="1" x14ac:dyDescent="0.2">
      <c r="A19" s="35"/>
      <c r="B19" s="37" t="s">
        <v>218</v>
      </c>
      <c r="C19" s="35"/>
      <c r="D19" s="35"/>
      <c r="E19" s="41">
        <f>E18*1000</f>
        <v>138000</v>
      </c>
      <c r="F19" s="41">
        <f t="shared" ref="F19:BQ19" si="0">F18*1000</f>
        <v>140000</v>
      </c>
      <c r="G19" s="41">
        <f t="shared" si="0"/>
        <v>116000</v>
      </c>
      <c r="H19" s="41">
        <f t="shared" si="0"/>
        <v>121000</v>
      </c>
      <c r="I19" s="41">
        <f t="shared" si="0"/>
        <v>109000</v>
      </c>
      <c r="J19" s="41">
        <f t="shared" si="0"/>
        <v>104000</v>
      </c>
      <c r="K19" s="41">
        <f t="shared" si="0"/>
        <v>107000</v>
      </c>
      <c r="L19" s="41">
        <f t="shared" si="0"/>
        <v>122000</v>
      </c>
      <c r="M19" s="41">
        <f t="shared" si="0"/>
        <v>127000</v>
      </c>
      <c r="N19" s="41">
        <f t="shared" si="0"/>
        <v>131000</v>
      </c>
      <c r="O19" s="41">
        <f t="shared" si="0"/>
        <v>135000</v>
      </c>
      <c r="P19" s="41">
        <f t="shared" si="0"/>
        <v>140000</v>
      </c>
      <c r="Q19" s="41">
        <f t="shared" si="0"/>
        <v>146000</v>
      </c>
      <c r="R19" s="41">
        <f t="shared" si="0"/>
        <v>150000</v>
      </c>
      <c r="S19" s="41">
        <f t="shared" si="0"/>
        <v>160000</v>
      </c>
      <c r="T19" s="41">
        <f t="shared" si="0"/>
        <v>158000</v>
      </c>
      <c r="U19" s="41">
        <f t="shared" si="0"/>
        <v>159000</v>
      </c>
      <c r="V19" s="41">
        <f t="shared" si="0"/>
        <v>160000</v>
      </c>
      <c r="W19" s="41">
        <f t="shared" si="0"/>
        <v>166000</v>
      </c>
      <c r="X19" s="41">
        <f t="shared" si="0"/>
        <v>169000</v>
      </c>
      <c r="Y19" s="41">
        <f t="shared" si="0"/>
        <v>180000</v>
      </c>
      <c r="Z19" s="41">
        <f t="shared" si="0"/>
        <v>183000</v>
      </c>
      <c r="AA19" s="41">
        <f t="shared" si="0"/>
        <v>192000</v>
      </c>
      <c r="AB19" s="41">
        <f t="shared" si="0"/>
        <v>198000</v>
      </c>
      <c r="AC19" s="41">
        <f t="shared" si="0"/>
        <v>208000</v>
      </c>
      <c r="AD19" s="41">
        <f t="shared" si="0"/>
        <v>216000</v>
      </c>
      <c r="AE19" s="41">
        <f t="shared" si="0"/>
        <v>224000</v>
      </c>
      <c r="AF19" s="41">
        <f t="shared" si="0"/>
        <v>232000</v>
      </c>
      <c r="AG19" s="41">
        <f t="shared" si="0"/>
        <v>239000</v>
      </c>
      <c r="AH19" s="41">
        <f t="shared" si="0"/>
        <v>248000</v>
      </c>
      <c r="AI19" s="41">
        <f t="shared" si="0"/>
        <v>257000</v>
      </c>
      <c r="AJ19" s="41">
        <f t="shared" si="0"/>
        <v>266000</v>
      </c>
      <c r="AK19" s="41">
        <f t="shared" si="0"/>
        <v>275000</v>
      </c>
      <c r="AL19" s="41">
        <f t="shared" si="0"/>
        <v>285000</v>
      </c>
      <c r="AM19" s="41">
        <f t="shared" si="0"/>
        <v>268000</v>
      </c>
      <c r="AN19" s="41">
        <f t="shared" si="0"/>
        <v>278000</v>
      </c>
      <c r="AO19" s="41">
        <f t="shared" si="0"/>
        <v>288000</v>
      </c>
      <c r="AP19" s="41">
        <f t="shared" si="0"/>
        <v>298000</v>
      </c>
      <c r="AQ19" s="41">
        <f t="shared" si="0"/>
        <v>309000</v>
      </c>
      <c r="AR19" s="41">
        <f t="shared" si="0"/>
        <v>315000</v>
      </c>
      <c r="AS19" s="41">
        <f t="shared" si="0"/>
        <v>302000</v>
      </c>
      <c r="AT19" s="41">
        <f t="shared" si="0"/>
        <v>313000</v>
      </c>
      <c r="AU19" s="41">
        <f t="shared" si="0"/>
        <v>324000</v>
      </c>
      <c r="AV19" s="41">
        <f t="shared" si="0"/>
        <v>335000</v>
      </c>
      <c r="AW19" s="41">
        <f t="shared" si="0"/>
        <v>348000</v>
      </c>
      <c r="AX19" s="41">
        <f t="shared" si="0"/>
        <v>360000</v>
      </c>
      <c r="AY19" s="41">
        <f t="shared" si="0"/>
        <v>373000</v>
      </c>
      <c r="AZ19" s="41">
        <f t="shared" si="0"/>
        <v>387000</v>
      </c>
      <c r="BA19" s="41">
        <f t="shared" si="0"/>
        <v>388000</v>
      </c>
      <c r="BB19" s="41">
        <f t="shared" si="0"/>
        <v>402000</v>
      </c>
      <c r="BC19" s="41">
        <f t="shared" si="0"/>
        <v>368000</v>
      </c>
      <c r="BD19" s="41">
        <f t="shared" si="0"/>
        <v>381000</v>
      </c>
      <c r="BE19" s="41">
        <f t="shared" si="0"/>
        <v>395000</v>
      </c>
      <c r="BF19" s="41">
        <f t="shared" si="0"/>
        <v>409000</v>
      </c>
      <c r="BG19" s="41">
        <f t="shared" si="0"/>
        <v>424000</v>
      </c>
      <c r="BH19" s="41">
        <f t="shared" si="0"/>
        <v>439000</v>
      </c>
      <c r="BI19" s="41">
        <f t="shared" si="0"/>
        <v>455000</v>
      </c>
      <c r="BJ19" s="41">
        <f t="shared" si="0"/>
        <v>471000</v>
      </c>
      <c r="BK19" s="41">
        <f t="shared" si="0"/>
        <v>488000</v>
      </c>
      <c r="BL19" s="41">
        <f t="shared" si="0"/>
        <v>506000</v>
      </c>
      <c r="BM19" s="41">
        <f t="shared" si="0"/>
        <v>524000</v>
      </c>
      <c r="BN19" s="41">
        <f t="shared" si="0"/>
        <v>543000</v>
      </c>
      <c r="BO19" s="41">
        <f t="shared" si="0"/>
        <v>562000</v>
      </c>
      <c r="BP19" s="41">
        <f t="shared" si="0"/>
        <v>583000</v>
      </c>
      <c r="BQ19" s="41">
        <f t="shared" si="0"/>
        <v>604000</v>
      </c>
      <c r="BR19" s="41">
        <f t="shared" ref="BR19:CK19" si="1">BR18*1000</f>
        <v>625000</v>
      </c>
      <c r="BS19" s="41">
        <f t="shared" si="1"/>
        <v>648000</v>
      </c>
      <c r="BT19" s="41">
        <f t="shared" si="1"/>
        <v>671000</v>
      </c>
      <c r="BU19" s="41">
        <f t="shared" si="1"/>
        <v>695000</v>
      </c>
      <c r="BV19" s="41">
        <f t="shared" si="1"/>
        <v>720000</v>
      </c>
      <c r="BW19" s="41">
        <f t="shared" si="1"/>
        <v>746000</v>
      </c>
      <c r="BX19" s="41">
        <f t="shared" si="1"/>
        <v>773000</v>
      </c>
      <c r="BY19" s="41">
        <f t="shared" si="1"/>
        <v>801000</v>
      </c>
      <c r="BZ19" s="41">
        <f t="shared" si="1"/>
        <v>830000</v>
      </c>
      <c r="CA19" s="41">
        <f t="shared" si="1"/>
        <v>215000</v>
      </c>
      <c r="CB19" s="41">
        <f t="shared" si="1"/>
        <v>223000</v>
      </c>
      <c r="CC19" s="41">
        <f t="shared" si="1"/>
        <v>231000</v>
      </c>
      <c r="CD19" s="41">
        <f t="shared" si="1"/>
        <v>211000</v>
      </c>
      <c r="CE19" s="41">
        <f t="shared" si="1"/>
        <v>219000</v>
      </c>
      <c r="CF19" s="41">
        <f t="shared" si="1"/>
        <v>143000</v>
      </c>
      <c r="CG19" s="41">
        <f t="shared" si="1"/>
        <v>148000</v>
      </c>
      <c r="CH19" s="41">
        <f t="shared" si="1"/>
        <v>153000</v>
      </c>
      <c r="CI19" s="41">
        <f t="shared" si="1"/>
        <v>159000</v>
      </c>
      <c r="CJ19" s="41">
        <f t="shared" si="1"/>
        <v>165000</v>
      </c>
      <c r="CK19" s="41">
        <f t="shared" si="1"/>
        <v>0</v>
      </c>
    </row>
    <row r="20" spans="1:89" ht="35.450000000000003" customHeight="1" x14ac:dyDescent="0.2">
      <c r="A20" s="35"/>
      <c r="B20" s="37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</row>
    <row r="21" spans="1:89" ht="35.450000000000003" customHeight="1" x14ac:dyDescent="0.2">
      <c r="A21" s="35"/>
      <c r="B21" s="37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</row>
    <row r="22" spans="1:89" ht="35.450000000000003" customHeight="1" x14ac:dyDescent="0.2">
      <c r="A22" s="35"/>
      <c r="B22" s="37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</row>
    <row r="23" spans="1:89" ht="35.450000000000003" customHeight="1" x14ac:dyDescent="0.2">
      <c r="A23" s="35"/>
      <c r="B23" s="37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</row>
    <row r="24" spans="1:89" ht="35.450000000000003" customHeight="1" x14ac:dyDescent="0.2">
      <c r="A24" s="35"/>
      <c r="B24" s="37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</row>
    <row r="25" spans="1:89" ht="35.450000000000003" customHeight="1" x14ac:dyDescent="0.2">
      <c r="A25" s="35"/>
      <c r="B25" s="37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</row>
    <row r="26" spans="1:89" ht="35.450000000000003" customHeight="1" x14ac:dyDescent="0.2">
      <c r="A26" s="35"/>
      <c r="B26" s="37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</row>
    <row r="27" spans="1:89" s="32" customFormat="1" ht="51" customHeight="1" x14ac:dyDescent="0.2">
      <c r="A27" s="33" t="s">
        <v>209</v>
      </c>
      <c r="B27" s="33"/>
      <c r="C27" s="35"/>
      <c r="D27" s="33" t="s">
        <v>110</v>
      </c>
      <c r="E27" s="33" t="s">
        <v>76</v>
      </c>
      <c r="F27" s="33" t="s">
        <v>125</v>
      </c>
      <c r="G27" s="33" t="s">
        <v>126</v>
      </c>
      <c r="H27" s="33" t="s">
        <v>127</v>
      </c>
      <c r="I27" s="33" t="s">
        <v>128</v>
      </c>
      <c r="J27" s="33" t="s">
        <v>129</v>
      </c>
      <c r="K27" s="33" t="s">
        <v>130</v>
      </c>
      <c r="L27" s="33" t="s">
        <v>131</v>
      </c>
      <c r="M27" s="33" t="s">
        <v>132</v>
      </c>
      <c r="N27" s="33" t="s">
        <v>133</v>
      </c>
      <c r="O27" s="33" t="s">
        <v>134</v>
      </c>
      <c r="P27" s="33" t="s">
        <v>135</v>
      </c>
      <c r="Q27" s="33" t="s">
        <v>136</v>
      </c>
      <c r="R27" s="33" t="s">
        <v>137</v>
      </c>
      <c r="S27" s="33" t="s">
        <v>138</v>
      </c>
      <c r="T27" s="33" t="s">
        <v>139</v>
      </c>
      <c r="U27" s="33" t="s">
        <v>140</v>
      </c>
      <c r="V27" s="33" t="s">
        <v>141</v>
      </c>
      <c r="W27" s="33" t="s">
        <v>142</v>
      </c>
      <c r="X27" s="33" t="s">
        <v>143</v>
      </c>
      <c r="Y27" s="33" t="s">
        <v>144</v>
      </c>
      <c r="Z27" s="33" t="s">
        <v>145</v>
      </c>
      <c r="AA27" s="33" t="s">
        <v>146</v>
      </c>
      <c r="AB27" s="33" t="s">
        <v>147</v>
      </c>
      <c r="AC27" s="33" t="s">
        <v>148</v>
      </c>
      <c r="AD27" s="33" t="s">
        <v>149</v>
      </c>
      <c r="AE27" s="33" t="s">
        <v>150</v>
      </c>
      <c r="AF27" s="33" t="s">
        <v>151</v>
      </c>
      <c r="AG27" s="33" t="s">
        <v>152</v>
      </c>
      <c r="AH27" s="33" t="s">
        <v>153</v>
      </c>
      <c r="AI27" s="33" t="s">
        <v>154</v>
      </c>
      <c r="AJ27" s="33" t="s">
        <v>155</v>
      </c>
      <c r="AK27" s="33" t="s">
        <v>156</v>
      </c>
      <c r="AL27" s="33" t="s">
        <v>157</v>
      </c>
      <c r="AM27" s="33" t="s">
        <v>158</v>
      </c>
      <c r="AN27" s="33" t="s">
        <v>159</v>
      </c>
      <c r="AO27" s="33" t="s">
        <v>160</v>
      </c>
      <c r="AP27" s="33" t="s">
        <v>161</v>
      </c>
      <c r="AQ27" s="33" t="s">
        <v>162</v>
      </c>
      <c r="AR27" s="33" t="s">
        <v>163</v>
      </c>
      <c r="AS27" s="33" t="s">
        <v>164</v>
      </c>
      <c r="AT27" s="33" t="s">
        <v>165</v>
      </c>
      <c r="AU27" s="33" t="s">
        <v>166</v>
      </c>
      <c r="AV27" s="33" t="s">
        <v>167</v>
      </c>
      <c r="AW27" s="33" t="s">
        <v>168</v>
      </c>
      <c r="AX27" s="33" t="s">
        <v>169</v>
      </c>
      <c r="AY27" s="33" t="s">
        <v>170</v>
      </c>
      <c r="AZ27" s="33" t="s">
        <v>171</v>
      </c>
      <c r="BA27" s="33" t="s">
        <v>172</v>
      </c>
      <c r="BB27" s="33" t="s">
        <v>173</v>
      </c>
      <c r="BC27" s="33" t="s">
        <v>174</v>
      </c>
      <c r="BD27" s="33" t="s">
        <v>175</v>
      </c>
      <c r="BE27" s="33" t="s">
        <v>176</v>
      </c>
      <c r="BF27" s="33" t="s">
        <v>177</v>
      </c>
      <c r="BG27" s="33" t="s">
        <v>178</v>
      </c>
      <c r="BH27" s="33" t="s">
        <v>179</v>
      </c>
      <c r="BI27" s="33" t="s">
        <v>180</v>
      </c>
      <c r="BJ27" s="33" t="s">
        <v>181</v>
      </c>
      <c r="BK27" s="33" t="s">
        <v>182</v>
      </c>
      <c r="BL27" s="33" t="s">
        <v>183</v>
      </c>
      <c r="BM27" s="33" t="s">
        <v>184</v>
      </c>
      <c r="BN27" s="33" t="s">
        <v>185</v>
      </c>
      <c r="BO27" s="33" t="s">
        <v>186</v>
      </c>
      <c r="BP27" s="33" t="s">
        <v>187</v>
      </c>
      <c r="BQ27" s="33" t="s">
        <v>188</v>
      </c>
      <c r="BR27" s="33" t="s">
        <v>189</v>
      </c>
      <c r="BS27" s="33" t="s">
        <v>190</v>
      </c>
      <c r="BT27" s="33" t="s">
        <v>191</v>
      </c>
      <c r="BU27" s="33" t="s">
        <v>192</v>
      </c>
      <c r="BV27" s="33" t="s">
        <v>193</v>
      </c>
      <c r="BW27" s="33" t="s">
        <v>194</v>
      </c>
      <c r="BX27" s="33" t="s">
        <v>195</v>
      </c>
      <c r="BY27" s="33" t="s">
        <v>196</v>
      </c>
      <c r="BZ27" s="33" t="s">
        <v>197</v>
      </c>
      <c r="CA27" s="33" t="s">
        <v>198</v>
      </c>
      <c r="CB27" s="33" t="s">
        <v>199</v>
      </c>
      <c r="CC27" s="33" t="s">
        <v>200</v>
      </c>
      <c r="CD27" s="33" t="s">
        <v>201</v>
      </c>
      <c r="CE27" s="33" t="s">
        <v>202</v>
      </c>
      <c r="CF27" s="33" t="s">
        <v>203</v>
      </c>
      <c r="CG27" s="33" t="s">
        <v>204</v>
      </c>
      <c r="CH27" s="33" t="s">
        <v>205</v>
      </c>
      <c r="CI27" s="33" t="s">
        <v>206</v>
      </c>
      <c r="CJ27" s="33" t="s">
        <v>207</v>
      </c>
      <c r="CK27" s="33" t="s">
        <v>208</v>
      </c>
    </row>
    <row r="28" spans="1:89" ht="35.450000000000003" customHeight="1" x14ac:dyDescent="0.2">
      <c r="A28" s="38" t="s">
        <v>121</v>
      </c>
      <c r="B28" s="37" t="s">
        <v>214</v>
      </c>
      <c r="C28" s="35" t="s">
        <v>215</v>
      </c>
      <c r="D28" s="35">
        <v>3.75</v>
      </c>
      <c r="E28" s="35">
        <v>198</v>
      </c>
      <c r="F28" s="35">
        <v>236</v>
      </c>
      <c r="G28" s="35">
        <v>235</v>
      </c>
      <c r="H28" s="35">
        <v>188</v>
      </c>
      <c r="I28" s="35">
        <v>150</v>
      </c>
      <c r="J28" s="35">
        <v>124</v>
      </c>
      <c r="K28" s="35">
        <v>112</v>
      </c>
      <c r="L28" s="35">
        <v>158</v>
      </c>
      <c r="M28" s="35">
        <v>67</v>
      </c>
      <c r="N28" s="35">
        <v>53</v>
      </c>
      <c r="O28" s="35">
        <v>53</v>
      </c>
      <c r="P28" s="35">
        <v>53</v>
      </c>
      <c r="Q28" s="35">
        <v>53</v>
      </c>
      <c r="R28" s="35">
        <v>53</v>
      </c>
      <c r="S28" s="35">
        <v>53</v>
      </c>
      <c r="T28" s="35">
        <v>53</v>
      </c>
      <c r="U28" s="35">
        <v>53</v>
      </c>
      <c r="V28" s="35">
        <v>53</v>
      </c>
      <c r="W28" s="35">
        <v>53</v>
      </c>
      <c r="X28" s="35">
        <v>53</v>
      </c>
      <c r="Y28" s="35">
        <v>53</v>
      </c>
      <c r="Z28" s="35">
        <v>53</v>
      </c>
      <c r="AA28" s="35">
        <v>53</v>
      </c>
      <c r="AB28" s="35">
        <v>53</v>
      </c>
      <c r="AC28" s="35">
        <v>53</v>
      </c>
      <c r="AD28" s="35">
        <v>53</v>
      </c>
      <c r="AE28" s="35">
        <v>53</v>
      </c>
      <c r="AF28" s="35">
        <v>53</v>
      </c>
      <c r="AG28" s="35">
        <v>53</v>
      </c>
      <c r="AH28" s="35">
        <v>53</v>
      </c>
      <c r="AI28" s="35">
        <v>53</v>
      </c>
      <c r="AJ28" s="35">
        <v>53</v>
      </c>
      <c r="AK28" s="35">
        <v>53</v>
      </c>
      <c r="AL28" s="35">
        <v>53</v>
      </c>
      <c r="AM28" s="35">
        <v>53</v>
      </c>
      <c r="AN28" s="35">
        <v>53</v>
      </c>
      <c r="AO28" s="35">
        <v>53</v>
      </c>
      <c r="AP28" s="35">
        <v>53</v>
      </c>
      <c r="AQ28" s="35">
        <v>53</v>
      </c>
      <c r="AR28" s="35">
        <v>53</v>
      </c>
      <c r="AS28" s="35">
        <v>53</v>
      </c>
      <c r="AT28" s="35">
        <v>53</v>
      </c>
      <c r="AU28" s="35">
        <v>53</v>
      </c>
      <c r="AV28" s="35">
        <v>93</v>
      </c>
      <c r="AW28" s="35">
        <v>93</v>
      </c>
      <c r="AX28" s="35">
        <v>93</v>
      </c>
      <c r="AY28" s="35">
        <v>93</v>
      </c>
      <c r="AZ28" s="35">
        <v>93</v>
      </c>
      <c r="BA28" s="35">
        <v>0</v>
      </c>
      <c r="BB28" s="35">
        <v>0</v>
      </c>
      <c r="BC28" s="35">
        <v>0</v>
      </c>
      <c r="BD28" s="35">
        <v>0</v>
      </c>
      <c r="BE28" s="35">
        <v>0</v>
      </c>
      <c r="BF28" s="35">
        <v>0</v>
      </c>
      <c r="BG28" s="35">
        <v>0</v>
      </c>
      <c r="BH28" s="35">
        <v>0</v>
      </c>
      <c r="BI28" s="35">
        <v>0</v>
      </c>
      <c r="BJ28" s="35">
        <v>0</v>
      </c>
      <c r="BK28" s="35">
        <v>0</v>
      </c>
      <c r="BL28" s="35">
        <v>0</v>
      </c>
      <c r="BM28" s="35">
        <v>0</v>
      </c>
      <c r="BN28" s="35">
        <v>0</v>
      </c>
      <c r="BO28" s="35">
        <v>0</v>
      </c>
      <c r="BP28" s="35">
        <v>0</v>
      </c>
      <c r="BQ28" s="35">
        <v>0</v>
      </c>
      <c r="BR28" s="35">
        <v>0</v>
      </c>
      <c r="BS28" s="35">
        <v>0</v>
      </c>
      <c r="BT28" s="35">
        <v>0</v>
      </c>
      <c r="BU28" s="35">
        <v>0</v>
      </c>
      <c r="BV28" s="35">
        <v>0</v>
      </c>
      <c r="BW28" s="35">
        <v>0</v>
      </c>
      <c r="BX28" s="35">
        <v>0</v>
      </c>
      <c r="BY28" s="35">
        <v>0</v>
      </c>
      <c r="BZ28" s="35">
        <v>0</v>
      </c>
      <c r="CA28" s="35">
        <v>0</v>
      </c>
      <c r="CB28" s="35">
        <v>0</v>
      </c>
      <c r="CC28" s="35">
        <v>0</v>
      </c>
      <c r="CD28" s="35">
        <v>0</v>
      </c>
      <c r="CE28" s="35">
        <v>0</v>
      </c>
      <c r="CF28" s="35">
        <v>0</v>
      </c>
      <c r="CG28" s="35">
        <v>0</v>
      </c>
      <c r="CH28" s="35">
        <v>0</v>
      </c>
      <c r="CI28" s="35">
        <v>0</v>
      </c>
      <c r="CJ28" s="35">
        <v>0</v>
      </c>
      <c r="CK28" s="35">
        <v>0</v>
      </c>
    </row>
    <row r="29" spans="1:89" ht="35.450000000000003" customHeight="1" x14ac:dyDescent="0.2">
      <c r="A29" s="35" t="s">
        <v>113</v>
      </c>
      <c r="B29" s="35" t="s">
        <v>114</v>
      </c>
      <c r="C29" s="35" t="s">
        <v>107</v>
      </c>
      <c r="D29" s="35"/>
      <c r="E29" s="35">
        <v>1.6</v>
      </c>
      <c r="F29" s="35">
        <v>1.6</v>
      </c>
      <c r="G29" s="35">
        <v>1.6</v>
      </c>
      <c r="H29" s="35">
        <v>1.6</v>
      </c>
      <c r="I29" s="35">
        <v>1.6</v>
      </c>
      <c r="J29" s="35">
        <v>1.6</v>
      </c>
      <c r="K29" s="35">
        <v>1.6</v>
      </c>
      <c r="L29" s="35">
        <v>1.6</v>
      </c>
      <c r="M29" s="35">
        <v>1.6</v>
      </c>
      <c r="N29" s="35">
        <v>1.6</v>
      </c>
      <c r="O29" s="35">
        <v>1.6</v>
      </c>
      <c r="P29" s="35">
        <v>1.6</v>
      </c>
      <c r="Q29" s="35">
        <v>1.6</v>
      </c>
      <c r="R29" s="35">
        <v>1.6</v>
      </c>
      <c r="S29" s="35">
        <v>1.6</v>
      </c>
      <c r="T29" s="35">
        <v>1.6</v>
      </c>
      <c r="U29" s="35">
        <v>1.6</v>
      </c>
      <c r="V29" s="35">
        <v>1.6</v>
      </c>
      <c r="W29" s="35">
        <v>1.6</v>
      </c>
      <c r="X29" s="35">
        <v>1.6</v>
      </c>
      <c r="Y29" s="35">
        <v>1.6</v>
      </c>
      <c r="Z29" s="35">
        <v>1.6</v>
      </c>
      <c r="AA29" s="35">
        <v>1.6</v>
      </c>
      <c r="AB29" s="35">
        <v>1.6</v>
      </c>
      <c r="AC29" s="35">
        <v>1.6</v>
      </c>
      <c r="AD29" s="35">
        <v>1.6</v>
      </c>
      <c r="AE29" s="35">
        <v>1.6</v>
      </c>
      <c r="AF29" s="35">
        <v>1.6</v>
      </c>
      <c r="AG29" s="35">
        <v>1.6</v>
      </c>
      <c r="AH29" s="35">
        <v>1.6</v>
      </c>
      <c r="AI29" s="35">
        <v>1.6</v>
      </c>
      <c r="AJ29" s="35">
        <v>1.6</v>
      </c>
      <c r="AK29" s="35">
        <v>1.6</v>
      </c>
      <c r="AL29" s="35">
        <v>1.6</v>
      </c>
      <c r="AM29" s="35">
        <v>1.6</v>
      </c>
      <c r="AN29" s="35">
        <v>1.6</v>
      </c>
      <c r="AO29" s="35">
        <v>1.6</v>
      </c>
      <c r="AP29" s="35">
        <v>1.6</v>
      </c>
      <c r="AQ29" s="35">
        <v>1.6</v>
      </c>
      <c r="AR29" s="35">
        <v>1.6</v>
      </c>
      <c r="AS29" s="35">
        <v>1.6</v>
      </c>
      <c r="AT29" s="35">
        <v>1.6</v>
      </c>
      <c r="AU29" s="35">
        <v>1.6</v>
      </c>
      <c r="AV29" s="35">
        <v>1.6</v>
      </c>
      <c r="AW29" s="35">
        <v>1.6</v>
      </c>
      <c r="AX29" s="35">
        <v>1.6</v>
      </c>
      <c r="AY29" s="35">
        <v>1.6</v>
      </c>
      <c r="AZ29" s="35">
        <v>1.6</v>
      </c>
      <c r="BA29" s="35">
        <v>1.6</v>
      </c>
      <c r="BB29" s="35">
        <v>1.6</v>
      </c>
      <c r="BC29" s="35">
        <v>1.6</v>
      </c>
      <c r="BD29" s="35">
        <v>1.6</v>
      </c>
      <c r="BE29" s="35">
        <v>1.6</v>
      </c>
      <c r="BF29" s="35">
        <v>1.6</v>
      </c>
      <c r="BG29" s="35">
        <v>1.6</v>
      </c>
      <c r="BH29" s="35">
        <v>1.6</v>
      </c>
      <c r="BI29" s="35">
        <v>1.6</v>
      </c>
      <c r="BJ29" s="35">
        <v>1.6</v>
      </c>
      <c r="BK29" s="35">
        <v>1.6</v>
      </c>
      <c r="BL29" s="35">
        <v>1.6</v>
      </c>
      <c r="BM29" s="35">
        <v>1.6</v>
      </c>
      <c r="BN29" s="35">
        <v>1.6</v>
      </c>
      <c r="BO29" s="35">
        <v>1.6</v>
      </c>
      <c r="BP29" s="35">
        <v>1.6</v>
      </c>
      <c r="BQ29" s="35">
        <v>1.6</v>
      </c>
      <c r="BR29" s="35">
        <v>1.6</v>
      </c>
      <c r="BS29" s="35">
        <v>1.6</v>
      </c>
      <c r="BT29" s="35">
        <v>1.6</v>
      </c>
      <c r="BU29" s="35">
        <v>1.6</v>
      </c>
      <c r="BV29" s="35">
        <v>1.6</v>
      </c>
      <c r="BW29" s="35">
        <v>1.6</v>
      </c>
      <c r="BX29" s="35">
        <v>1.6</v>
      </c>
      <c r="BY29" s="35">
        <v>1.6</v>
      </c>
      <c r="BZ29" s="35">
        <v>1.6</v>
      </c>
      <c r="CA29" s="35">
        <v>1.6</v>
      </c>
      <c r="CB29" s="35">
        <v>1.6</v>
      </c>
      <c r="CC29" s="35">
        <v>1.6</v>
      </c>
      <c r="CD29" s="35">
        <v>1.6</v>
      </c>
      <c r="CE29" s="35">
        <v>1.6</v>
      </c>
      <c r="CF29" s="35">
        <v>1.6</v>
      </c>
      <c r="CG29" s="35">
        <v>1.6</v>
      </c>
      <c r="CH29" s="35">
        <v>1.6</v>
      </c>
      <c r="CI29" s="35">
        <v>1.6</v>
      </c>
      <c r="CJ29" s="35">
        <v>1.6</v>
      </c>
      <c r="CK29" s="35">
        <v>1.6</v>
      </c>
    </row>
    <row r="30" spans="1:89" ht="35.450000000000003" customHeight="1" x14ac:dyDescent="0.2">
      <c r="A30" s="35" t="s">
        <v>115</v>
      </c>
      <c r="B30" s="37" t="s">
        <v>210</v>
      </c>
      <c r="C30" s="35" t="s">
        <v>211</v>
      </c>
      <c r="D30" s="35">
        <v>5.3380000000000001</v>
      </c>
      <c r="E30" s="35">
        <v>201</v>
      </c>
      <c r="F30" s="35">
        <v>244</v>
      </c>
      <c r="G30" s="35">
        <v>246</v>
      </c>
      <c r="H30" s="35">
        <v>201</v>
      </c>
      <c r="I30" s="35">
        <v>162</v>
      </c>
      <c r="J30" s="35">
        <v>136</v>
      </c>
      <c r="K30" s="35">
        <v>126</v>
      </c>
      <c r="L30" s="35">
        <v>180</v>
      </c>
      <c r="M30" s="35">
        <v>78</v>
      </c>
      <c r="N30" s="35">
        <v>63</v>
      </c>
      <c r="O30" s="35">
        <v>64</v>
      </c>
      <c r="P30" s="35">
        <v>65</v>
      </c>
      <c r="Q30" s="35">
        <v>66</v>
      </c>
      <c r="R30" s="35">
        <v>67</v>
      </c>
      <c r="S30" s="35">
        <v>68</v>
      </c>
      <c r="T30" s="35">
        <v>69</v>
      </c>
      <c r="U30" s="35">
        <v>70</v>
      </c>
      <c r="V30" s="35">
        <v>71</v>
      </c>
      <c r="W30" s="35">
        <v>72</v>
      </c>
      <c r="X30" s="35">
        <v>73</v>
      </c>
      <c r="Y30" s="35">
        <v>75</v>
      </c>
      <c r="Z30" s="35">
        <v>76</v>
      </c>
      <c r="AA30" s="35">
        <v>77</v>
      </c>
      <c r="AB30" s="35">
        <v>78</v>
      </c>
      <c r="AC30" s="35">
        <v>79</v>
      </c>
      <c r="AD30" s="35">
        <v>81</v>
      </c>
      <c r="AE30" s="35">
        <v>82</v>
      </c>
      <c r="AF30" s="35">
        <v>83</v>
      </c>
      <c r="AG30" s="35">
        <v>85</v>
      </c>
      <c r="AH30" s="35">
        <v>86</v>
      </c>
      <c r="AI30" s="35">
        <v>87</v>
      </c>
      <c r="AJ30" s="35">
        <v>89</v>
      </c>
      <c r="AK30" s="35">
        <v>90</v>
      </c>
      <c r="AL30" s="35">
        <v>92</v>
      </c>
      <c r="AM30" s="35">
        <v>93</v>
      </c>
      <c r="AN30" s="35">
        <v>95</v>
      </c>
      <c r="AO30" s="35">
        <v>96</v>
      </c>
      <c r="AP30" s="35">
        <v>98</v>
      </c>
      <c r="AQ30" s="35">
        <v>99</v>
      </c>
      <c r="AR30" s="35">
        <v>101</v>
      </c>
      <c r="AS30" s="35">
        <v>102</v>
      </c>
      <c r="AT30" s="35">
        <v>104</v>
      </c>
      <c r="AU30" s="35">
        <v>106</v>
      </c>
      <c r="AV30" s="35">
        <v>187</v>
      </c>
      <c r="AW30" s="35">
        <v>190</v>
      </c>
      <c r="AX30" s="35">
        <v>193</v>
      </c>
      <c r="AY30" s="35">
        <v>196</v>
      </c>
      <c r="AZ30" s="35">
        <v>199</v>
      </c>
      <c r="BA30" s="35">
        <v>0</v>
      </c>
      <c r="BB30" s="35">
        <v>0</v>
      </c>
      <c r="BC30" s="35">
        <v>0</v>
      </c>
      <c r="BD30" s="35">
        <v>0</v>
      </c>
      <c r="BE30" s="35">
        <v>0</v>
      </c>
      <c r="BF30" s="35">
        <v>0</v>
      </c>
      <c r="BG30" s="35">
        <v>0</v>
      </c>
      <c r="BH30" s="35">
        <v>0</v>
      </c>
      <c r="BI30" s="35">
        <v>0</v>
      </c>
      <c r="BJ30" s="35">
        <v>0</v>
      </c>
      <c r="BK30" s="35">
        <v>0</v>
      </c>
      <c r="BL30" s="35">
        <v>0</v>
      </c>
      <c r="BM30" s="35">
        <v>0</v>
      </c>
      <c r="BN30" s="35">
        <v>0</v>
      </c>
      <c r="BO30" s="35">
        <v>0</v>
      </c>
      <c r="BP30" s="35">
        <v>0</v>
      </c>
      <c r="BQ30" s="35">
        <v>0</v>
      </c>
      <c r="BR30" s="35">
        <v>0</v>
      </c>
      <c r="BS30" s="35">
        <v>0</v>
      </c>
      <c r="BT30" s="35">
        <v>0</v>
      </c>
      <c r="BU30" s="35">
        <v>0</v>
      </c>
      <c r="BV30" s="35">
        <v>0</v>
      </c>
      <c r="BW30" s="35">
        <v>0</v>
      </c>
      <c r="BX30" s="35">
        <v>0</v>
      </c>
      <c r="BY30" s="35">
        <v>0</v>
      </c>
      <c r="BZ30" s="35">
        <v>0</v>
      </c>
      <c r="CA30" s="35">
        <v>0</v>
      </c>
      <c r="CB30" s="35">
        <v>0</v>
      </c>
      <c r="CC30" s="35">
        <v>0</v>
      </c>
      <c r="CD30" s="35">
        <v>0</v>
      </c>
      <c r="CE30" s="35">
        <v>0</v>
      </c>
      <c r="CF30" s="35">
        <v>0</v>
      </c>
      <c r="CG30" s="35">
        <v>0</v>
      </c>
      <c r="CH30" s="35">
        <v>0</v>
      </c>
      <c r="CI30" s="35">
        <v>0</v>
      </c>
      <c r="CJ30" s="35">
        <v>0</v>
      </c>
      <c r="CK30" s="35">
        <v>0</v>
      </c>
    </row>
    <row r="31" spans="1:89" ht="35.450000000000003" customHeight="1" x14ac:dyDescent="0.2">
      <c r="A31" s="35" t="s">
        <v>117</v>
      </c>
      <c r="B31" s="35" t="s">
        <v>114</v>
      </c>
      <c r="C31" s="35" t="s">
        <v>107</v>
      </c>
      <c r="D31" s="35"/>
      <c r="E31" s="35">
        <v>1.97</v>
      </c>
      <c r="F31" s="35">
        <v>1.97</v>
      </c>
      <c r="G31" s="35">
        <v>1.97</v>
      </c>
      <c r="H31" s="35">
        <v>1.97</v>
      </c>
      <c r="I31" s="35">
        <v>1.97</v>
      </c>
      <c r="J31" s="35">
        <v>1.97</v>
      </c>
      <c r="K31" s="35">
        <v>1.97</v>
      </c>
      <c r="L31" s="35">
        <v>1.97</v>
      </c>
      <c r="M31" s="35">
        <v>1.97</v>
      </c>
      <c r="N31" s="35">
        <v>1.97</v>
      </c>
      <c r="O31" s="35">
        <v>1.97</v>
      </c>
      <c r="P31" s="35">
        <v>1.97</v>
      </c>
      <c r="Q31" s="35">
        <v>1.97</v>
      </c>
      <c r="R31" s="35">
        <v>1.97</v>
      </c>
      <c r="S31" s="35">
        <v>1.97</v>
      </c>
      <c r="T31" s="35">
        <v>1.97</v>
      </c>
      <c r="U31" s="35">
        <v>1.97</v>
      </c>
      <c r="V31" s="35">
        <v>1.97</v>
      </c>
      <c r="W31" s="35">
        <v>1.97</v>
      </c>
      <c r="X31" s="35">
        <v>1.97</v>
      </c>
      <c r="Y31" s="35">
        <v>1.97</v>
      </c>
      <c r="Z31" s="35">
        <v>1.97</v>
      </c>
      <c r="AA31" s="35">
        <v>1.97</v>
      </c>
      <c r="AB31" s="35">
        <v>1.97</v>
      </c>
      <c r="AC31" s="35">
        <v>1.97</v>
      </c>
      <c r="AD31" s="35">
        <v>1.97</v>
      </c>
      <c r="AE31" s="35">
        <v>1.97</v>
      </c>
      <c r="AF31" s="35">
        <v>1.97</v>
      </c>
      <c r="AG31" s="35">
        <v>1.97</v>
      </c>
      <c r="AH31" s="35">
        <v>1.97</v>
      </c>
      <c r="AI31" s="35">
        <v>1.97</v>
      </c>
      <c r="AJ31" s="35">
        <v>1.97</v>
      </c>
      <c r="AK31" s="35">
        <v>1.97</v>
      </c>
      <c r="AL31" s="35">
        <v>1.97</v>
      </c>
      <c r="AM31" s="35">
        <v>1.97</v>
      </c>
      <c r="AN31" s="35">
        <v>1.97</v>
      </c>
      <c r="AO31" s="35">
        <v>1.97</v>
      </c>
      <c r="AP31" s="35">
        <v>1.97</v>
      </c>
      <c r="AQ31" s="35">
        <v>1.97</v>
      </c>
      <c r="AR31" s="35">
        <v>1.97</v>
      </c>
      <c r="AS31" s="35">
        <v>1.97</v>
      </c>
      <c r="AT31" s="35">
        <v>1.97</v>
      </c>
      <c r="AU31" s="35">
        <v>1.97</v>
      </c>
      <c r="AV31" s="35">
        <v>1.97</v>
      </c>
      <c r="AW31" s="35">
        <v>1.97</v>
      </c>
      <c r="AX31" s="35">
        <v>1.97</v>
      </c>
      <c r="AY31" s="35">
        <v>1.97</v>
      </c>
      <c r="AZ31" s="35">
        <v>1.97</v>
      </c>
      <c r="BA31" s="35">
        <v>1.97</v>
      </c>
      <c r="BB31" s="35">
        <v>1.97</v>
      </c>
      <c r="BC31" s="35">
        <v>1.97</v>
      </c>
      <c r="BD31" s="35">
        <v>1.97</v>
      </c>
      <c r="BE31" s="35">
        <v>1.97</v>
      </c>
      <c r="BF31" s="35">
        <v>1.97</v>
      </c>
      <c r="BG31" s="35">
        <v>1.97</v>
      </c>
      <c r="BH31" s="35">
        <v>1.97</v>
      </c>
      <c r="BI31" s="35">
        <v>1.97</v>
      </c>
      <c r="BJ31" s="35">
        <v>1.97</v>
      </c>
      <c r="BK31" s="35">
        <v>1.97</v>
      </c>
      <c r="BL31" s="35">
        <v>1.97</v>
      </c>
      <c r="BM31" s="35">
        <v>1.97</v>
      </c>
      <c r="BN31" s="35">
        <v>1.97</v>
      </c>
      <c r="BO31" s="35">
        <v>1.97</v>
      </c>
      <c r="BP31" s="35">
        <v>1.97</v>
      </c>
      <c r="BQ31" s="35">
        <v>1.97</v>
      </c>
      <c r="BR31" s="35">
        <v>1.97</v>
      </c>
      <c r="BS31" s="35">
        <v>1.97</v>
      </c>
      <c r="BT31" s="35">
        <v>1.97</v>
      </c>
      <c r="BU31" s="35">
        <v>1.97</v>
      </c>
      <c r="BV31" s="35">
        <v>1.97</v>
      </c>
      <c r="BW31" s="35">
        <v>1.97</v>
      </c>
      <c r="BX31" s="35">
        <v>1.97</v>
      </c>
      <c r="BY31" s="35">
        <v>1.97</v>
      </c>
      <c r="BZ31" s="35">
        <v>1.97</v>
      </c>
      <c r="CA31" s="35">
        <v>1.97</v>
      </c>
      <c r="CB31" s="35">
        <v>1.97</v>
      </c>
      <c r="CC31" s="35">
        <v>1.97</v>
      </c>
      <c r="CD31" s="35">
        <v>1.97</v>
      </c>
      <c r="CE31" s="35">
        <v>1.97</v>
      </c>
      <c r="CF31" s="35">
        <v>1.97</v>
      </c>
      <c r="CG31" s="35">
        <v>1.97</v>
      </c>
      <c r="CH31" s="35">
        <v>1.97</v>
      </c>
      <c r="CI31" s="35">
        <v>1.97</v>
      </c>
      <c r="CJ31" s="35">
        <v>1.97</v>
      </c>
      <c r="CK31" s="35">
        <v>1.97</v>
      </c>
    </row>
    <row r="32" spans="1:89" ht="35.450000000000003" customHeight="1" x14ac:dyDescent="0.2">
      <c r="A32" s="35" t="s">
        <v>115</v>
      </c>
      <c r="B32" s="37" t="s">
        <v>212</v>
      </c>
      <c r="C32" s="35" t="s">
        <v>213</v>
      </c>
      <c r="D32" s="35">
        <v>9.016</v>
      </c>
      <c r="E32" s="35">
        <v>205</v>
      </c>
      <c r="F32" s="35">
        <v>253</v>
      </c>
      <c r="G32" s="35">
        <v>261</v>
      </c>
      <c r="H32" s="35">
        <v>217</v>
      </c>
      <c r="I32" s="35">
        <v>179</v>
      </c>
      <c r="J32" s="35">
        <v>153</v>
      </c>
      <c r="K32" s="35">
        <v>144</v>
      </c>
      <c r="L32" s="35">
        <v>210</v>
      </c>
      <c r="M32" s="35">
        <v>93</v>
      </c>
      <c r="N32" s="35">
        <v>76</v>
      </c>
      <c r="O32" s="35">
        <v>79</v>
      </c>
      <c r="P32" s="35">
        <v>82</v>
      </c>
      <c r="Q32" s="35">
        <v>85</v>
      </c>
      <c r="R32" s="35">
        <v>88</v>
      </c>
      <c r="S32" s="35">
        <v>91</v>
      </c>
      <c r="T32" s="35">
        <v>94</v>
      </c>
      <c r="U32" s="29">
        <v>98</v>
      </c>
      <c r="V32" s="29">
        <v>101</v>
      </c>
      <c r="W32" s="29">
        <v>105</v>
      </c>
      <c r="X32" s="29">
        <v>108</v>
      </c>
      <c r="Y32" s="29">
        <v>112</v>
      </c>
      <c r="Z32" s="29">
        <v>116</v>
      </c>
      <c r="AA32" s="29">
        <v>121</v>
      </c>
      <c r="AB32" s="29">
        <v>125</v>
      </c>
      <c r="AC32" s="29">
        <v>130</v>
      </c>
      <c r="AD32" s="29">
        <v>134</v>
      </c>
      <c r="AE32" s="29">
        <v>139</v>
      </c>
      <c r="AF32" s="29">
        <v>144</v>
      </c>
      <c r="AG32" s="29">
        <v>149</v>
      </c>
      <c r="AH32" s="29">
        <v>155</v>
      </c>
      <c r="AI32" s="29">
        <v>160</v>
      </c>
      <c r="AJ32" s="29">
        <v>166</v>
      </c>
      <c r="AK32" s="29">
        <v>172</v>
      </c>
      <c r="AL32" s="29">
        <v>178</v>
      </c>
      <c r="AM32" s="29">
        <v>185</v>
      </c>
      <c r="AN32" s="29">
        <v>191</v>
      </c>
      <c r="AO32" s="29">
        <v>198</v>
      </c>
      <c r="AP32" s="29">
        <v>205</v>
      </c>
      <c r="AQ32" s="29">
        <v>213</v>
      </c>
      <c r="AR32" s="29">
        <v>220</v>
      </c>
      <c r="AS32" s="29">
        <v>228</v>
      </c>
      <c r="AT32" s="29">
        <v>236</v>
      </c>
      <c r="AU32" s="29">
        <v>245</v>
      </c>
      <c r="AV32" s="29">
        <v>441</v>
      </c>
      <c r="AW32" s="29">
        <v>457</v>
      </c>
      <c r="AX32" s="29">
        <v>474</v>
      </c>
      <c r="AY32" s="29">
        <v>491</v>
      </c>
      <c r="AZ32" s="29">
        <v>509</v>
      </c>
      <c r="BA32" s="29">
        <v>0</v>
      </c>
      <c r="BB32" s="29">
        <v>0</v>
      </c>
      <c r="BC32" s="29">
        <v>0</v>
      </c>
      <c r="BD32" s="29">
        <v>0</v>
      </c>
      <c r="BE32" s="29">
        <v>0</v>
      </c>
      <c r="BF32" s="29">
        <v>0</v>
      </c>
      <c r="BG32" s="29">
        <v>0</v>
      </c>
      <c r="BH32" s="29">
        <v>0</v>
      </c>
      <c r="BI32" s="29">
        <v>0</v>
      </c>
      <c r="BJ32" s="29">
        <v>0</v>
      </c>
      <c r="BK32" s="29">
        <v>0</v>
      </c>
      <c r="BL32" s="29">
        <v>0</v>
      </c>
      <c r="BM32" s="29">
        <v>0</v>
      </c>
      <c r="BN32" s="29">
        <v>0</v>
      </c>
      <c r="BO32" s="29">
        <v>0</v>
      </c>
      <c r="BP32" s="29">
        <v>0</v>
      </c>
      <c r="BQ32" s="29">
        <v>0</v>
      </c>
      <c r="BR32" s="29">
        <v>0</v>
      </c>
      <c r="BS32" s="29">
        <v>0</v>
      </c>
      <c r="BT32" s="29">
        <v>0</v>
      </c>
      <c r="BU32" s="29">
        <v>0</v>
      </c>
      <c r="BV32" s="29">
        <v>0</v>
      </c>
      <c r="BW32" s="29">
        <v>0</v>
      </c>
      <c r="BX32" s="29">
        <v>0</v>
      </c>
      <c r="BY32" s="29">
        <v>0</v>
      </c>
      <c r="BZ32" s="29">
        <v>0</v>
      </c>
      <c r="CA32" s="29">
        <v>0</v>
      </c>
      <c r="CB32" s="29">
        <v>0</v>
      </c>
      <c r="CC32" s="29">
        <v>0</v>
      </c>
      <c r="CD32" s="29">
        <v>0</v>
      </c>
      <c r="CE32" s="29">
        <v>0</v>
      </c>
      <c r="CF32" s="29">
        <v>0</v>
      </c>
      <c r="CG32" s="29">
        <v>0</v>
      </c>
      <c r="CH32" s="29">
        <v>0</v>
      </c>
      <c r="CI32" s="29">
        <v>0</v>
      </c>
      <c r="CJ32" s="29">
        <v>0</v>
      </c>
      <c r="CK32" s="29">
        <v>0</v>
      </c>
    </row>
    <row r="33" spans="1:89" s="32" customFormat="1" ht="51" customHeight="1" x14ac:dyDescent="0.2">
      <c r="A33" s="33" t="s">
        <v>209</v>
      </c>
      <c r="B33" s="33"/>
      <c r="C33" s="35"/>
      <c r="D33" s="33" t="s">
        <v>110</v>
      </c>
      <c r="E33" s="33" t="s">
        <v>76</v>
      </c>
      <c r="F33" s="33" t="s">
        <v>125</v>
      </c>
      <c r="G33" s="33" t="s">
        <v>126</v>
      </c>
      <c r="H33" s="33" t="s">
        <v>127</v>
      </c>
      <c r="I33" s="33" t="s">
        <v>128</v>
      </c>
      <c r="J33" s="33" t="s">
        <v>129</v>
      </c>
      <c r="K33" s="33" t="s">
        <v>130</v>
      </c>
      <c r="L33" s="33" t="s">
        <v>131</v>
      </c>
      <c r="M33" s="33" t="s">
        <v>132</v>
      </c>
      <c r="N33" s="33" t="s">
        <v>133</v>
      </c>
      <c r="O33" s="33" t="s">
        <v>134</v>
      </c>
      <c r="P33" s="33" t="s">
        <v>135</v>
      </c>
      <c r="Q33" s="33" t="s">
        <v>136</v>
      </c>
      <c r="R33" s="33" t="s">
        <v>137</v>
      </c>
      <c r="S33" s="33" t="s">
        <v>138</v>
      </c>
      <c r="T33" s="33" t="s">
        <v>139</v>
      </c>
      <c r="U33" s="33" t="s">
        <v>140</v>
      </c>
      <c r="V33" s="33" t="s">
        <v>141</v>
      </c>
      <c r="W33" s="33" t="s">
        <v>142</v>
      </c>
      <c r="X33" s="33" t="s">
        <v>143</v>
      </c>
      <c r="Y33" s="33" t="s">
        <v>144</v>
      </c>
      <c r="Z33" s="33" t="s">
        <v>145</v>
      </c>
      <c r="AA33" s="33" t="s">
        <v>146</v>
      </c>
      <c r="AB33" s="33" t="s">
        <v>147</v>
      </c>
      <c r="AC33" s="33" t="s">
        <v>148</v>
      </c>
      <c r="AD33" s="33" t="s">
        <v>149</v>
      </c>
      <c r="AE33" s="33" t="s">
        <v>150</v>
      </c>
      <c r="AF33" s="33" t="s">
        <v>151</v>
      </c>
      <c r="AG33" s="33" t="s">
        <v>152</v>
      </c>
      <c r="AH33" s="33" t="s">
        <v>153</v>
      </c>
      <c r="AI33" s="33" t="s">
        <v>154</v>
      </c>
      <c r="AJ33" s="33" t="s">
        <v>155</v>
      </c>
      <c r="AK33" s="33" t="s">
        <v>156</v>
      </c>
      <c r="AL33" s="33" t="s">
        <v>157</v>
      </c>
      <c r="AM33" s="33" t="s">
        <v>158</v>
      </c>
      <c r="AN33" s="33" t="s">
        <v>159</v>
      </c>
      <c r="AO33" s="33" t="s">
        <v>160</v>
      </c>
      <c r="AP33" s="33" t="s">
        <v>161</v>
      </c>
      <c r="AQ33" s="33" t="s">
        <v>162</v>
      </c>
      <c r="AR33" s="33" t="s">
        <v>163</v>
      </c>
      <c r="AS33" s="33" t="s">
        <v>164</v>
      </c>
      <c r="AT33" s="33" t="s">
        <v>165</v>
      </c>
      <c r="AU33" s="33" t="s">
        <v>166</v>
      </c>
      <c r="AV33" s="33" t="s">
        <v>167</v>
      </c>
      <c r="AW33" s="33" t="s">
        <v>168</v>
      </c>
      <c r="AX33" s="33" t="s">
        <v>169</v>
      </c>
      <c r="AY33" s="33" t="s">
        <v>170</v>
      </c>
      <c r="AZ33" s="33" t="s">
        <v>171</v>
      </c>
      <c r="BA33" s="33" t="s">
        <v>172</v>
      </c>
      <c r="BB33" s="33" t="s">
        <v>173</v>
      </c>
      <c r="BC33" s="33" t="s">
        <v>174</v>
      </c>
      <c r="BD33" s="33" t="s">
        <v>175</v>
      </c>
      <c r="BE33" s="33" t="s">
        <v>176</v>
      </c>
      <c r="BF33" s="33" t="s">
        <v>177</v>
      </c>
      <c r="BG33" s="33" t="s">
        <v>178</v>
      </c>
      <c r="BH33" s="33" t="s">
        <v>179</v>
      </c>
      <c r="BI33" s="33" t="s">
        <v>180</v>
      </c>
      <c r="BJ33" s="33" t="s">
        <v>181</v>
      </c>
      <c r="BK33" s="33" t="s">
        <v>182</v>
      </c>
      <c r="BL33" s="33" t="s">
        <v>183</v>
      </c>
      <c r="BM33" s="33" t="s">
        <v>184</v>
      </c>
      <c r="BN33" s="33" t="s">
        <v>185</v>
      </c>
      <c r="BO33" s="33" t="s">
        <v>186</v>
      </c>
      <c r="BP33" s="33" t="s">
        <v>187</v>
      </c>
      <c r="BQ33" s="33" t="s">
        <v>188</v>
      </c>
      <c r="BR33" s="33" t="s">
        <v>189</v>
      </c>
      <c r="BS33" s="33" t="s">
        <v>190</v>
      </c>
      <c r="BT33" s="33" t="s">
        <v>191</v>
      </c>
      <c r="BU33" s="33" t="s">
        <v>192</v>
      </c>
      <c r="BV33" s="33" t="s">
        <v>193</v>
      </c>
      <c r="BW33" s="33" t="s">
        <v>194</v>
      </c>
      <c r="BX33" s="33" t="s">
        <v>195</v>
      </c>
      <c r="BY33" s="33" t="s">
        <v>196</v>
      </c>
      <c r="BZ33" s="33" t="s">
        <v>197</v>
      </c>
      <c r="CA33" s="33" t="s">
        <v>198</v>
      </c>
      <c r="CB33" s="33" t="s">
        <v>199</v>
      </c>
      <c r="CC33" s="33" t="s">
        <v>200</v>
      </c>
      <c r="CD33" s="33" t="s">
        <v>201</v>
      </c>
      <c r="CE33" s="33" t="s">
        <v>202</v>
      </c>
      <c r="CF33" s="33" t="s">
        <v>203</v>
      </c>
      <c r="CG33" s="33" t="s">
        <v>204</v>
      </c>
      <c r="CH33" s="33" t="s">
        <v>205</v>
      </c>
      <c r="CI33" s="33" t="s">
        <v>206</v>
      </c>
      <c r="CJ33" s="33" t="s">
        <v>207</v>
      </c>
      <c r="CK33" s="33" t="s">
        <v>208</v>
      </c>
    </row>
    <row r="34" spans="1:89" ht="35.450000000000003" customHeight="1" x14ac:dyDescent="0.2">
      <c r="A34" s="38" t="s">
        <v>122</v>
      </c>
      <c r="B34" s="37" t="s">
        <v>214</v>
      </c>
      <c r="C34" s="35" t="s">
        <v>215</v>
      </c>
      <c r="D34" s="35">
        <v>8.3209999999999997</v>
      </c>
      <c r="E34" s="35">
        <v>32</v>
      </c>
      <c r="F34" s="35">
        <v>121</v>
      </c>
      <c r="G34" s="35">
        <v>121</v>
      </c>
      <c r="H34" s="35">
        <v>121</v>
      </c>
      <c r="I34" s="35">
        <v>121</v>
      </c>
      <c r="J34" s="35">
        <v>121</v>
      </c>
      <c r="K34" s="35">
        <v>121</v>
      </c>
      <c r="L34" s="35">
        <v>121</v>
      </c>
      <c r="M34" s="35">
        <v>121</v>
      </c>
      <c r="N34" s="35">
        <v>178</v>
      </c>
      <c r="O34" s="35">
        <v>178</v>
      </c>
      <c r="P34" s="35">
        <v>178</v>
      </c>
      <c r="Q34" s="35">
        <v>178</v>
      </c>
      <c r="R34" s="35">
        <v>178</v>
      </c>
      <c r="S34" s="35">
        <v>178</v>
      </c>
      <c r="T34" s="35">
        <v>178</v>
      </c>
      <c r="U34" s="35">
        <v>178</v>
      </c>
      <c r="V34" s="35">
        <v>227</v>
      </c>
      <c r="W34" s="35">
        <v>74</v>
      </c>
      <c r="X34" s="35">
        <v>67</v>
      </c>
      <c r="Y34" s="35">
        <v>65</v>
      </c>
      <c r="Z34" s="35">
        <v>133</v>
      </c>
      <c r="AA34" s="35">
        <v>27</v>
      </c>
      <c r="AB34" s="35">
        <v>27</v>
      </c>
      <c r="AC34" s="35">
        <v>27</v>
      </c>
      <c r="AD34" s="35">
        <v>27</v>
      </c>
      <c r="AE34" s="35">
        <v>27</v>
      </c>
      <c r="AF34" s="35">
        <v>27</v>
      </c>
      <c r="AG34" s="35">
        <v>27</v>
      </c>
      <c r="AH34" s="35">
        <v>27</v>
      </c>
      <c r="AI34" s="35">
        <v>27</v>
      </c>
      <c r="AJ34" s="35">
        <v>27</v>
      </c>
      <c r="AK34" s="35">
        <v>70</v>
      </c>
      <c r="AL34" s="35">
        <v>70</v>
      </c>
      <c r="AM34" s="35">
        <v>79</v>
      </c>
      <c r="AN34" s="35">
        <v>274</v>
      </c>
      <c r="AO34" s="35">
        <v>274</v>
      </c>
      <c r="AP34" s="35">
        <v>274</v>
      </c>
      <c r="AQ34" s="35">
        <v>209</v>
      </c>
      <c r="AR34" s="35">
        <v>76</v>
      </c>
      <c r="AS34" s="35">
        <v>76</v>
      </c>
      <c r="AT34" s="35">
        <v>76</v>
      </c>
      <c r="AU34" s="35">
        <v>76</v>
      </c>
      <c r="AV34" s="35">
        <v>76</v>
      </c>
      <c r="AW34" s="35">
        <v>76</v>
      </c>
      <c r="AX34" s="35">
        <v>76</v>
      </c>
      <c r="AY34" s="35">
        <v>76</v>
      </c>
      <c r="AZ34" s="35">
        <v>76</v>
      </c>
      <c r="BA34" s="35">
        <v>76</v>
      </c>
      <c r="BB34" s="35">
        <v>76</v>
      </c>
      <c r="BC34" s="35">
        <v>76</v>
      </c>
      <c r="BD34" s="35">
        <v>76</v>
      </c>
      <c r="BE34" s="35">
        <v>76</v>
      </c>
      <c r="BF34" s="35">
        <v>76</v>
      </c>
      <c r="BG34" s="35">
        <v>76</v>
      </c>
      <c r="BH34" s="35">
        <v>76</v>
      </c>
      <c r="BI34" s="35">
        <v>76</v>
      </c>
      <c r="BJ34" s="35">
        <v>76</v>
      </c>
      <c r="BK34" s="35">
        <v>76</v>
      </c>
      <c r="BL34" s="35">
        <v>76</v>
      </c>
      <c r="BM34" s="35">
        <v>76</v>
      </c>
      <c r="BN34" s="35">
        <v>76</v>
      </c>
      <c r="BO34" s="35">
        <v>76</v>
      </c>
      <c r="BP34" s="35">
        <v>76</v>
      </c>
      <c r="BQ34" s="35">
        <v>76</v>
      </c>
      <c r="BR34" s="35">
        <v>76</v>
      </c>
      <c r="BS34" s="35">
        <v>76</v>
      </c>
      <c r="BT34" s="35">
        <v>76</v>
      </c>
      <c r="BU34" s="35">
        <v>76</v>
      </c>
      <c r="BV34" s="35">
        <v>76</v>
      </c>
      <c r="BW34" s="35">
        <v>76</v>
      </c>
      <c r="BX34" s="35">
        <v>76</v>
      </c>
      <c r="BY34" s="35">
        <v>76</v>
      </c>
      <c r="BZ34" s="35">
        <v>76</v>
      </c>
      <c r="CA34" s="35">
        <v>76</v>
      </c>
      <c r="CB34" s="35">
        <v>76</v>
      </c>
      <c r="CC34" s="35">
        <v>76</v>
      </c>
      <c r="CD34" s="35">
        <v>76</v>
      </c>
      <c r="CE34" s="35">
        <v>76</v>
      </c>
      <c r="CF34" s="35">
        <v>150</v>
      </c>
      <c r="CG34" s="35">
        <v>150</v>
      </c>
      <c r="CH34" s="35">
        <v>150</v>
      </c>
      <c r="CI34" s="35">
        <v>150</v>
      </c>
      <c r="CJ34" s="35">
        <v>150</v>
      </c>
      <c r="CK34" s="35">
        <v>0</v>
      </c>
    </row>
    <row r="35" spans="1:89" ht="35.450000000000003" customHeight="1" x14ac:dyDescent="0.2">
      <c r="A35" s="35" t="s">
        <v>113</v>
      </c>
      <c r="B35" s="35" t="s">
        <v>114</v>
      </c>
      <c r="C35" s="35" t="s">
        <v>107</v>
      </c>
      <c r="D35" s="35"/>
      <c r="E35" s="35">
        <v>1.6</v>
      </c>
      <c r="F35" s="35">
        <v>1.6</v>
      </c>
      <c r="G35" s="35">
        <v>1.6</v>
      </c>
      <c r="H35" s="35">
        <v>1.6</v>
      </c>
      <c r="I35" s="35">
        <v>1.6</v>
      </c>
      <c r="J35" s="35">
        <v>1.6</v>
      </c>
      <c r="K35" s="35">
        <v>1.6</v>
      </c>
      <c r="L35" s="35">
        <v>1.6</v>
      </c>
      <c r="M35" s="35">
        <v>1.6</v>
      </c>
      <c r="N35" s="35">
        <v>1.6</v>
      </c>
      <c r="O35" s="35">
        <v>1.6</v>
      </c>
      <c r="P35" s="35">
        <v>1.6</v>
      </c>
      <c r="Q35" s="35">
        <v>1.6</v>
      </c>
      <c r="R35" s="35">
        <v>1.6</v>
      </c>
      <c r="S35" s="35">
        <v>1.6</v>
      </c>
      <c r="T35" s="35">
        <v>1.6</v>
      </c>
      <c r="U35" s="35">
        <v>1.6</v>
      </c>
      <c r="V35" s="35">
        <v>1.6</v>
      </c>
      <c r="W35" s="35">
        <v>1.6</v>
      </c>
      <c r="X35" s="35">
        <v>1.6</v>
      </c>
      <c r="Y35" s="35">
        <v>1.6</v>
      </c>
      <c r="Z35" s="35">
        <v>1.6</v>
      </c>
      <c r="AA35" s="35">
        <v>1.6</v>
      </c>
      <c r="AB35" s="35">
        <v>1.6</v>
      </c>
      <c r="AC35" s="35">
        <v>1.6</v>
      </c>
      <c r="AD35" s="35">
        <v>1.6</v>
      </c>
      <c r="AE35" s="35">
        <v>1.6</v>
      </c>
      <c r="AF35" s="35">
        <v>1.6</v>
      </c>
      <c r="AG35" s="35">
        <v>1.6</v>
      </c>
      <c r="AH35" s="35">
        <v>1.6</v>
      </c>
      <c r="AI35" s="35">
        <v>1.6</v>
      </c>
      <c r="AJ35" s="35">
        <v>1.6</v>
      </c>
      <c r="AK35" s="35">
        <v>1.6</v>
      </c>
      <c r="AL35" s="35">
        <v>1.6</v>
      </c>
      <c r="AM35" s="35">
        <v>1.6</v>
      </c>
      <c r="AN35" s="35">
        <v>1.6</v>
      </c>
      <c r="AO35" s="35">
        <v>1.6</v>
      </c>
      <c r="AP35" s="35">
        <v>1.6</v>
      </c>
      <c r="AQ35" s="35">
        <v>1.6</v>
      </c>
      <c r="AR35" s="35">
        <v>1.6</v>
      </c>
      <c r="AS35" s="35">
        <v>1.6</v>
      </c>
      <c r="AT35" s="35">
        <v>1.6</v>
      </c>
      <c r="AU35" s="35">
        <v>1.6</v>
      </c>
      <c r="AV35" s="35">
        <v>1.6</v>
      </c>
      <c r="AW35" s="35">
        <v>1.6</v>
      </c>
      <c r="AX35" s="35">
        <v>1.6</v>
      </c>
      <c r="AY35" s="35">
        <v>1.6</v>
      </c>
      <c r="AZ35" s="35">
        <v>1.6</v>
      </c>
      <c r="BA35" s="35">
        <v>1.6</v>
      </c>
      <c r="BB35" s="35">
        <v>1.6</v>
      </c>
      <c r="BC35" s="35">
        <v>1.6</v>
      </c>
      <c r="BD35" s="35">
        <v>1.6</v>
      </c>
      <c r="BE35" s="35">
        <v>1.6</v>
      </c>
      <c r="BF35" s="35">
        <v>1.6</v>
      </c>
      <c r="BG35" s="35">
        <v>1.6</v>
      </c>
      <c r="BH35" s="35">
        <v>1.6</v>
      </c>
      <c r="BI35" s="35">
        <v>1.6</v>
      </c>
      <c r="BJ35" s="35">
        <v>1.6</v>
      </c>
      <c r="BK35" s="35">
        <v>1.6</v>
      </c>
      <c r="BL35" s="35">
        <v>1.6</v>
      </c>
      <c r="BM35" s="35">
        <v>1.6</v>
      </c>
      <c r="BN35" s="35">
        <v>1.6</v>
      </c>
      <c r="BO35" s="35">
        <v>1.6</v>
      </c>
      <c r="BP35" s="35">
        <v>1.6</v>
      </c>
      <c r="BQ35" s="35">
        <v>1.6</v>
      </c>
      <c r="BR35" s="35">
        <v>1.6</v>
      </c>
      <c r="BS35" s="35">
        <v>1.6</v>
      </c>
      <c r="BT35" s="35">
        <v>1.6</v>
      </c>
      <c r="BU35" s="35">
        <v>1.6</v>
      </c>
      <c r="BV35" s="35">
        <v>1.6</v>
      </c>
      <c r="BW35" s="35">
        <v>1.6</v>
      </c>
      <c r="BX35" s="35">
        <v>1.6</v>
      </c>
      <c r="BY35" s="35">
        <v>1.6</v>
      </c>
      <c r="BZ35" s="35">
        <v>1.6</v>
      </c>
      <c r="CA35" s="35">
        <v>1.6</v>
      </c>
      <c r="CB35" s="35">
        <v>1.6</v>
      </c>
      <c r="CC35" s="35">
        <v>1.6</v>
      </c>
      <c r="CD35" s="35">
        <v>1.6</v>
      </c>
      <c r="CE35" s="35">
        <v>1.6</v>
      </c>
      <c r="CF35" s="35">
        <v>1.6</v>
      </c>
      <c r="CG35" s="35">
        <v>1.6</v>
      </c>
      <c r="CH35" s="35">
        <v>1.6</v>
      </c>
      <c r="CI35" s="35">
        <v>1.6</v>
      </c>
      <c r="CJ35" s="35">
        <v>1.6</v>
      </c>
      <c r="CK35" s="35">
        <v>1.6</v>
      </c>
    </row>
    <row r="36" spans="1:89" ht="35.450000000000003" customHeight="1" x14ac:dyDescent="0.2">
      <c r="A36" s="35" t="s">
        <v>115</v>
      </c>
      <c r="B36" s="37" t="s">
        <v>210</v>
      </c>
      <c r="C36" s="35" t="s">
        <v>211</v>
      </c>
      <c r="D36" s="35">
        <v>17.04</v>
      </c>
      <c r="E36" s="35">
        <v>33</v>
      </c>
      <c r="F36" s="35">
        <v>125</v>
      </c>
      <c r="G36" s="35">
        <v>127</v>
      </c>
      <c r="H36" s="35">
        <v>129</v>
      </c>
      <c r="I36" s="35">
        <v>131</v>
      </c>
      <c r="J36" s="35">
        <v>134</v>
      </c>
      <c r="K36" s="35">
        <v>136</v>
      </c>
      <c r="L36" s="35">
        <v>138</v>
      </c>
      <c r="M36" s="35">
        <v>140</v>
      </c>
      <c r="N36" s="35">
        <v>209</v>
      </c>
      <c r="O36" s="35">
        <v>212</v>
      </c>
      <c r="P36" s="35">
        <v>216</v>
      </c>
      <c r="Q36" s="35">
        <v>219</v>
      </c>
      <c r="R36" s="35">
        <v>223</v>
      </c>
      <c r="S36" s="35">
        <v>226</v>
      </c>
      <c r="T36" s="35">
        <v>230</v>
      </c>
      <c r="U36" s="35">
        <v>233</v>
      </c>
      <c r="V36" s="35">
        <v>303</v>
      </c>
      <c r="W36" s="35">
        <v>101</v>
      </c>
      <c r="X36" s="35">
        <v>92</v>
      </c>
      <c r="Y36" s="35">
        <v>91</v>
      </c>
      <c r="Z36" s="35">
        <v>189</v>
      </c>
      <c r="AA36" s="35">
        <v>39</v>
      </c>
      <c r="AB36" s="35">
        <v>40</v>
      </c>
      <c r="AC36" s="35">
        <v>40</v>
      </c>
      <c r="AD36" s="35">
        <v>41</v>
      </c>
      <c r="AE36" s="35">
        <v>42</v>
      </c>
      <c r="AF36" s="35">
        <v>42</v>
      </c>
      <c r="AG36" s="35">
        <v>43</v>
      </c>
      <c r="AH36" s="35">
        <v>44</v>
      </c>
      <c r="AI36" s="35">
        <v>44</v>
      </c>
      <c r="AJ36" s="35">
        <v>45</v>
      </c>
      <c r="AK36" s="35">
        <v>117</v>
      </c>
      <c r="AL36" s="35">
        <v>119</v>
      </c>
      <c r="AM36" s="35">
        <v>137</v>
      </c>
      <c r="AN36" s="35">
        <v>484</v>
      </c>
      <c r="AO36" s="35">
        <v>492</v>
      </c>
      <c r="AP36" s="35">
        <v>500</v>
      </c>
      <c r="AQ36" s="35">
        <v>388</v>
      </c>
      <c r="AR36" s="35">
        <v>144</v>
      </c>
      <c r="AS36" s="35">
        <v>147</v>
      </c>
      <c r="AT36" s="35">
        <v>149</v>
      </c>
      <c r="AU36" s="35">
        <v>151</v>
      </c>
      <c r="AV36" s="35">
        <v>154</v>
      </c>
      <c r="AW36" s="35">
        <v>156</v>
      </c>
      <c r="AX36" s="35">
        <v>159</v>
      </c>
      <c r="AY36" s="35">
        <v>161</v>
      </c>
      <c r="AZ36" s="35">
        <v>164</v>
      </c>
      <c r="BA36" s="35">
        <v>166</v>
      </c>
      <c r="BB36" s="35">
        <v>169</v>
      </c>
      <c r="BC36" s="35">
        <v>172</v>
      </c>
      <c r="BD36" s="35">
        <v>174</v>
      </c>
      <c r="BE36" s="35">
        <v>177</v>
      </c>
      <c r="BF36" s="35">
        <v>180</v>
      </c>
      <c r="BG36" s="35">
        <v>183</v>
      </c>
      <c r="BH36" s="35">
        <v>186</v>
      </c>
      <c r="BI36" s="35">
        <v>189</v>
      </c>
      <c r="BJ36" s="35">
        <v>192</v>
      </c>
      <c r="BK36" s="35">
        <v>195</v>
      </c>
      <c r="BL36" s="35">
        <v>198</v>
      </c>
      <c r="BM36" s="35">
        <v>201</v>
      </c>
      <c r="BN36" s="35">
        <v>204</v>
      </c>
      <c r="BO36" s="35">
        <v>208</v>
      </c>
      <c r="BP36" s="35">
        <v>211</v>
      </c>
      <c r="BQ36" s="35">
        <v>214</v>
      </c>
      <c r="BR36" s="35">
        <v>218</v>
      </c>
      <c r="BS36" s="35">
        <v>221</v>
      </c>
      <c r="BT36" s="35">
        <v>225</v>
      </c>
      <c r="BU36" s="35">
        <v>229</v>
      </c>
      <c r="BV36" s="35">
        <v>232</v>
      </c>
      <c r="BW36" s="35">
        <v>236</v>
      </c>
      <c r="BX36" s="35">
        <v>240</v>
      </c>
      <c r="BY36" s="35">
        <v>244</v>
      </c>
      <c r="BZ36" s="35">
        <v>247</v>
      </c>
      <c r="CA36" s="35">
        <v>251</v>
      </c>
      <c r="CB36" s="35">
        <v>255</v>
      </c>
      <c r="CC36" s="35">
        <v>259</v>
      </c>
      <c r="CD36" s="35">
        <v>264</v>
      </c>
      <c r="CE36" s="35">
        <v>268</v>
      </c>
      <c r="CF36" s="35">
        <v>533</v>
      </c>
      <c r="CG36" s="35">
        <v>542</v>
      </c>
      <c r="CH36" s="35">
        <v>550</v>
      </c>
      <c r="CI36" s="35">
        <v>559</v>
      </c>
      <c r="CJ36" s="35">
        <v>568</v>
      </c>
      <c r="CK36" s="35">
        <v>0</v>
      </c>
    </row>
    <row r="37" spans="1:89" ht="35.450000000000003" customHeight="1" x14ac:dyDescent="0.2">
      <c r="A37" s="35" t="s">
        <v>117</v>
      </c>
      <c r="B37" s="35" t="s">
        <v>114</v>
      </c>
      <c r="C37" s="35" t="s">
        <v>107</v>
      </c>
      <c r="D37" s="35"/>
      <c r="E37" s="35">
        <v>1.97</v>
      </c>
      <c r="F37" s="35">
        <v>1.97</v>
      </c>
      <c r="G37" s="35">
        <v>1.97</v>
      </c>
      <c r="H37" s="35">
        <v>1.97</v>
      </c>
      <c r="I37" s="35">
        <v>1.97</v>
      </c>
      <c r="J37" s="35">
        <v>1.97</v>
      </c>
      <c r="K37" s="35">
        <v>1.97</v>
      </c>
      <c r="L37" s="35">
        <v>1.97</v>
      </c>
      <c r="M37" s="35">
        <v>1.97</v>
      </c>
      <c r="N37" s="35">
        <v>1.97</v>
      </c>
      <c r="O37" s="35">
        <v>1.97</v>
      </c>
      <c r="P37" s="35">
        <v>1.97</v>
      </c>
      <c r="Q37" s="35">
        <v>1.97</v>
      </c>
      <c r="R37" s="35">
        <v>1.97</v>
      </c>
      <c r="S37" s="35">
        <v>1.97</v>
      </c>
      <c r="T37" s="35">
        <v>1.97</v>
      </c>
      <c r="U37" s="35">
        <v>1.97</v>
      </c>
      <c r="V37" s="35">
        <v>1.97</v>
      </c>
      <c r="W37" s="35">
        <v>1.97</v>
      </c>
      <c r="X37" s="35">
        <v>1.97</v>
      </c>
      <c r="Y37" s="35">
        <v>1.97</v>
      </c>
      <c r="Z37" s="35">
        <v>1.97</v>
      </c>
      <c r="AA37" s="35">
        <v>1.97</v>
      </c>
      <c r="AB37" s="35">
        <v>1.97</v>
      </c>
      <c r="AC37" s="35">
        <v>1.97</v>
      </c>
      <c r="AD37" s="35">
        <v>1.97</v>
      </c>
      <c r="AE37" s="35">
        <v>1.97</v>
      </c>
      <c r="AF37" s="35">
        <v>1.97</v>
      </c>
      <c r="AG37" s="35">
        <v>1.97</v>
      </c>
      <c r="AH37" s="35">
        <v>1.97</v>
      </c>
      <c r="AI37" s="35">
        <v>1.97</v>
      </c>
      <c r="AJ37" s="35">
        <v>1.97</v>
      </c>
      <c r="AK37" s="35">
        <v>1.97</v>
      </c>
      <c r="AL37" s="35">
        <v>1.97</v>
      </c>
      <c r="AM37" s="35">
        <v>1.97</v>
      </c>
      <c r="AN37" s="35">
        <v>1.97</v>
      </c>
      <c r="AO37" s="35">
        <v>1.97</v>
      </c>
      <c r="AP37" s="35">
        <v>1.97</v>
      </c>
      <c r="AQ37" s="35">
        <v>1.97</v>
      </c>
      <c r="AR37" s="35">
        <v>1.97</v>
      </c>
      <c r="AS37" s="35">
        <v>1.97</v>
      </c>
      <c r="AT37" s="35">
        <v>1.97</v>
      </c>
      <c r="AU37" s="35">
        <v>1.97</v>
      </c>
      <c r="AV37" s="35">
        <v>1.97</v>
      </c>
      <c r="AW37" s="35">
        <v>1.97</v>
      </c>
      <c r="AX37" s="35">
        <v>1.97</v>
      </c>
      <c r="AY37" s="35">
        <v>1.97</v>
      </c>
      <c r="AZ37" s="35">
        <v>1.97</v>
      </c>
      <c r="BA37" s="35">
        <v>1.97</v>
      </c>
      <c r="BB37" s="35">
        <v>1.97</v>
      </c>
      <c r="BC37" s="35">
        <v>1.97</v>
      </c>
      <c r="BD37" s="35">
        <v>1.97</v>
      </c>
      <c r="BE37" s="35">
        <v>1.97</v>
      </c>
      <c r="BF37" s="35">
        <v>1.97</v>
      </c>
      <c r="BG37" s="35">
        <v>1.97</v>
      </c>
      <c r="BH37" s="35">
        <v>1.97</v>
      </c>
      <c r="BI37" s="35">
        <v>1.97</v>
      </c>
      <c r="BJ37" s="35">
        <v>1.97</v>
      </c>
      <c r="BK37" s="35">
        <v>1.97</v>
      </c>
      <c r="BL37" s="35">
        <v>1.97</v>
      </c>
      <c r="BM37" s="35">
        <v>1.97</v>
      </c>
      <c r="BN37" s="35">
        <v>1.97</v>
      </c>
      <c r="BO37" s="35">
        <v>1.97</v>
      </c>
      <c r="BP37" s="35">
        <v>1.97</v>
      </c>
      <c r="BQ37" s="35">
        <v>1.97</v>
      </c>
      <c r="BR37" s="35">
        <v>1.97</v>
      </c>
      <c r="BS37" s="35">
        <v>1.97</v>
      </c>
      <c r="BT37" s="35">
        <v>1.97</v>
      </c>
      <c r="BU37" s="35">
        <v>1.97</v>
      </c>
      <c r="BV37" s="35">
        <v>1.97</v>
      </c>
      <c r="BW37" s="35">
        <v>1.97</v>
      </c>
      <c r="BX37" s="35">
        <v>1.97</v>
      </c>
      <c r="BY37" s="35">
        <v>1.97</v>
      </c>
      <c r="BZ37" s="35">
        <v>1.97</v>
      </c>
      <c r="CA37" s="35">
        <v>1.97</v>
      </c>
      <c r="CB37" s="35">
        <v>1.97</v>
      </c>
      <c r="CC37" s="35">
        <v>1.97</v>
      </c>
      <c r="CD37" s="35">
        <v>1.97</v>
      </c>
      <c r="CE37" s="35">
        <v>1.97</v>
      </c>
      <c r="CF37" s="35">
        <v>1.97</v>
      </c>
      <c r="CG37" s="35">
        <v>1.97</v>
      </c>
      <c r="CH37" s="35">
        <v>1.97</v>
      </c>
      <c r="CI37" s="35">
        <v>1.97</v>
      </c>
      <c r="CJ37" s="35">
        <v>1.97</v>
      </c>
      <c r="CK37" s="35">
        <v>1.97</v>
      </c>
    </row>
    <row r="38" spans="1:89" ht="35.450000000000003" customHeight="1" x14ac:dyDescent="0.2">
      <c r="A38" s="35" t="s">
        <v>115</v>
      </c>
      <c r="B38" s="37" t="s">
        <v>212</v>
      </c>
      <c r="C38" s="37" t="s">
        <v>213</v>
      </c>
      <c r="D38" s="35">
        <v>50.966000000000001</v>
      </c>
      <c r="E38" s="35">
        <v>34</v>
      </c>
      <c r="F38" s="35">
        <v>130</v>
      </c>
      <c r="G38" s="35">
        <v>135</v>
      </c>
      <c r="H38" s="35">
        <v>140</v>
      </c>
      <c r="I38" s="35">
        <v>145</v>
      </c>
      <c r="J38" s="35">
        <v>150</v>
      </c>
      <c r="K38" s="35">
        <v>156</v>
      </c>
      <c r="L38" s="35">
        <v>161</v>
      </c>
      <c r="M38" s="35">
        <v>167</v>
      </c>
      <c r="N38" s="35">
        <v>254</v>
      </c>
      <c r="O38" s="35">
        <v>263</v>
      </c>
      <c r="P38" s="35">
        <v>273</v>
      </c>
      <c r="Q38" s="35">
        <v>282</v>
      </c>
      <c r="R38" s="35">
        <v>293</v>
      </c>
      <c r="S38" s="35">
        <v>303</v>
      </c>
      <c r="T38" s="35">
        <v>314</v>
      </c>
      <c r="U38" s="35">
        <v>325</v>
      </c>
      <c r="V38" s="35">
        <v>430</v>
      </c>
      <c r="W38" s="35">
        <v>146</v>
      </c>
      <c r="X38" s="35">
        <v>136</v>
      </c>
      <c r="Y38" s="35">
        <v>137</v>
      </c>
      <c r="Z38" s="35">
        <v>291</v>
      </c>
      <c r="AA38" s="35">
        <v>61</v>
      </c>
      <c r="AB38" s="35">
        <v>63</v>
      </c>
      <c r="AC38" s="35">
        <v>66</v>
      </c>
      <c r="AD38" s="35">
        <v>68</v>
      </c>
      <c r="AE38" s="35">
        <v>70</v>
      </c>
      <c r="AF38" s="35">
        <v>73</v>
      </c>
      <c r="AG38" s="35">
        <v>76</v>
      </c>
      <c r="AH38" s="35">
        <v>78</v>
      </c>
      <c r="AI38" s="35">
        <v>81</v>
      </c>
      <c r="AJ38" s="35">
        <v>84</v>
      </c>
      <c r="AK38" s="35">
        <v>224</v>
      </c>
      <c r="AL38" s="35">
        <v>232</v>
      </c>
      <c r="AM38" s="35">
        <v>272</v>
      </c>
      <c r="AN38" s="35">
        <v>979</v>
      </c>
      <c r="AO38" s="35">
        <v>1.014</v>
      </c>
      <c r="AP38" s="35">
        <v>1.0509999999999999</v>
      </c>
      <c r="AQ38" s="35">
        <v>831</v>
      </c>
      <c r="AR38" s="35">
        <v>315</v>
      </c>
      <c r="AS38" s="35">
        <v>326</v>
      </c>
      <c r="AT38" s="35">
        <v>338</v>
      </c>
      <c r="AU38" s="35">
        <v>350</v>
      </c>
      <c r="AV38" s="35">
        <v>363</v>
      </c>
      <c r="AW38" s="35">
        <v>376</v>
      </c>
      <c r="AX38" s="35">
        <v>390</v>
      </c>
      <c r="AY38" s="35">
        <v>404</v>
      </c>
      <c r="AZ38" s="35">
        <v>418</v>
      </c>
      <c r="BA38" s="35">
        <v>433</v>
      </c>
      <c r="BB38" s="35">
        <v>449</v>
      </c>
      <c r="BC38" s="35">
        <v>465</v>
      </c>
      <c r="BD38" s="35">
        <v>482</v>
      </c>
      <c r="BE38" s="35">
        <v>499</v>
      </c>
      <c r="BF38" s="35">
        <v>517</v>
      </c>
      <c r="BG38" s="35">
        <v>536</v>
      </c>
      <c r="BH38" s="35">
        <v>555</v>
      </c>
      <c r="BI38" s="35">
        <v>575</v>
      </c>
      <c r="BJ38" s="35">
        <v>596</v>
      </c>
      <c r="BK38" s="35">
        <v>618</v>
      </c>
      <c r="BL38" s="35">
        <v>640</v>
      </c>
      <c r="BM38" s="35">
        <v>663</v>
      </c>
      <c r="BN38" s="35">
        <v>687</v>
      </c>
      <c r="BO38" s="35">
        <v>712</v>
      </c>
      <c r="BP38" s="35">
        <v>737</v>
      </c>
      <c r="BQ38" s="35">
        <v>764</v>
      </c>
      <c r="BR38" s="35">
        <v>791</v>
      </c>
      <c r="BS38" s="35">
        <v>820</v>
      </c>
      <c r="BT38" s="35">
        <v>849</v>
      </c>
      <c r="BU38" s="35">
        <v>880</v>
      </c>
      <c r="BV38" s="35">
        <v>912</v>
      </c>
      <c r="BW38" s="35">
        <v>945</v>
      </c>
      <c r="BX38" s="35">
        <v>979</v>
      </c>
      <c r="BY38" s="35">
        <v>1.014</v>
      </c>
      <c r="BZ38" s="35">
        <v>1.0509999999999999</v>
      </c>
      <c r="CA38" s="35">
        <v>1.0880000000000001</v>
      </c>
      <c r="CB38" s="35">
        <v>1.1279999999999999</v>
      </c>
      <c r="CC38" s="35">
        <v>1.1679999999999999</v>
      </c>
      <c r="CD38" s="35">
        <v>1.2110000000000001</v>
      </c>
      <c r="CE38" s="35">
        <v>1.254</v>
      </c>
      <c r="CF38" s="35">
        <v>2.5449999999999999</v>
      </c>
      <c r="CG38" s="35">
        <v>2.637</v>
      </c>
      <c r="CH38" s="35">
        <v>2.7320000000000002</v>
      </c>
      <c r="CI38" s="35">
        <v>2.83</v>
      </c>
      <c r="CJ38" s="35">
        <v>2.9319999999999999</v>
      </c>
      <c r="CK38" s="35">
        <v>0</v>
      </c>
    </row>
    <row r="39" spans="1:89" s="36" customFormat="1" ht="35.450000000000003" customHeight="1" x14ac:dyDescent="0.2">
      <c r="A39" s="35" t="s">
        <v>123</v>
      </c>
      <c r="B39" s="37" t="s">
        <v>216</v>
      </c>
      <c r="C39" s="37" t="s">
        <v>213</v>
      </c>
      <c r="D39" s="35">
        <v>169.80799999999999</v>
      </c>
      <c r="E39" s="35">
        <v>1.7430000000000001</v>
      </c>
      <c r="F39" s="35">
        <v>1.948</v>
      </c>
      <c r="G39" s="35">
        <v>1.8160000000000001</v>
      </c>
      <c r="H39" s="35">
        <v>2.2370000000000001</v>
      </c>
      <c r="I39" s="35">
        <v>1.9510000000000001</v>
      </c>
      <c r="J39" s="35">
        <v>1.9410000000000001</v>
      </c>
      <c r="K39" s="35">
        <v>1.7869999999999999</v>
      </c>
      <c r="L39" s="35">
        <v>2.0710000000000002</v>
      </c>
      <c r="M39" s="35">
        <v>2.2799999999999998</v>
      </c>
      <c r="N39" s="35">
        <v>2.2890000000000001</v>
      </c>
      <c r="O39" s="35">
        <v>2.2810000000000001</v>
      </c>
      <c r="P39" s="35">
        <v>2.29</v>
      </c>
      <c r="Q39" s="35">
        <v>2.1619999999999999</v>
      </c>
      <c r="R39" s="35">
        <v>2.2930000000000001</v>
      </c>
      <c r="S39" s="35">
        <v>2.2930000000000001</v>
      </c>
      <c r="T39" s="35">
        <v>2.2120000000000002</v>
      </c>
      <c r="U39" s="35">
        <v>2.1669999999999998</v>
      </c>
      <c r="V39" s="35">
        <v>1.976</v>
      </c>
      <c r="W39" s="35">
        <v>1.4990000000000001</v>
      </c>
      <c r="X39" s="35">
        <v>1.4650000000000001</v>
      </c>
      <c r="Y39" s="35">
        <v>1.3240000000000001</v>
      </c>
      <c r="Z39" s="35">
        <v>1.4390000000000001</v>
      </c>
      <c r="AA39" s="35">
        <v>1.1559999999999999</v>
      </c>
      <c r="AB39" s="35">
        <v>1.181</v>
      </c>
      <c r="AC39" s="35">
        <v>1.147</v>
      </c>
      <c r="AD39" s="35">
        <v>1.113</v>
      </c>
      <c r="AE39" s="35">
        <v>672</v>
      </c>
      <c r="AF39" s="35">
        <v>517</v>
      </c>
      <c r="AG39" s="35">
        <v>485</v>
      </c>
      <c r="AH39" s="35">
        <v>502</v>
      </c>
      <c r="AI39" s="35">
        <v>520</v>
      </c>
      <c r="AJ39" s="35">
        <v>668</v>
      </c>
      <c r="AK39" s="35">
        <v>1.0269999999999999</v>
      </c>
      <c r="AL39" s="35">
        <v>1.218</v>
      </c>
      <c r="AM39" s="35">
        <v>1.44</v>
      </c>
      <c r="AN39" s="35">
        <v>2.1880000000000002</v>
      </c>
      <c r="AO39" s="35">
        <v>2.0790000000000002</v>
      </c>
      <c r="AP39" s="35">
        <v>1.9590000000000001</v>
      </c>
      <c r="AQ39" s="35">
        <v>1.61</v>
      </c>
      <c r="AR39" s="35">
        <v>1.2050000000000001</v>
      </c>
      <c r="AS39" s="35">
        <v>1.3089999999999999</v>
      </c>
      <c r="AT39" s="35">
        <v>1.36</v>
      </c>
      <c r="AU39" s="35">
        <v>1.4059999999999999</v>
      </c>
      <c r="AV39" s="35">
        <v>1.6439999999999999</v>
      </c>
      <c r="AW39" s="35">
        <v>1.7030000000000001</v>
      </c>
      <c r="AX39" s="35">
        <v>1.7649999999999999</v>
      </c>
      <c r="AY39" s="35">
        <v>1.8280000000000001</v>
      </c>
      <c r="AZ39" s="35">
        <v>1.8939999999999999</v>
      </c>
      <c r="BA39" s="35">
        <v>1.4259999999999999</v>
      </c>
      <c r="BB39" s="35">
        <v>1.474</v>
      </c>
      <c r="BC39" s="35">
        <v>1.478</v>
      </c>
      <c r="BD39" s="35">
        <v>1.5229999999999999</v>
      </c>
      <c r="BE39" s="35">
        <v>1.5780000000000001</v>
      </c>
      <c r="BF39" s="35">
        <v>1.6259999999999999</v>
      </c>
      <c r="BG39" s="35">
        <v>1.6850000000000001</v>
      </c>
      <c r="BH39" s="35">
        <v>1.7450000000000001</v>
      </c>
      <c r="BI39" s="35">
        <v>1.8080000000000001</v>
      </c>
      <c r="BJ39" s="35">
        <v>1.8740000000000001</v>
      </c>
      <c r="BK39" s="35">
        <v>1.9410000000000001</v>
      </c>
      <c r="BL39" s="35">
        <v>2.0110000000000001</v>
      </c>
      <c r="BM39" s="35">
        <v>2.0840000000000001</v>
      </c>
      <c r="BN39" s="35">
        <v>2.1589999999999998</v>
      </c>
      <c r="BO39" s="35">
        <v>2.2370000000000001</v>
      </c>
      <c r="BP39" s="35">
        <v>2.3170000000000002</v>
      </c>
      <c r="BQ39" s="35">
        <v>2.4009999999999998</v>
      </c>
      <c r="BR39" s="35">
        <v>2.3519999999999999</v>
      </c>
      <c r="BS39" s="35">
        <v>2.589</v>
      </c>
      <c r="BT39" s="35">
        <v>2.681</v>
      </c>
      <c r="BU39" s="35">
        <v>2.8380000000000001</v>
      </c>
      <c r="BV39" s="35">
        <v>2.8809999999999998</v>
      </c>
      <c r="BW39" s="35">
        <v>3.0179999999999998</v>
      </c>
      <c r="BX39" s="35">
        <v>3.0990000000000002</v>
      </c>
      <c r="BY39" s="35">
        <v>3.1389999999999998</v>
      </c>
      <c r="BZ39" s="35">
        <v>3.3079999999999998</v>
      </c>
      <c r="CA39" s="35">
        <v>2.76</v>
      </c>
      <c r="CB39" s="35">
        <v>2.9279999999999999</v>
      </c>
      <c r="CC39" s="35">
        <v>2.927</v>
      </c>
      <c r="CD39" s="35">
        <v>3.0019999999999998</v>
      </c>
      <c r="CE39" s="35">
        <v>3.11</v>
      </c>
      <c r="CF39" s="35">
        <v>3.8639999999999999</v>
      </c>
      <c r="CG39" s="35">
        <v>4.0060000000000002</v>
      </c>
      <c r="CH39" s="35">
        <v>4.1470000000000002</v>
      </c>
      <c r="CI39" s="35">
        <v>4.2969999999999997</v>
      </c>
      <c r="CJ39" s="35">
        <v>4.4329999999999998</v>
      </c>
      <c r="CK39" s="35">
        <v>0</v>
      </c>
    </row>
  </sheetData>
  <phoneticPr fontId="2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2574-C935-48C7-832A-1EFF6C374CAD}">
  <dimension ref="A1:CK27"/>
  <sheetViews>
    <sheetView topLeftCell="BG19" zoomScale="90" zoomScaleNormal="90" workbookViewId="0">
      <selection activeCell="E21" sqref="E21:CK21"/>
    </sheetView>
  </sheetViews>
  <sheetFormatPr defaultColWidth="8.83203125" defaultRowHeight="41.45" customHeight="1" x14ac:dyDescent="0.2"/>
  <cols>
    <col min="1" max="1" width="29.1640625" style="29" customWidth="1"/>
    <col min="2" max="2" width="12.83203125" style="29" customWidth="1"/>
    <col min="3" max="16384" width="8.83203125" style="29"/>
  </cols>
  <sheetData>
    <row r="1" spans="1:89" ht="41.45" customHeight="1" x14ac:dyDescent="0.2">
      <c r="A1" s="29" t="s">
        <v>108</v>
      </c>
      <c r="B1" s="29" t="s">
        <v>109</v>
      </c>
      <c r="C1" s="29" t="s">
        <v>103</v>
      </c>
      <c r="D1" s="29" t="s">
        <v>110</v>
      </c>
      <c r="E1" s="29" t="s">
        <v>76</v>
      </c>
      <c r="F1" s="29" t="s">
        <v>125</v>
      </c>
      <c r="G1" s="29" t="s">
        <v>126</v>
      </c>
      <c r="H1" s="29" t="s">
        <v>127</v>
      </c>
      <c r="I1" s="29" t="s">
        <v>128</v>
      </c>
      <c r="J1" s="29" t="s">
        <v>129</v>
      </c>
      <c r="K1" s="29" t="s">
        <v>130</v>
      </c>
      <c r="L1" s="29" t="s">
        <v>131</v>
      </c>
      <c r="M1" s="29" t="s">
        <v>132</v>
      </c>
      <c r="N1" s="29" t="s">
        <v>133</v>
      </c>
      <c r="O1" s="29" t="s">
        <v>134</v>
      </c>
      <c r="P1" s="29" t="s">
        <v>135</v>
      </c>
      <c r="Q1" s="29" t="s">
        <v>136</v>
      </c>
      <c r="R1" s="29" t="s">
        <v>137</v>
      </c>
      <c r="S1" s="29" t="s">
        <v>138</v>
      </c>
      <c r="T1" s="29" t="s">
        <v>139</v>
      </c>
      <c r="U1" s="29" t="s">
        <v>140</v>
      </c>
      <c r="V1" s="29" t="s">
        <v>141</v>
      </c>
      <c r="W1" s="29" t="s">
        <v>142</v>
      </c>
      <c r="X1" s="29" t="s">
        <v>143</v>
      </c>
      <c r="Y1" s="29" t="s">
        <v>144</v>
      </c>
      <c r="Z1" s="29" t="s">
        <v>145</v>
      </c>
      <c r="AA1" s="29" t="s">
        <v>146</v>
      </c>
      <c r="AB1" s="29" t="s">
        <v>147</v>
      </c>
      <c r="AC1" s="29" t="s">
        <v>148</v>
      </c>
      <c r="AD1" s="29" t="s">
        <v>149</v>
      </c>
      <c r="AE1" s="29" t="s">
        <v>150</v>
      </c>
      <c r="AF1" s="29" t="s">
        <v>151</v>
      </c>
      <c r="AG1" s="29" t="s">
        <v>152</v>
      </c>
      <c r="AH1" s="29" t="s">
        <v>153</v>
      </c>
      <c r="AI1" s="29" t="s">
        <v>154</v>
      </c>
      <c r="AJ1" s="29" t="s">
        <v>155</v>
      </c>
      <c r="AK1" s="29" t="s">
        <v>156</v>
      </c>
      <c r="AL1" s="29" t="s">
        <v>157</v>
      </c>
      <c r="AM1" s="29" t="s">
        <v>158</v>
      </c>
      <c r="AN1" s="29" t="s">
        <v>159</v>
      </c>
      <c r="AO1" s="29" t="s">
        <v>160</v>
      </c>
      <c r="AP1" s="29" t="s">
        <v>161</v>
      </c>
      <c r="AQ1" s="29" t="s">
        <v>162</v>
      </c>
      <c r="AR1" s="29" t="s">
        <v>163</v>
      </c>
      <c r="AS1" s="29" t="s">
        <v>164</v>
      </c>
      <c r="AT1" s="29" t="s">
        <v>165</v>
      </c>
      <c r="AU1" s="29" t="s">
        <v>166</v>
      </c>
      <c r="AV1" s="29" t="s">
        <v>167</v>
      </c>
      <c r="AW1" s="29" t="s">
        <v>168</v>
      </c>
      <c r="AX1" s="29" t="s">
        <v>169</v>
      </c>
      <c r="AY1" s="29" t="s">
        <v>170</v>
      </c>
      <c r="AZ1" s="29" t="s">
        <v>171</v>
      </c>
      <c r="BA1" s="29" t="s">
        <v>172</v>
      </c>
      <c r="BB1" s="29" t="s">
        <v>173</v>
      </c>
      <c r="BC1" s="29" t="s">
        <v>174</v>
      </c>
      <c r="BD1" s="29" t="s">
        <v>175</v>
      </c>
      <c r="BE1" s="29" t="s">
        <v>176</v>
      </c>
      <c r="BF1" s="29" t="s">
        <v>177</v>
      </c>
      <c r="BG1" s="29" t="s">
        <v>178</v>
      </c>
      <c r="BH1" s="29" t="s">
        <v>179</v>
      </c>
      <c r="BI1" s="29" t="s">
        <v>180</v>
      </c>
      <c r="BJ1" s="29" t="s">
        <v>181</v>
      </c>
      <c r="BK1" s="29" t="s">
        <v>182</v>
      </c>
      <c r="BL1" s="29" t="s">
        <v>183</v>
      </c>
      <c r="BM1" s="29" t="s">
        <v>184</v>
      </c>
      <c r="BN1" s="29" t="s">
        <v>185</v>
      </c>
      <c r="BO1" s="29" t="s">
        <v>186</v>
      </c>
      <c r="BP1" s="29" t="s">
        <v>187</v>
      </c>
      <c r="BQ1" s="29" t="s">
        <v>188</v>
      </c>
      <c r="BR1" s="29" t="s">
        <v>189</v>
      </c>
      <c r="BS1" s="29" t="s">
        <v>190</v>
      </c>
      <c r="BT1" s="29" t="s">
        <v>191</v>
      </c>
      <c r="BU1" s="29" t="s">
        <v>192</v>
      </c>
      <c r="BV1" s="29" t="s">
        <v>193</v>
      </c>
      <c r="BW1" s="29" t="s">
        <v>194</v>
      </c>
      <c r="BX1" s="29" t="s">
        <v>195</v>
      </c>
      <c r="BY1" s="29" t="s">
        <v>196</v>
      </c>
      <c r="BZ1" s="29" t="s">
        <v>197</v>
      </c>
      <c r="CA1" s="29" t="s">
        <v>198</v>
      </c>
      <c r="CB1" s="29" t="s">
        <v>199</v>
      </c>
      <c r="CC1" s="29" t="s">
        <v>200</v>
      </c>
      <c r="CD1" s="29" t="s">
        <v>201</v>
      </c>
      <c r="CE1" s="29" t="s">
        <v>202</v>
      </c>
      <c r="CF1" s="29" t="s">
        <v>203</v>
      </c>
      <c r="CG1" s="29" t="s">
        <v>204</v>
      </c>
      <c r="CH1" s="29" t="s">
        <v>205</v>
      </c>
      <c r="CI1" s="29" t="s">
        <v>206</v>
      </c>
      <c r="CJ1" s="29" t="s">
        <v>207</v>
      </c>
      <c r="CK1" s="29" t="s">
        <v>208</v>
      </c>
    </row>
    <row r="2" spans="1:89" ht="41.45" customHeight="1" x14ac:dyDescent="0.2">
      <c r="A2" s="30" t="s">
        <v>111</v>
      </c>
      <c r="B2" s="29" t="s">
        <v>112</v>
      </c>
      <c r="C2" s="29" t="s">
        <v>107</v>
      </c>
      <c r="D2" s="29">
        <v>19.719000000000001</v>
      </c>
      <c r="E2" s="29">
        <v>814</v>
      </c>
      <c r="F2" s="29">
        <v>917</v>
      </c>
      <c r="G2" s="29">
        <v>890</v>
      </c>
      <c r="H2" s="29">
        <v>1.1160000000000001</v>
      </c>
      <c r="I2" s="29">
        <v>912</v>
      </c>
      <c r="J2" s="29">
        <v>948</v>
      </c>
      <c r="K2" s="29">
        <v>833</v>
      </c>
      <c r="L2" s="29">
        <v>933</v>
      </c>
      <c r="M2" s="29">
        <v>1.171</v>
      </c>
      <c r="N2" s="29">
        <v>1.0880000000000001</v>
      </c>
      <c r="O2" s="29">
        <v>1.0469999999999999</v>
      </c>
      <c r="P2" s="29">
        <v>1.0129999999999999</v>
      </c>
      <c r="Q2" s="29">
        <v>946</v>
      </c>
      <c r="R2" s="29">
        <v>975</v>
      </c>
      <c r="S2" s="29">
        <v>941</v>
      </c>
      <c r="T2" s="29">
        <v>857</v>
      </c>
      <c r="U2" s="29">
        <v>788</v>
      </c>
      <c r="V2" s="29">
        <v>618</v>
      </c>
      <c r="W2" s="29">
        <v>499</v>
      </c>
      <c r="X2" s="29">
        <v>468</v>
      </c>
      <c r="Y2" s="29">
        <v>376</v>
      </c>
      <c r="Z2" s="29">
        <v>340</v>
      </c>
      <c r="AA2" s="29">
        <v>297</v>
      </c>
      <c r="AB2" s="29">
        <v>290</v>
      </c>
      <c r="AC2" s="29">
        <v>279</v>
      </c>
      <c r="AD2" s="29">
        <v>250</v>
      </c>
      <c r="AE2" s="29">
        <v>84</v>
      </c>
      <c r="AF2" s="29">
        <v>18</v>
      </c>
      <c r="AG2" s="29">
        <v>0</v>
      </c>
      <c r="AH2" s="29">
        <v>0</v>
      </c>
      <c r="AI2" s="29">
        <v>0</v>
      </c>
      <c r="AJ2" s="29">
        <v>1</v>
      </c>
      <c r="AK2" s="29">
        <v>5</v>
      </c>
      <c r="AL2" s="29">
        <v>1</v>
      </c>
      <c r="AM2" s="29">
        <v>0</v>
      </c>
      <c r="AN2" s="29">
        <v>0</v>
      </c>
      <c r="AO2" s="29">
        <v>0</v>
      </c>
      <c r="AP2" s="29">
        <v>0</v>
      </c>
      <c r="AQ2" s="29">
        <v>0</v>
      </c>
      <c r="AR2" s="29">
        <v>0</v>
      </c>
      <c r="AS2" s="29">
        <v>0</v>
      </c>
      <c r="AT2" s="29">
        <v>0</v>
      </c>
      <c r="AU2" s="29">
        <v>0</v>
      </c>
      <c r="AV2" s="29">
        <v>0</v>
      </c>
      <c r="AW2" s="29">
        <v>0</v>
      </c>
      <c r="AX2" s="29">
        <v>0</v>
      </c>
      <c r="AY2" s="29">
        <v>0</v>
      </c>
      <c r="AZ2" s="29">
        <v>0</v>
      </c>
      <c r="BA2" s="29">
        <v>0</v>
      </c>
      <c r="BB2" s="29">
        <v>0</v>
      </c>
      <c r="BC2" s="29">
        <v>0</v>
      </c>
      <c r="BD2" s="29">
        <v>0</v>
      </c>
      <c r="BE2" s="29">
        <v>0</v>
      </c>
      <c r="BF2" s="29">
        <v>0</v>
      </c>
      <c r="BG2" s="29">
        <v>0</v>
      </c>
      <c r="BH2" s="29">
        <v>0</v>
      </c>
      <c r="BI2" s="29">
        <v>0</v>
      </c>
      <c r="BJ2" s="29">
        <v>0</v>
      </c>
      <c r="BK2" s="29">
        <v>0</v>
      </c>
      <c r="BL2" s="29">
        <v>0</v>
      </c>
      <c r="BM2" s="29">
        <v>0</v>
      </c>
      <c r="BN2" s="29">
        <v>0</v>
      </c>
      <c r="BO2" s="29">
        <v>0</v>
      </c>
      <c r="BP2" s="29">
        <v>0</v>
      </c>
      <c r="BQ2" s="29">
        <v>0</v>
      </c>
      <c r="BR2" s="29">
        <v>0</v>
      </c>
      <c r="BS2" s="29">
        <v>0</v>
      </c>
      <c r="BT2" s="29">
        <v>0</v>
      </c>
      <c r="BU2" s="29">
        <v>0</v>
      </c>
      <c r="BV2" s="29">
        <v>0</v>
      </c>
      <c r="BW2" s="29">
        <v>0</v>
      </c>
      <c r="BX2" s="29">
        <v>0</v>
      </c>
      <c r="BY2" s="29">
        <v>0</v>
      </c>
      <c r="BZ2" s="29">
        <v>0</v>
      </c>
      <c r="CA2" s="29">
        <v>2</v>
      </c>
      <c r="CB2" s="29">
        <v>2</v>
      </c>
      <c r="CC2" s="29">
        <v>0</v>
      </c>
      <c r="CD2" s="29">
        <v>0</v>
      </c>
      <c r="CE2" s="29">
        <v>0</v>
      </c>
      <c r="CF2" s="29">
        <v>0</v>
      </c>
      <c r="CG2" s="29">
        <v>0</v>
      </c>
      <c r="CH2" s="29">
        <v>0</v>
      </c>
      <c r="CI2" s="29">
        <v>0</v>
      </c>
      <c r="CJ2" s="29">
        <v>0</v>
      </c>
      <c r="CK2" s="29">
        <v>0</v>
      </c>
    </row>
    <row r="3" spans="1:89" ht="41.45" customHeight="1" x14ac:dyDescent="0.2">
      <c r="A3" s="29" t="s">
        <v>113</v>
      </c>
      <c r="B3" s="29" t="s">
        <v>114</v>
      </c>
      <c r="C3" s="29" t="s">
        <v>107</v>
      </c>
      <c r="E3" s="29">
        <v>1.6</v>
      </c>
      <c r="F3" s="29">
        <v>1.6</v>
      </c>
      <c r="G3" s="29">
        <v>1.6</v>
      </c>
      <c r="H3" s="29">
        <v>1.6</v>
      </c>
      <c r="I3" s="29">
        <v>1.6</v>
      </c>
      <c r="J3" s="29">
        <v>1.6</v>
      </c>
      <c r="K3" s="29">
        <v>1.6</v>
      </c>
      <c r="L3" s="29">
        <v>1.6</v>
      </c>
      <c r="M3" s="29">
        <v>1.6</v>
      </c>
      <c r="N3" s="29">
        <v>1.6</v>
      </c>
      <c r="O3" s="29">
        <v>1.6</v>
      </c>
      <c r="P3" s="29">
        <v>1.6</v>
      </c>
      <c r="Q3" s="29">
        <v>1.6</v>
      </c>
      <c r="R3" s="29">
        <v>1.6</v>
      </c>
      <c r="S3" s="29">
        <v>1.6</v>
      </c>
      <c r="T3" s="29">
        <v>1.6</v>
      </c>
      <c r="U3" s="29">
        <v>1.6</v>
      </c>
      <c r="V3" s="29">
        <v>1.6</v>
      </c>
      <c r="W3" s="29">
        <v>1.6</v>
      </c>
      <c r="X3" s="29">
        <v>1.6</v>
      </c>
      <c r="Y3" s="29">
        <v>1.6</v>
      </c>
      <c r="Z3" s="29">
        <v>1.6</v>
      </c>
      <c r="AA3" s="29">
        <v>1.6</v>
      </c>
      <c r="AB3" s="29">
        <v>1.6</v>
      </c>
      <c r="AC3" s="29">
        <v>1.6</v>
      </c>
      <c r="AD3" s="29">
        <v>1.6</v>
      </c>
      <c r="AE3" s="29">
        <v>1.6</v>
      </c>
      <c r="AF3" s="29">
        <v>1.6</v>
      </c>
      <c r="AG3" s="29">
        <v>1.6</v>
      </c>
      <c r="AH3" s="29">
        <v>1.6</v>
      </c>
      <c r="AI3" s="29">
        <v>1.6</v>
      </c>
      <c r="AJ3" s="29">
        <v>1.6</v>
      </c>
      <c r="AK3" s="29">
        <v>1.6</v>
      </c>
      <c r="AL3" s="29">
        <v>1.6</v>
      </c>
      <c r="AM3" s="29">
        <v>1.6</v>
      </c>
      <c r="AN3" s="29">
        <v>1.6</v>
      </c>
      <c r="AO3" s="29">
        <v>1.6</v>
      </c>
      <c r="AP3" s="29">
        <v>1.6</v>
      </c>
      <c r="AQ3" s="29">
        <v>1.6</v>
      </c>
      <c r="AR3" s="29">
        <v>1.6</v>
      </c>
      <c r="AS3" s="29">
        <v>1.6</v>
      </c>
      <c r="AT3" s="29">
        <v>1.6</v>
      </c>
      <c r="AU3" s="29">
        <v>1.6</v>
      </c>
      <c r="AV3" s="29">
        <v>1.6</v>
      </c>
      <c r="AW3" s="29">
        <v>1.6</v>
      </c>
      <c r="AX3" s="29">
        <v>1.6</v>
      </c>
      <c r="AY3" s="29">
        <v>1.6</v>
      </c>
      <c r="AZ3" s="29">
        <v>1.6</v>
      </c>
      <c r="BA3" s="29">
        <v>1.6</v>
      </c>
      <c r="BB3" s="29">
        <v>1.6</v>
      </c>
      <c r="BC3" s="29">
        <v>1.6</v>
      </c>
      <c r="BD3" s="29">
        <v>1.6</v>
      </c>
      <c r="BE3" s="29">
        <v>1.6</v>
      </c>
      <c r="BF3" s="29">
        <v>1.6</v>
      </c>
      <c r="BG3" s="29">
        <v>1.6</v>
      </c>
      <c r="BH3" s="29">
        <v>1.6</v>
      </c>
      <c r="BI3" s="29">
        <v>1.6</v>
      </c>
      <c r="BJ3" s="29">
        <v>1.6</v>
      </c>
      <c r="BK3" s="29">
        <v>1.6</v>
      </c>
      <c r="BL3" s="29">
        <v>1.6</v>
      </c>
      <c r="BM3" s="29">
        <v>1.6</v>
      </c>
      <c r="BN3" s="29">
        <v>1.6</v>
      </c>
      <c r="BO3" s="29">
        <v>1.6</v>
      </c>
      <c r="BP3" s="29">
        <v>1.6</v>
      </c>
      <c r="BQ3" s="29">
        <v>1.6</v>
      </c>
      <c r="BR3" s="29">
        <v>1.6</v>
      </c>
      <c r="BS3" s="29">
        <v>1.6</v>
      </c>
      <c r="BT3" s="29">
        <v>1.6</v>
      </c>
      <c r="BU3" s="29">
        <v>1.6</v>
      </c>
      <c r="BV3" s="29">
        <v>1.6</v>
      </c>
      <c r="BW3" s="29">
        <v>1.6</v>
      </c>
      <c r="BX3" s="29">
        <v>1.6</v>
      </c>
      <c r="BY3" s="29">
        <v>1.6</v>
      </c>
      <c r="BZ3" s="29">
        <v>1.6</v>
      </c>
      <c r="CA3" s="29">
        <v>1.6</v>
      </c>
      <c r="CB3" s="29">
        <v>1.6</v>
      </c>
      <c r="CC3" s="29">
        <v>1.6</v>
      </c>
      <c r="CD3" s="29">
        <v>1.6</v>
      </c>
      <c r="CE3" s="29">
        <v>1.6</v>
      </c>
      <c r="CF3" s="29">
        <v>1.6</v>
      </c>
      <c r="CG3" s="29">
        <v>1.6</v>
      </c>
      <c r="CH3" s="29">
        <v>1.6</v>
      </c>
      <c r="CI3" s="29">
        <v>1.6</v>
      </c>
      <c r="CJ3" s="29">
        <v>1.6</v>
      </c>
      <c r="CK3" s="29">
        <v>1.6</v>
      </c>
    </row>
    <row r="4" spans="1:89" ht="41.45" customHeight="1" x14ac:dyDescent="0.2">
      <c r="A4" s="29" t="s">
        <v>115</v>
      </c>
      <c r="B4" s="29" t="s">
        <v>116</v>
      </c>
      <c r="C4" s="29" t="s">
        <v>107</v>
      </c>
      <c r="D4" s="29">
        <v>23.701000000000001</v>
      </c>
      <c r="E4" s="29">
        <v>827</v>
      </c>
      <c r="F4" s="29">
        <v>946</v>
      </c>
      <c r="G4" s="29">
        <v>933</v>
      </c>
      <c r="H4" s="29">
        <v>1.1890000000000001</v>
      </c>
      <c r="I4" s="29">
        <v>988</v>
      </c>
      <c r="J4" s="29">
        <v>1.042</v>
      </c>
      <c r="K4" s="29">
        <v>931</v>
      </c>
      <c r="L4" s="29">
        <v>1.0589999999999999</v>
      </c>
      <c r="M4" s="29">
        <v>1.351</v>
      </c>
      <c r="N4" s="29">
        <v>1.2749999999999999</v>
      </c>
      <c r="O4" s="29">
        <v>1.2470000000000001</v>
      </c>
      <c r="P4" s="29">
        <v>1.2250000000000001</v>
      </c>
      <c r="Q4" s="29">
        <v>1.1619999999999999</v>
      </c>
      <c r="R4" s="29">
        <v>1.218</v>
      </c>
      <c r="S4" s="29">
        <v>1.194</v>
      </c>
      <c r="T4" s="29">
        <v>1.1040000000000001</v>
      </c>
      <c r="U4" s="29">
        <v>1.032</v>
      </c>
      <c r="V4" s="29">
        <v>823</v>
      </c>
      <c r="W4" s="29">
        <v>675</v>
      </c>
      <c r="X4" s="29">
        <v>642</v>
      </c>
      <c r="Y4" s="29">
        <v>524</v>
      </c>
      <c r="Z4" s="29">
        <v>483</v>
      </c>
      <c r="AA4" s="29">
        <v>428</v>
      </c>
      <c r="AB4" s="29">
        <v>424</v>
      </c>
      <c r="AC4" s="29">
        <v>415</v>
      </c>
      <c r="AD4" s="29">
        <v>377</v>
      </c>
      <c r="AE4" s="29">
        <v>130</v>
      </c>
      <c r="AF4" s="29">
        <v>28</v>
      </c>
      <c r="AG4" s="29">
        <v>0</v>
      </c>
      <c r="AH4" s="29">
        <v>0</v>
      </c>
      <c r="AI4" s="29">
        <v>0</v>
      </c>
      <c r="AJ4" s="29">
        <v>1</v>
      </c>
      <c r="AK4" s="29">
        <v>9</v>
      </c>
      <c r="AL4" s="29">
        <v>1</v>
      </c>
      <c r="AM4" s="29">
        <v>0</v>
      </c>
      <c r="AN4" s="29">
        <v>0</v>
      </c>
      <c r="AO4" s="29">
        <v>0</v>
      </c>
      <c r="AP4" s="29">
        <v>0</v>
      </c>
      <c r="AQ4" s="29">
        <v>0</v>
      </c>
      <c r="AR4" s="29">
        <v>0</v>
      </c>
      <c r="AS4" s="29">
        <v>0</v>
      </c>
      <c r="AT4" s="29">
        <v>0</v>
      </c>
      <c r="AU4" s="29">
        <v>0</v>
      </c>
      <c r="AV4" s="29">
        <v>0</v>
      </c>
      <c r="AW4" s="29">
        <v>0</v>
      </c>
      <c r="AX4" s="29">
        <v>0</v>
      </c>
      <c r="AY4" s="29">
        <v>0</v>
      </c>
      <c r="AZ4" s="29">
        <v>0</v>
      </c>
      <c r="BA4" s="29">
        <v>0</v>
      </c>
      <c r="BB4" s="29">
        <v>0</v>
      </c>
      <c r="BC4" s="29">
        <v>0</v>
      </c>
      <c r="BD4" s="29">
        <v>0</v>
      </c>
      <c r="BE4" s="29">
        <v>0</v>
      </c>
      <c r="BF4" s="29">
        <v>0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  <c r="BP4" s="29">
        <v>0</v>
      </c>
      <c r="BQ4" s="29">
        <v>0</v>
      </c>
      <c r="BR4" s="29">
        <v>0</v>
      </c>
      <c r="BS4" s="29">
        <v>0</v>
      </c>
      <c r="BT4" s="29">
        <v>0</v>
      </c>
      <c r="BU4" s="29">
        <v>0</v>
      </c>
      <c r="BV4" s="29">
        <v>0</v>
      </c>
      <c r="BW4" s="29">
        <v>0</v>
      </c>
      <c r="BX4" s="29">
        <v>0</v>
      </c>
      <c r="BY4" s="29">
        <v>0</v>
      </c>
      <c r="BZ4" s="29">
        <v>0</v>
      </c>
      <c r="CA4" s="29">
        <v>8</v>
      </c>
      <c r="CB4" s="29">
        <v>8</v>
      </c>
      <c r="CC4" s="29">
        <v>0</v>
      </c>
      <c r="CD4" s="29">
        <v>0</v>
      </c>
      <c r="CE4" s="29">
        <v>0</v>
      </c>
      <c r="CF4" s="29">
        <v>0</v>
      </c>
      <c r="CG4" s="29">
        <v>0</v>
      </c>
      <c r="CH4" s="29">
        <v>0</v>
      </c>
      <c r="CI4" s="29">
        <v>0</v>
      </c>
      <c r="CJ4" s="29">
        <v>0</v>
      </c>
      <c r="CK4" s="29">
        <v>0</v>
      </c>
    </row>
    <row r="5" spans="1:89" ht="41.45" customHeight="1" x14ac:dyDescent="0.2">
      <c r="A5" s="29" t="s">
        <v>117</v>
      </c>
      <c r="B5" s="29" t="s">
        <v>114</v>
      </c>
      <c r="C5" s="29" t="s">
        <v>107</v>
      </c>
      <c r="E5" s="29">
        <v>1.97</v>
      </c>
      <c r="F5" s="29">
        <v>1.97</v>
      </c>
      <c r="G5" s="29">
        <v>1.97</v>
      </c>
      <c r="H5" s="29">
        <v>1.97</v>
      </c>
      <c r="I5" s="29">
        <v>1.97</v>
      </c>
      <c r="J5" s="29">
        <v>1.97</v>
      </c>
      <c r="K5" s="29">
        <v>1.97</v>
      </c>
      <c r="L5" s="29">
        <v>1.97</v>
      </c>
      <c r="M5" s="29">
        <v>1.97</v>
      </c>
      <c r="N5" s="29">
        <v>1.97</v>
      </c>
      <c r="O5" s="29">
        <v>1.97</v>
      </c>
      <c r="P5" s="29">
        <v>1.97</v>
      </c>
      <c r="Q5" s="29">
        <v>1.97</v>
      </c>
      <c r="R5" s="29">
        <v>1.97</v>
      </c>
      <c r="S5" s="29">
        <v>1.97</v>
      </c>
      <c r="T5" s="29">
        <v>1.97</v>
      </c>
      <c r="U5" s="29">
        <v>1.97</v>
      </c>
      <c r="V5" s="29">
        <v>1.97</v>
      </c>
      <c r="W5" s="29">
        <v>1.97</v>
      </c>
      <c r="X5" s="29">
        <v>1.97</v>
      </c>
      <c r="Y5" s="29">
        <v>1.97</v>
      </c>
      <c r="Z5" s="29">
        <v>1.97</v>
      </c>
      <c r="AA5" s="29">
        <v>1.97</v>
      </c>
      <c r="AB5" s="29">
        <v>1.97</v>
      </c>
      <c r="AC5" s="29">
        <v>1.97</v>
      </c>
      <c r="AD5" s="29">
        <v>1.97</v>
      </c>
      <c r="AE5" s="29">
        <v>1.97</v>
      </c>
      <c r="AF5" s="29">
        <v>1.97</v>
      </c>
      <c r="AG5" s="29">
        <v>1.97</v>
      </c>
      <c r="AH5" s="29">
        <v>1.97</v>
      </c>
      <c r="AI5" s="29">
        <v>1.97</v>
      </c>
      <c r="AJ5" s="29">
        <v>1.97</v>
      </c>
      <c r="AK5" s="29">
        <v>1.97</v>
      </c>
      <c r="AL5" s="29">
        <v>1.97</v>
      </c>
      <c r="AM5" s="29">
        <v>1.97</v>
      </c>
      <c r="AN5" s="29">
        <v>1.97</v>
      </c>
      <c r="AO5" s="29">
        <v>1.97</v>
      </c>
      <c r="AP5" s="29">
        <v>1.97</v>
      </c>
      <c r="AQ5" s="29">
        <v>1.97</v>
      </c>
      <c r="AR5" s="29">
        <v>1.97</v>
      </c>
      <c r="AS5" s="29">
        <v>1.97</v>
      </c>
      <c r="AT5" s="29">
        <v>1.97</v>
      </c>
      <c r="AU5" s="29">
        <v>1.97</v>
      </c>
      <c r="AV5" s="29">
        <v>1.97</v>
      </c>
      <c r="AW5" s="29">
        <v>1.97</v>
      </c>
      <c r="AX5" s="29">
        <v>1.97</v>
      </c>
      <c r="AY5" s="29">
        <v>1.97</v>
      </c>
      <c r="AZ5" s="29">
        <v>1.97</v>
      </c>
      <c r="BA5" s="29">
        <v>1.97</v>
      </c>
      <c r="BB5" s="29">
        <v>1.97</v>
      </c>
      <c r="BC5" s="29">
        <v>1.97</v>
      </c>
      <c r="BD5" s="29">
        <v>1.97</v>
      </c>
      <c r="BE5" s="29">
        <v>1.97</v>
      </c>
      <c r="BF5" s="29">
        <v>1.97</v>
      </c>
      <c r="BG5" s="29">
        <v>1.97</v>
      </c>
      <c r="BH5" s="29">
        <v>1.97</v>
      </c>
      <c r="BI5" s="29">
        <v>1.97</v>
      </c>
      <c r="BJ5" s="29">
        <v>1.97</v>
      </c>
      <c r="BK5" s="29">
        <v>1.97</v>
      </c>
      <c r="BL5" s="29">
        <v>1.97</v>
      </c>
      <c r="BM5" s="29">
        <v>1.97</v>
      </c>
      <c r="BN5" s="29">
        <v>1.97</v>
      </c>
      <c r="BO5" s="29">
        <v>1.97</v>
      </c>
      <c r="BP5" s="29">
        <v>1.97</v>
      </c>
      <c r="BQ5" s="29">
        <v>1.97</v>
      </c>
      <c r="BR5" s="29">
        <v>1.97</v>
      </c>
      <c r="BS5" s="29">
        <v>1.97</v>
      </c>
      <c r="BT5" s="29">
        <v>1.97</v>
      </c>
      <c r="BU5" s="29">
        <v>1.97</v>
      </c>
      <c r="BV5" s="29">
        <v>1.97</v>
      </c>
      <c r="BW5" s="29">
        <v>1.97</v>
      </c>
      <c r="BX5" s="29">
        <v>1.97</v>
      </c>
      <c r="BY5" s="29">
        <v>1.97</v>
      </c>
      <c r="BZ5" s="29">
        <v>1.97</v>
      </c>
      <c r="CA5" s="29">
        <v>1.97</v>
      </c>
      <c r="CB5" s="29">
        <v>1.97</v>
      </c>
      <c r="CC5" s="29">
        <v>1.97</v>
      </c>
      <c r="CD5" s="29">
        <v>1.97</v>
      </c>
      <c r="CE5" s="29">
        <v>1.97</v>
      </c>
      <c r="CF5" s="29">
        <v>1.97</v>
      </c>
      <c r="CG5" s="29">
        <v>1.97</v>
      </c>
      <c r="CH5" s="29">
        <v>1.97</v>
      </c>
      <c r="CI5" s="29">
        <v>1.97</v>
      </c>
      <c r="CJ5" s="29">
        <v>1.97</v>
      </c>
      <c r="CK5" s="29">
        <v>1.97</v>
      </c>
    </row>
    <row r="6" spans="1:89" ht="41.45" customHeight="1" x14ac:dyDescent="0.2">
      <c r="A6" s="29" t="s">
        <v>115</v>
      </c>
      <c r="B6" s="29" t="s">
        <v>118</v>
      </c>
      <c r="C6" s="29" t="s">
        <v>107</v>
      </c>
      <c r="D6" s="29">
        <v>30.213999999999999</v>
      </c>
      <c r="E6" s="29">
        <v>843</v>
      </c>
      <c r="F6" s="29">
        <v>984</v>
      </c>
      <c r="G6" s="29">
        <v>990</v>
      </c>
      <c r="H6" s="29">
        <v>1.286</v>
      </c>
      <c r="I6" s="29">
        <v>1.089</v>
      </c>
      <c r="J6" s="29">
        <v>1.1719999999999999</v>
      </c>
      <c r="K6" s="29">
        <v>1.0680000000000001</v>
      </c>
      <c r="L6" s="29">
        <v>1.238</v>
      </c>
      <c r="M6" s="29">
        <v>1.611</v>
      </c>
      <c r="N6" s="29">
        <v>1.55</v>
      </c>
      <c r="O6" s="29">
        <v>1.546</v>
      </c>
      <c r="P6" s="29">
        <v>1.5489999999999999</v>
      </c>
      <c r="Q6" s="29">
        <v>1.498</v>
      </c>
      <c r="R6" s="29">
        <v>1.601</v>
      </c>
      <c r="S6" s="29">
        <v>1.601</v>
      </c>
      <c r="T6" s="29">
        <v>1.51</v>
      </c>
      <c r="U6" s="29">
        <v>1.4390000000000001</v>
      </c>
      <c r="V6" s="29">
        <v>1.17</v>
      </c>
      <c r="W6" s="29">
        <v>978</v>
      </c>
      <c r="X6" s="29">
        <v>949</v>
      </c>
      <c r="Y6" s="29">
        <v>790</v>
      </c>
      <c r="Z6" s="29">
        <v>742</v>
      </c>
      <c r="AA6" s="29">
        <v>671</v>
      </c>
      <c r="AB6" s="29">
        <v>679</v>
      </c>
      <c r="AC6" s="29">
        <v>677</v>
      </c>
      <c r="AD6" s="29">
        <v>627</v>
      </c>
      <c r="AE6" s="29">
        <v>220</v>
      </c>
      <c r="AF6" s="29">
        <v>48</v>
      </c>
      <c r="AG6" s="29">
        <v>0</v>
      </c>
      <c r="AH6" s="29">
        <v>0</v>
      </c>
      <c r="AI6" s="29">
        <v>0</v>
      </c>
      <c r="AJ6" s="29">
        <v>2</v>
      </c>
      <c r="AK6" s="29">
        <v>16</v>
      </c>
      <c r="AL6" s="29">
        <v>2</v>
      </c>
      <c r="AM6" s="29">
        <v>0</v>
      </c>
      <c r="AN6" s="29">
        <v>0</v>
      </c>
      <c r="AO6" s="29">
        <v>0</v>
      </c>
      <c r="AP6" s="29">
        <v>0</v>
      </c>
      <c r="AQ6" s="29">
        <v>0</v>
      </c>
      <c r="AR6" s="29">
        <v>0</v>
      </c>
      <c r="AS6" s="29">
        <v>0</v>
      </c>
      <c r="AT6" s="29">
        <v>0</v>
      </c>
      <c r="AU6" s="29">
        <v>0</v>
      </c>
      <c r="AV6" s="29">
        <v>0</v>
      </c>
      <c r="AW6" s="29">
        <v>0</v>
      </c>
      <c r="AX6" s="29">
        <v>0</v>
      </c>
      <c r="AY6" s="29">
        <v>0</v>
      </c>
      <c r="AZ6" s="29">
        <v>0</v>
      </c>
      <c r="BA6" s="29">
        <v>0</v>
      </c>
      <c r="BB6" s="29">
        <v>0</v>
      </c>
      <c r="BC6" s="29">
        <v>0</v>
      </c>
      <c r="BD6" s="29">
        <v>0</v>
      </c>
      <c r="BE6" s="29">
        <v>0</v>
      </c>
      <c r="BF6" s="29">
        <v>0</v>
      </c>
      <c r="BG6" s="29">
        <v>0</v>
      </c>
      <c r="BH6" s="29">
        <v>0</v>
      </c>
      <c r="BI6" s="29">
        <v>0</v>
      </c>
      <c r="BJ6" s="29">
        <v>0</v>
      </c>
      <c r="BK6" s="29">
        <v>0</v>
      </c>
      <c r="BL6" s="29">
        <v>0</v>
      </c>
      <c r="BM6" s="29">
        <v>0</v>
      </c>
      <c r="BN6" s="29">
        <v>0</v>
      </c>
      <c r="BO6" s="29">
        <v>0</v>
      </c>
      <c r="BP6" s="29">
        <v>0</v>
      </c>
      <c r="BQ6" s="29">
        <v>0</v>
      </c>
      <c r="BR6" s="29">
        <v>0</v>
      </c>
      <c r="BS6" s="29">
        <v>0</v>
      </c>
      <c r="BT6" s="29">
        <v>0</v>
      </c>
      <c r="BU6" s="29">
        <v>0</v>
      </c>
      <c r="BV6" s="29">
        <v>0</v>
      </c>
      <c r="BW6" s="29">
        <v>0</v>
      </c>
      <c r="BX6" s="29">
        <v>0</v>
      </c>
      <c r="BY6" s="29">
        <v>0</v>
      </c>
      <c r="BZ6" s="29">
        <v>0</v>
      </c>
      <c r="CA6" s="29">
        <v>33</v>
      </c>
      <c r="CB6" s="29">
        <v>34</v>
      </c>
      <c r="CC6" s="29">
        <v>0</v>
      </c>
      <c r="CD6" s="29">
        <v>0</v>
      </c>
      <c r="CE6" s="29">
        <v>0</v>
      </c>
      <c r="CF6" s="29">
        <v>0</v>
      </c>
      <c r="CG6" s="29">
        <v>0</v>
      </c>
      <c r="CH6" s="29">
        <v>0</v>
      </c>
      <c r="CI6" s="29">
        <v>0</v>
      </c>
      <c r="CJ6" s="29">
        <v>0</v>
      </c>
      <c r="CK6" s="29">
        <v>0</v>
      </c>
    </row>
    <row r="7" spans="1:89" ht="41.45" customHeight="1" x14ac:dyDescent="0.2">
      <c r="A7" s="29" t="s">
        <v>119</v>
      </c>
      <c r="B7" s="29" t="s">
        <v>112</v>
      </c>
      <c r="C7" s="29" t="s">
        <v>107</v>
      </c>
      <c r="D7" s="29">
        <v>9.9149999999999991</v>
      </c>
      <c r="E7" s="29">
        <v>505</v>
      </c>
      <c r="F7" s="29">
        <v>410</v>
      </c>
      <c r="G7" s="29">
        <v>282</v>
      </c>
      <c r="H7" s="29">
        <v>410</v>
      </c>
      <c r="I7" s="29">
        <v>359</v>
      </c>
      <c r="J7" s="29">
        <v>293</v>
      </c>
      <c r="K7" s="29">
        <v>244</v>
      </c>
      <c r="L7" s="29">
        <v>255</v>
      </c>
      <c r="M7" s="29">
        <v>206</v>
      </c>
      <c r="N7" s="29">
        <v>195</v>
      </c>
      <c r="O7" s="29">
        <v>175</v>
      </c>
      <c r="P7" s="29">
        <v>161</v>
      </c>
      <c r="Q7" s="29">
        <v>95</v>
      </c>
      <c r="R7" s="29">
        <v>98</v>
      </c>
      <c r="S7" s="29">
        <v>81</v>
      </c>
      <c r="T7" s="29">
        <v>78</v>
      </c>
      <c r="U7" s="29">
        <v>80</v>
      </c>
      <c r="V7" s="29">
        <v>61</v>
      </c>
      <c r="W7" s="29">
        <v>54</v>
      </c>
      <c r="X7" s="29">
        <v>50</v>
      </c>
      <c r="Y7" s="29">
        <v>49</v>
      </c>
      <c r="Z7" s="29">
        <v>49</v>
      </c>
      <c r="AA7" s="29">
        <v>49</v>
      </c>
      <c r="AB7" s="29">
        <v>49</v>
      </c>
      <c r="AC7" s="29">
        <v>27</v>
      </c>
      <c r="AD7" s="29">
        <v>27</v>
      </c>
      <c r="AE7" s="29">
        <v>7</v>
      </c>
      <c r="AF7" s="29">
        <v>7</v>
      </c>
      <c r="AG7" s="29">
        <v>7</v>
      </c>
      <c r="AH7" s="29">
        <v>7</v>
      </c>
      <c r="AI7" s="29">
        <v>7</v>
      </c>
      <c r="AJ7" s="29">
        <v>48</v>
      </c>
      <c r="AK7" s="29">
        <v>105</v>
      </c>
      <c r="AL7" s="29">
        <v>156</v>
      </c>
      <c r="AM7" s="29">
        <v>207</v>
      </c>
      <c r="AN7" s="29">
        <v>207</v>
      </c>
      <c r="AO7" s="29">
        <v>156</v>
      </c>
      <c r="AP7" s="29">
        <v>105</v>
      </c>
      <c r="AQ7" s="29">
        <v>65</v>
      </c>
      <c r="AR7" s="29">
        <v>86</v>
      </c>
      <c r="AS7" s="29">
        <v>106</v>
      </c>
      <c r="AT7" s="29">
        <v>107</v>
      </c>
      <c r="AU7" s="29">
        <v>106</v>
      </c>
      <c r="AV7" s="29">
        <v>106</v>
      </c>
      <c r="AW7" s="29">
        <v>106</v>
      </c>
      <c r="AX7" s="29">
        <v>106</v>
      </c>
      <c r="AY7" s="29">
        <v>106</v>
      </c>
      <c r="AZ7" s="29">
        <v>106</v>
      </c>
      <c r="BA7" s="29">
        <v>107</v>
      </c>
      <c r="BB7" s="29">
        <v>106</v>
      </c>
      <c r="BC7" s="29">
        <v>106</v>
      </c>
      <c r="BD7" s="29">
        <v>105</v>
      </c>
      <c r="BE7" s="29">
        <v>105</v>
      </c>
      <c r="BF7" s="29">
        <v>103</v>
      </c>
      <c r="BG7" s="29">
        <v>103</v>
      </c>
      <c r="BH7" s="29">
        <v>103</v>
      </c>
      <c r="BI7" s="29">
        <v>103</v>
      </c>
      <c r="BJ7" s="29">
        <v>103</v>
      </c>
      <c r="BK7" s="29">
        <v>103</v>
      </c>
      <c r="BL7" s="29">
        <v>103</v>
      </c>
      <c r="BM7" s="29">
        <v>103</v>
      </c>
      <c r="BN7" s="29">
        <v>103</v>
      </c>
      <c r="BO7" s="29">
        <v>103</v>
      </c>
      <c r="BP7" s="29">
        <v>103</v>
      </c>
      <c r="BQ7" s="29">
        <v>103</v>
      </c>
      <c r="BR7" s="29">
        <v>90</v>
      </c>
      <c r="BS7" s="29">
        <v>105</v>
      </c>
      <c r="BT7" s="29">
        <v>104</v>
      </c>
      <c r="BU7" s="29">
        <v>110</v>
      </c>
      <c r="BV7" s="29">
        <v>105</v>
      </c>
      <c r="BW7" s="29">
        <v>107</v>
      </c>
      <c r="BX7" s="29">
        <v>105</v>
      </c>
      <c r="BY7" s="29">
        <v>100</v>
      </c>
      <c r="BZ7" s="29">
        <v>104</v>
      </c>
      <c r="CA7" s="29">
        <v>100</v>
      </c>
      <c r="CB7" s="29">
        <v>105</v>
      </c>
      <c r="CC7" s="29">
        <v>100</v>
      </c>
      <c r="CD7" s="29">
        <v>100</v>
      </c>
      <c r="CE7" s="29">
        <v>100</v>
      </c>
      <c r="CF7" s="29">
        <v>69</v>
      </c>
      <c r="CG7" s="29">
        <v>69</v>
      </c>
      <c r="CH7" s="29">
        <v>69</v>
      </c>
      <c r="CI7" s="29">
        <v>69</v>
      </c>
      <c r="CJ7" s="29">
        <v>68</v>
      </c>
      <c r="CK7" s="29">
        <v>0</v>
      </c>
    </row>
    <row r="8" spans="1:89" ht="41.45" customHeight="1" x14ac:dyDescent="0.2">
      <c r="A8" s="29" t="s">
        <v>113</v>
      </c>
      <c r="B8" s="29" t="s">
        <v>114</v>
      </c>
      <c r="C8" s="29" t="s">
        <v>107</v>
      </c>
      <c r="E8" s="29">
        <v>1.6</v>
      </c>
      <c r="F8" s="29">
        <v>1.6</v>
      </c>
      <c r="G8" s="29">
        <v>1.6</v>
      </c>
      <c r="H8" s="29">
        <v>1.6</v>
      </c>
      <c r="I8" s="29">
        <v>1.6</v>
      </c>
      <c r="J8" s="29">
        <v>1.6</v>
      </c>
      <c r="K8" s="29">
        <v>1.6</v>
      </c>
      <c r="L8" s="29">
        <v>1.6</v>
      </c>
      <c r="M8" s="29">
        <v>1.6</v>
      </c>
      <c r="N8" s="29">
        <v>1.6</v>
      </c>
      <c r="O8" s="29">
        <v>1.6</v>
      </c>
      <c r="P8" s="29">
        <v>1.6</v>
      </c>
      <c r="Q8" s="29">
        <v>1.6</v>
      </c>
      <c r="R8" s="29">
        <v>1.6</v>
      </c>
      <c r="S8" s="29">
        <v>1.6</v>
      </c>
      <c r="T8" s="29">
        <v>1.6</v>
      </c>
      <c r="U8" s="29">
        <v>1.6</v>
      </c>
      <c r="V8" s="29">
        <v>1.6</v>
      </c>
      <c r="W8" s="29">
        <v>1.6</v>
      </c>
      <c r="X8" s="29">
        <v>1.6</v>
      </c>
      <c r="Y8" s="29">
        <v>1.6</v>
      </c>
      <c r="Z8" s="29">
        <v>1.6</v>
      </c>
      <c r="AA8" s="29">
        <v>1.6</v>
      </c>
      <c r="AB8" s="29">
        <v>1.6</v>
      </c>
      <c r="AC8" s="29">
        <v>1.6</v>
      </c>
      <c r="AD8" s="29">
        <v>1.6</v>
      </c>
      <c r="AE8" s="29">
        <v>1.6</v>
      </c>
      <c r="AF8" s="29">
        <v>1.6</v>
      </c>
      <c r="AG8" s="29">
        <v>1.6</v>
      </c>
      <c r="AH8" s="29">
        <v>1.6</v>
      </c>
      <c r="AI8" s="29">
        <v>1.6</v>
      </c>
      <c r="AJ8" s="29">
        <v>1.6</v>
      </c>
      <c r="AK8" s="29">
        <v>1.6</v>
      </c>
      <c r="AL8" s="29">
        <v>1.6</v>
      </c>
      <c r="AM8" s="29">
        <v>1.6</v>
      </c>
      <c r="AN8" s="29">
        <v>1.6</v>
      </c>
      <c r="AO8" s="29">
        <v>1.6</v>
      </c>
      <c r="AP8" s="29">
        <v>1.6</v>
      </c>
      <c r="AQ8" s="29">
        <v>1.6</v>
      </c>
      <c r="AR8" s="29">
        <v>1.6</v>
      </c>
      <c r="AS8" s="29">
        <v>1.6</v>
      </c>
      <c r="AT8" s="29">
        <v>1.6</v>
      </c>
      <c r="AU8" s="29">
        <v>1.6</v>
      </c>
      <c r="AV8" s="29">
        <v>1.6</v>
      </c>
      <c r="AW8" s="29">
        <v>1.6</v>
      </c>
      <c r="AX8" s="29">
        <v>1.6</v>
      </c>
      <c r="AY8" s="29">
        <v>1.6</v>
      </c>
      <c r="AZ8" s="29">
        <v>1.6</v>
      </c>
      <c r="BA8" s="29">
        <v>1.6</v>
      </c>
      <c r="BB8" s="29">
        <v>1.6</v>
      </c>
      <c r="BC8" s="29">
        <v>1.6</v>
      </c>
      <c r="BD8" s="29">
        <v>1.6</v>
      </c>
      <c r="BE8" s="29">
        <v>1.6</v>
      </c>
      <c r="BF8" s="29">
        <v>1.6</v>
      </c>
      <c r="BG8" s="29">
        <v>1.6</v>
      </c>
      <c r="BH8" s="29">
        <v>1.6</v>
      </c>
      <c r="BI8" s="29">
        <v>1.6</v>
      </c>
      <c r="BJ8" s="29">
        <v>1.6</v>
      </c>
      <c r="BK8" s="29">
        <v>1.6</v>
      </c>
      <c r="BL8" s="29">
        <v>1.6</v>
      </c>
      <c r="BM8" s="29">
        <v>1.6</v>
      </c>
      <c r="BN8" s="29">
        <v>1.6</v>
      </c>
      <c r="BO8" s="29">
        <v>1.6</v>
      </c>
      <c r="BP8" s="29">
        <v>1.6</v>
      </c>
      <c r="BQ8" s="29">
        <v>1.6</v>
      </c>
      <c r="BR8" s="29">
        <v>1.6</v>
      </c>
      <c r="BS8" s="29">
        <v>1.6</v>
      </c>
      <c r="BT8" s="29">
        <v>1.6</v>
      </c>
      <c r="BU8" s="29">
        <v>1.6</v>
      </c>
      <c r="BV8" s="29">
        <v>1.6</v>
      </c>
      <c r="BW8" s="29">
        <v>1.6</v>
      </c>
      <c r="BX8" s="29">
        <v>1.6</v>
      </c>
      <c r="BY8" s="29">
        <v>1.6</v>
      </c>
      <c r="BZ8" s="29">
        <v>1.6</v>
      </c>
      <c r="CA8" s="29">
        <v>1.6</v>
      </c>
      <c r="CB8" s="29">
        <v>1.6</v>
      </c>
      <c r="CC8" s="29">
        <v>1.6</v>
      </c>
      <c r="CD8" s="29">
        <v>1.6</v>
      </c>
      <c r="CE8" s="29">
        <v>1.6</v>
      </c>
      <c r="CF8" s="29">
        <v>1.6</v>
      </c>
      <c r="CG8" s="29">
        <v>1.6</v>
      </c>
      <c r="CH8" s="29">
        <v>1.6</v>
      </c>
      <c r="CI8" s="29">
        <v>1.6</v>
      </c>
      <c r="CJ8" s="29">
        <v>1.6</v>
      </c>
      <c r="CK8" s="29">
        <v>1.6</v>
      </c>
    </row>
    <row r="9" spans="1:89" ht="41.45" customHeight="1" x14ac:dyDescent="0.2">
      <c r="A9" s="29" t="s">
        <v>115</v>
      </c>
      <c r="B9" s="29" t="s">
        <v>116</v>
      </c>
      <c r="C9" s="29" t="s">
        <v>107</v>
      </c>
      <c r="D9" s="29">
        <v>18.927</v>
      </c>
      <c r="E9" s="29">
        <v>513</v>
      </c>
      <c r="F9" s="29">
        <v>423</v>
      </c>
      <c r="G9" s="29">
        <v>296</v>
      </c>
      <c r="H9" s="29">
        <v>437</v>
      </c>
      <c r="I9" s="29">
        <v>389</v>
      </c>
      <c r="J9" s="29">
        <v>322</v>
      </c>
      <c r="K9" s="29">
        <v>273</v>
      </c>
      <c r="L9" s="29">
        <v>290</v>
      </c>
      <c r="M9" s="29">
        <v>237</v>
      </c>
      <c r="N9" s="29">
        <v>228</v>
      </c>
      <c r="O9" s="29">
        <v>208</v>
      </c>
      <c r="P9" s="29">
        <v>195</v>
      </c>
      <c r="Q9" s="29">
        <v>117</v>
      </c>
      <c r="R9" s="29">
        <v>123</v>
      </c>
      <c r="S9" s="29">
        <v>103</v>
      </c>
      <c r="T9" s="29">
        <v>100</v>
      </c>
      <c r="U9" s="29">
        <v>105</v>
      </c>
      <c r="V9" s="29">
        <v>81</v>
      </c>
      <c r="W9" s="29">
        <v>72</v>
      </c>
      <c r="X9" s="29">
        <v>69</v>
      </c>
      <c r="Y9" s="29">
        <v>69</v>
      </c>
      <c r="Z9" s="29">
        <v>70</v>
      </c>
      <c r="AA9" s="29">
        <v>71</v>
      </c>
      <c r="AB9" s="29">
        <v>72</v>
      </c>
      <c r="AC9" s="29">
        <v>41</v>
      </c>
      <c r="AD9" s="29">
        <v>41</v>
      </c>
      <c r="AE9" s="29">
        <v>11</v>
      </c>
      <c r="AF9" s="29">
        <v>12</v>
      </c>
      <c r="AG9" s="29">
        <v>12</v>
      </c>
      <c r="AH9" s="29">
        <v>12</v>
      </c>
      <c r="AI9" s="29">
        <v>12</v>
      </c>
      <c r="AJ9" s="29">
        <v>80</v>
      </c>
      <c r="AK9" s="29">
        <v>178</v>
      </c>
      <c r="AL9" s="29">
        <v>268</v>
      </c>
      <c r="AM9" s="29">
        <v>361</v>
      </c>
      <c r="AN9" s="29">
        <v>367</v>
      </c>
      <c r="AO9" s="29">
        <v>281</v>
      </c>
      <c r="AP9" s="29">
        <v>193</v>
      </c>
      <c r="AQ9" s="29">
        <v>120</v>
      </c>
      <c r="AR9" s="29">
        <v>162</v>
      </c>
      <c r="AS9" s="29">
        <v>203</v>
      </c>
      <c r="AT9" s="29">
        <v>208</v>
      </c>
      <c r="AU9" s="29">
        <v>210</v>
      </c>
      <c r="AV9" s="29">
        <v>213</v>
      </c>
      <c r="AW9" s="29">
        <v>217</v>
      </c>
      <c r="AX9" s="29">
        <v>220</v>
      </c>
      <c r="AY9" s="29">
        <v>224</v>
      </c>
      <c r="AZ9" s="29">
        <v>227</v>
      </c>
      <c r="BA9" s="29">
        <v>232</v>
      </c>
      <c r="BB9" s="29">
        <v>234</v>
      </c>
      <c r="BC9" s="29">
        <v>238</v>
      </c>
      <c r="BD9" s="29">
        <v>239</v>
      </c>
      <c r="BE9" s="29">
        <v>243</v>
      </c>
      <c r="BF9" s="29">
        <v>244</v>
      </c>
      <c r="BG9" s="29">
        <v>248</v>
      </c>
      <c r="BH9" s="29">
        <v>251</v>
      </c>
      <c r="BI9" s="29">
        <v>256</v>
      </c>
      <c r="BJ9" s="29">
        <v>260</v>
      </c>
      <c r="BK9" s="29">
        <v>264</v>
      </c>
      <c r="BL9" s="29">
        <v>268</v>
      </c>
      <c r="BM9" s="29">
        <v>272</v>
      </c>
      <c r="BN9" s="29">
        <v>277</v>
      </c>
      <c r="BO9" s="29">
        <v>281</v>
      </c>
      <c r="BP9" s="29">
        <v>286</v>
      </c>
      <c r="BQ9" s="29">
        <v>290</v>
      </c>
      <c r="BR9" s="29">
        <v>257</v>
      </c>
      <c r="BS9" s="29">
        <v>303</v>
      </c>
      <c r="BT9" s="29">
        <v>307</v>
      </c>
      <c r="BU9" s="29">
        <v>328</v>
      </c>
      <c r="BV9" s="29">
        <v>318</v>
      </c>
      <c r="BW9" s="29">
        <v>331</v>
      </c>
      <c r="BX9" s="29">
        <v>330</v>
      </c>
      <c r="BY9" s="29">
        <v>318</v>
      </c>
      <c r="BZ9" s="29">
        <v>336</v>
      </c>
      <c r="CA9" s="29">
        <v>329</v>
      </c>
      <c r="CB9" s="29">
        <v>349</v>
      </c>
      <c r="CC9" s="29">
        <v>339</v>
      </c>
      <c r="CD9" s="29">
        <v>344</v>
      </c>
      <c r="CE9" s="29">
        <v>350</v>
      </c>
      <c r="CF9" s="29">
        <v>246</v>
      </c>
      <c r="CG9" s="29">
        <v>251</v>
      </c>
      <c r="CH9" s="29">
        <v>254</v>
      </c>
      <c r="CI9" s="29">
        <v>258</v>
      </c>
      <c r="CJ9" s="29">
        <v>259</v>
      </c>
      <c r="CK9" s="29">
        <v>0</v>
      </c>
    </row>
    <row r="10" spans="1:89" ht="41.45" customHeight="1" x14ac:dyDescent="0.2">
      <c r="A10" s="29" t="s">
        <v>117</v>
      </c>
      <c r="B10" s="29" t="s">
        <v>114</v>
      </c>
      <c r="C10" s="29" t="s">
        <v>107</v>
      </c>
      <c r="E10" s="29">
        <v>1.97</v>
      </c>
      <c r="F10" s="29">
        <v>1.97</v>
      </c>
      <c r="G10" s="29">
        <v>1.97</v>
      </c>
      <c r="H10" s="29">
        <v>1.97</v>
      </c>
      <c r="I10" s="29">
        <v>1.97</v>
      </c>
      <c r="J10" s="29">
        <v>1.97</v>
      </c>
      <c r="K10" s="29">
        <v>1.97</v>
      </c>
      <c r="L10" s="29">
        <v>1.97</v>
      </c>
      <c r="M10" s="29">
        <v>1.97</v>
      </c>
      <c r="N10" s="29">
        <v>1.97</v>
      </c>
      <c r="O10" s="29">
        <v>1.97</v>
      </c>
      <c r="P10" s="29">
        <v>1.97</v>
      </c>
      <c r="Q10" s="29">
        <v>1.97</v>
      </c>
      <c r="R10" s="29">
        <v>1.97</v>
      </c>
      <c r="S10" s="29">
        <v>1.97</v>
      </c>
      <c r="T10" s="29">
        <v>1.97</v>
      </c>
      <c r="U10" s="29">
        <v>1.97</v>
      </c>
      <c r="V10" s="29">
        <v>1.97</v>
      </c>
      <c r="W10" s="29">
        <v>1.97</v>
      </c>
      <c r="X10" s="29">
        <v>1.97</v>
      </c>
      <c r="Y10" s="29">
        <v>1.97</v>
      </c>
      <c r="Z10" s="29">
        <v>1.97</v>
      </c>
      <c r="AA10" s="29">
        <v>1.97</v>
      </c>
      <c r="AB10" s="29">
        <v>1.97</v>
      </c>
      <c r="AC10" s="29">
        <v>1.97</v>
      </c>
      <c r="AD10" s="29">
        <v>1.97</v>
      </c>
      <c r="AE10" s="29">
        <v>1.97</v>
      </c>
      <c r="AF10" s="29">
        <v>1.97</v>
      </c>
      <c r="AG10" s="29">
        <v>1.97</v>
      </c>
      <c r="AH10" s="29">
        <v>1.97</v>
      </c>
      <c r="AI10" s="29">
        <v>1.97</v>
      </c>
      <c r="AJ10" s="29">
        <v>1.97</v>
      </c>
      <c r="AK10" s="29">
        <v>1.97</v>
      </c>
      <c r="AL10" s="29">
        <v>1.97</v>
      </c>
      <c r="AM10" s="29">
        <v>1.97</v>
      </c>
      <c r="AN10" s="29">
        <v>1.97</v>
      </c>
      <c r="AO10" s="29">
        <v>1.97</v>
      </c>
      <c r="AP10" s="29">
        <v>1.97</v>
      </c>
      <c r="AQ10" s="29">
        <v>1.97</v>
      </c>
      <c r="AR10" s="29">
        <v>1.97</v>
      </c>
      <c r="AS10" s="29">
        <v>1.97</v>
      </c>
      <c r="AT10" s="29">
        <v>1.97</v>
      </c>
      <c r="AU10" s="29">
        <v>1.97</v>
      </c>
      <c r="AV10" s="29">
        <v>1.97</v>
      </c>
      <c r="AW10" s="29">
        <v>1.97</v>
      </c>
      <c r="AX10" s="29">
        <v>1.97</v>
      </c>
      <c r="AY10" s="29">
        <v>1.97</v>
      </c>
      <c r="AZ10" s="29">
        <v>1.97</v>
      </c>
      <c r="BA10" s="29">
        <v>1.97</v>
      </c>
      <c r="BB10" s="29">
        <v>1.97</v>
      </c>
      <c r="BC10" s="29">
        <v>1.97</v>
      </c>
      <c r="BD10" s="29">
        <v>1.97</v>
      </c>
      <c r="BE10" s="29">
        <v>1.97</v>
      </c>
      <c r="BF10" s="29">
        <v>1.97</v>
      </c>
      <c r="BG10" s="29">
        <v>1.97</v>
      </c>
      <c r="BH10" s="29">
        <v>1.97</v>
      </c>
      <c r="BI10" s="29">
        <v>1.97</v>
      </c>
      <c r="BJ10" s="29">
        <v>1.97</v>
      </c>
      <c r="BK10" s="29">
        <v>1.97</v>
      </c>
      <c r="BL10" s="29">
        <v>1.97</v>
      </c>
      <c r="BM10" s="29">
        <v>1.97</v>
      </c>
      <c r="BN10" s="29">
        <v>1.97</v>
      </c>
      <c r="BO10" s="29">
        <v>1.97</v>
      </c>
      <c r="BP10" s="29">
        <v>1.97</v>
      </c>
      <c r="BQ10" s="29">
        <v>1.97</v>
      </c>
      <c r="BR10" s="29">
        <v>1.97</v>
      </c>
      <c r="BS10" s="29">
        <v>1.97</v>
      </c>
      <c r="BT10" s="29">
        <v>1.97</v>
      </c>
      <c r="BU10" s="29">
        <v>1.97</v>
      </c>
      <c r="BV10" s="29">
        <v>1.97</v>
      </c>
      <c r="BW10" s="29">
        <v>1.97</v>
      </c>
      <c r="BX10" s="29">
        <v>1.97</v>
      </c>
      <c r="BY10" s="29">
        <v>1.97</v>
      </c>
      <c r="BZ10" s="29">
        <v>1.97</v>
      </c>
      <c r="CA10" s="29">
        <v>1.97</v>
      </c>
      <c r="CB10" s="29">
        <v>1.97</v>
      </c>
      <c r="CC10" s="29">
        <v>1.97</v>
      </c>
      <c r="CD10" s="29">
        <v>1.97</v>
      </c>
      <c r="CE10" s="29">
        <v>1.97</v>
      </c>
      <c r="CF10" s="29">
        <v>1.97</v>
      </c>
      <c r="CG10" s="29">
        <v>1.97</v>
      </c>
      <c r="CH10" s="29">
        <v>1.97</v>
      </c>
      <c r="CI10" s="29">
        <v>1.97</v>
      </c>
      <c r="CJ10" s="29">
        <v>1.97</v>
      </c>
      <c r="CK10" s="29">
        <v>1.97</v>
      </c>
    </row>
    <row r="11" spans="1:89" ht="41.45" customHeight="1" x14ac:dyDescent="0.2">
      <c r="A11" s="29" t="s">
        <v>115</v>
      </c>
      <c r="B11" s="29" t="s">
        <v>118</v>
      </c>
      <c r="C11" s="29" t="s">
        <v>107</v>
      </c>
      <c r="D11" s="29">
        <v>52.84</v>
      </c>
      <c r="E11" s="29">
        <v>523</v>
      </c>
      <c r="F11" s="29">
        <v>440</v>
      </c>
      <c r="G11" s="29">
        <v>314</v>
      </c>
      <c r="H11" s="29">
        <v>473</v>
      </c>
      <c r="I11" s="29">
        <v>428</v>
      </c>
      <c r="J11" s="29">
        <v>362</v>
      </c>
      <c r="K11" s="29">
        <v>312</v>
      </c>
      <c r="L11" s="29">
        <v>339</v>
      </c>
      <c r="M11" s="29">
        <v>283</v>
      </c>
      <c r="N11" s="29">
        <v>278</v>
      </c>
      <c r="O11" s="29">
        <v>258</v>
      </c>
      <c r="P11" s="29">
        <v>247</v>
      </c>
      <c r="Q11" s="29">
        <v>151</v>
      </c>
      <c r="R11" s="29">
        <v>161</v>
      </c>
      <c r="S11" s="29">
        <v>138</v>
      </c>
      <c r="T11" s="29">
        <v>137</v>
      </c>
      <c r="U11" s="29">
        <v>146</v>
      </c>
      <c r="V11" s="29">
        <v>115</v>
      </c>
      <c r="W11" s="29">
        <v>105</v>
      </c>
      <c r="X11" s="29">
        <v>102</v>
      </c>
      <c r="Y11" s="29">
        <v>104</v>
      </c>
      <c r="Z11" s="29">
        <v>108</v>
      </c>
      <c r="AA11" s="29">
        <v>112</v>
      </c>
      <c r="AB11" s="29">
        <v>116</v>
      </c>
      <c r="AC11" s="29">
        <v>66</v>
      </c>
      <c r="AD11" s="29">
        <v>69</v>
      </c>
      <c r="AE11" s="29">
        <v>19</v>
      </c>
      <c r="AF11" s="29">
        <v>20</v>
      </c>
      <c r="AG11" s="29">
        <v>21</v>
      </c>
      <c r="AH11" s="29">
        <v>21</v>
      </c>
      <c r="AI11" s="29">
        <v>22</v>
      </c>
      <c r="AJ11" s="29">
        <v>149</v>
      </c>
      <c r="AK11" s="29">
        <v>339</v>
      </c>
      <c r="AL11" s="29">
        <v>521</v>
      </c>
      <c r="AM11" s="29">
        <v>715</v>
      </c>
      <c r="AN11" s="29">
        <v>741</v>
      </c>
      <c r="AO11" s="29">
        <v>579</v>
      </c>
      <c r="AP11" s="29">
        <v>405</v>
      </c>
      <c r="AQ11" s="29">
        <v>258</v>
      </c>
      <c r="AR11" s="29">
        <v>355</v>
      </c>
      <c r="AS11" s="29">
        <v>453</v>
      </c>
      <c r="AT11" s="29">
        <v>473</v>
      </c>
      <c r="AU11" s="29">
        <v>487</v>
      </c>
      <c r="AV11" s="29">
        <v>504</v>
      </c>
      <c r="AW11" s="29">
        <v>522</v>
      </c>
      <c r="AX11" s="29">
        <v>541</v>
      </c>
      <c r="AY11" s="29">
        <v>561</v>
      </c>
      <c r="AZ11" s="29">
        <v>581</v>
      </c>
      <c r="BA11" s="29">
        <v>604</v>
      </c>
      <c r="BB11" s="29">
        <v>623</v>
      </c>
      <c r="BC11" s="29">
        <v>645</v>
      </c>
      <c r="BD11" s="29">
        <v>661</v>
      </c>
      <c r="BE11" s="29">
        <v>684</v>
      </c>
      <c r="BF11" s="29">
        <v>700</v>
      </c>
      <c r="BG11" s="29">
        <v>725</v>
      </c>
      <c r="BH11" s="29">
        <v>751</v>
      </c>
      <c r="BI11" s="29">
        <v>778</v>
      </c>
      <c r="BJ11" s="29">
        <v>806</v>
      </c>
      <c r="BK11" s="29">
        <v>835</v>
      </c>
      <c r="BL11" s="29">
        <v>866</v>
      </c>
      <c r="BM11" s="29">
        <v>897</v>
      </c>
      <c r="BN11" s="29">
        <v>929</v>
      </c>
      <c r="BO11" s="29">
        <v>963</v>
      </c>
      <c r="BP11" s="29">
        <v>997</v>
      </c>
      <c r="BQ11" s="29">
        <v>1.0329999999999999</v>
      </c>
      <c r="BR11" s="29">
        <v>935</v>
      </c>
      <c r="BS11" s="29">
        <v>1.1220000000000001</v>
      </c>
      <c r="BT11" s="29">
        <v>1.1599999999999999</v>
      </c>
      <c r="BU11" s="29">
        <v>1.262</v>
      </c>
      <c r="BV11" s="29">
        <v>1.248</v>
      </c>
      <c r="BW11" s="29">
        <v>1.327</v>
      </c>
      <c r="BX11" s="29">
        <v>1.347</v>
      </c>
      <c r="BY11" s="29">
        <v>1.3240000000000001</v>
      </c>
      <c r="BZ11" s="29">
        <v>1.427</v>
      </c>
      <c r="CA11" s="29">
        <v>1.4239999999999999</v>
      </c>
      <c r="CB11" s="29">
        <v>1.5429999999999999</v>
      </c>
      <c r="CC11" s="29">
        <v>1.528</v>
      </c>
      <c r="CD11" s="29">
        <v>1.581</v>
      </c>
      <c r="CE11" s="29">
        <v>1.637</v>
      </c>
      <c r="CF11" s="29">
        <v>1.1759999999999999</v>
      </c>
      <c r="CG11" s="29">
        <v>1.2210000000000001</v>
      </c>
      <c r="CH11" s="29">
        <v>1.262</v>
      </c>
      <c r="CI11" s="29">
        <v>1.3080000000000001</v>
      </c>
      <c r="CJ11" s="29">
        <v>1.3360000000000001</v>
      </c>
      <c r="CK11" s="29">
        <v>0</v>
      </c>
    </row>
    <row r="12" spans="1:89" ht="41.45" customHeight="1" x14ac:dyDescent="0.2">
      <c r="A12" s="29" t="s">
        <v>120</v>
      </c>
      <c r="B12" s="29" t="s">
        <v>112</v>
      </c>
      <c r="C12" s="29" t="s">
        <v>107</v>
      </c>
      <c r="D12" s="29">
        <v>5.8230000000000004</v>
      </c>
      <c r="E12" s="29">
        <v>133</v>
      </c>
      <c r="F12" s="29">
        <v>131</v>
      </c>
      <c r="G12" s="29">
        <v>104</v>
      </c>
      <c r="H12" s="29">
        <v>105</v>
      </c>
      <c r="I12" s="29">
        <v>92</v>
      </c>
      <c r="J12" s="29">
        <v>84</v>
      </c>
      <c r="K12" s="29">
        <v>84</v>
      </c>
      <c r="L12" s="29">
        <v>92</v>
      </c>
      <c r="M12" s="29">
        <v>92</v>
      </c>
      <c r="N12" s="29">
        <v>92</v>
      </c>
      <c r="O12" s="29">
        <v>91</v>
      </c>
      <c r="P12" s="29">
        <v>91</v>
      </c>
      <c r="Q12" s="29">
        <v>92</v>
      </c>
      <c r="R12" s="29">
        <v>91</v>
      </c>
      <c r="S12" s="29">
        <v>94</v>
      </c>
      <c r="T12" s="29">
        <v>89</v>
      </c>
      <c r="U12" s="29">
        <v>87</v>
      </c>
      <c r="V12" s="29">
        <v>85</v>
      </c>
      <c r="W12" s="29">
        <v>85</v>
      </c>
      <c r="X12" s="29">
        <v>83</v>
      </c>
      <c r="Y12" s="29">
        <v>86</v>
      </c>
      <c r="Z12" s="29">
        <v>84</v>
      </c>
      <c r="AA12" s="29">
        <v>85</v>
      </c>
      <c r="AB12" s="29">
        <v>85</v>
      </c>
      <c r="AC12" s="29">
        <v>86</v>
      </c>
      <c r="AD12" s="29">
        <v>86</v>
      </c>
      <c r="AE12" s="29">
        <v>86</v>
      </c>
      <c r="AF12" s="29">
        <v>86</v>
      </c>
      <c r="AG12" s="29">
        <v>86</v>
      </c>
      <c r="AH12" s="29">
        <v>86</v>
      </c>
      <c r="AI12" s="29">
        <v>86</v>
      </c>
      <c r="AJ12" s="29">
        <v>86</v>
      </c>
      <c r="AK12" s="29">
        <v>86</v>
      </c>
      <c r="AL12" s="29">
        <v>86</v>
      </c>
      <c r="AM12" s="29">
        <v>78</v>
      </c>
      <c r="AN12" s="29">
        <v>78</v>
      </c>
      <c r="AO12" s="29">
        <v>78</v>
      </c>
      <c r="AP12" s="29">
        <v>78</v>
      </c>
      <c r="AQ12" s="29">
        <v>78</v>
      </c>
      <c r="AR12" s="29">
        <v>76</v>
      </c>
      <c r="AS12" s="29">
        <v>71</v>
      </c>
      <c r="AT12" s="29">
        <v>71</v>
      </c>
      <c r="AU12" s="29">
        <v>71</v>
      </c>
      <c r="AV12" s="29">
        <v>71</v>
      </c>
      <c r="AW12" s="29">
        <v>71</v>
      </c>
      <c r="AX12" s="29">
        <v>71</v>
      </c>
      <c r="AY12" s="29">
        <v>71</v>
      </c>
      <c r="AZ12" s="29">
        <v>71</v>
      </c>
      <c r="BA12" s="29">
        <v>68</v>
      </c>
      <c r="BB12" s="29">
        <v>68</v>
      </c>
      <c r="BC12" s="29">
        <v>60</v>
      </c>
      <c r="BD12" s="29">
        <v>60</v>
      </c>
      <c r="BE12" s="29">
        <v>60</v>
      </c>
      <c r="BF12" s="29">
        <v>60</v>
      </c>
      <c r="BG12" s="29">
        <v>60</v>
      </c>
      <c r="BH12" s="29">
        <v>60</v>
      </c>
      <c r="BI12" s="29">
        <v>60</v>
      </c>
      <c r="BJ12" s="29">
        <v>60</v>
      </c>
      <c r="BK12" s="29">
        <v>60</v>
      </c>
      <c r="BL12" s="29">
        <v>60</v>
      </c>
      <c r="BM12" s="29">
        <v>60</v>
      </c>
      <c r="BN12" s="29">
        <v>60</v>
      </c>
      <c r="BO12" s="29">
        <v>60</v>
      </c>
      <c r="BP12" s="29">
        <v>60</v>
      </c>
      <c r="BQ12" s="29">
        <v>60</v>
      </c>
      <c r="BR12" s="29">
        <v>60</v>
      </c>
      <c r="BS12" s="29">
        <v>60</v>
      </c>
      <c r="BT12" s="29">
        <v>60</v>
      </c>
      <c r="BU12" s="29">
        <v>60</v>
      </c>
      <c r="BV12" s="29">
        <v>60</v>
      </c>
      <c r="BW12" s="29">
        <v>60</v>
      </c>
      <c r="BX12" s="29">
        <v>60</v>
      </c>
      <c r="BY12" s="29">
        <v>60</v>
      </c>
      <c r="BZ12" s="29">
        <v>60</v>
      </c>
      <c r="CA12" s="29">
        <v>15</v>
      </c>
      <c r="CB12" s="29">
        <v>15</v>
      </c>
      <c r="CC12" s="29">
        <v>15</v>
      </c>
      <c r="CD12" s="29">
        <v>13</v>
      </c>
      <c r="CE12" s="29">
        <v>13</v>
      </c>
      <c r="CF12" s="29">
        <v>8</v>
      </c>
      <c r="CG12" s="29">
        <v>8</v>
      </c>
      <c r="CH12" s="29">
        <v>8</v>
      </c>
      <c r="CI12" s="29">
        <v>8</v>
      </c>
      <c r="CJ12" s="29">
        <v>8</v>
      </c>
      <c r="CK12" s="29">
        <v>0</v>
      </c>
    </row>
    <row r="13" spans="1:89" ht="41.45" customHeight="1" x14ac:dyDescent="0.2">
      <c r="A13" s="29" t="s">
        <v>113</v>
      </c>
      <c r="B13" s="29" t="s">
        <v>114</v>
      </c>
      <c r="C13" s="29" t="s">
        <v>107</v>
      </c>
      <c r="E13" s="29">
        <v>1.6</v>
      </c>
      <c r="F13" s="29">
        <v>1.6</v>
      </c>
      <c r="G13" s="29">
        <v>1.6</v>
      </c>
      <c r="H13" s="29">
        <v>1.6</v>
      </c>
      <c r="I13" s="29">
        <v>1.6</v>
      </c>
      <c r="J13" s="29">
        <v>1.6</v>
      </c>
      <c r="K13" s="29">
        <v>1.6</v>
      </c>
      <c r="L13" s="29">
        <v>1.6</v>
      </c>
      <c r="M13" s="29">
        <v>1.6</v>
      </c>
      <c r="N13" s="29">
        <v>1.6</v>
      </c>
      <c r="O13" s="29">
        <v>1.6</v>
      </c>
      <c r="P13" s="29">
        <v>1.6</v>
      </c>
      <c r="Q13" s="29">
        <v>1.6</v>
      </c>
      <c r="R13" s="29">
        <v>1.6</v>
      </c>
      <c r="S13" s="29">
        <v>1.6</v>
      </c>
      <c r="T13" s="29">
        <v>1.6</v>
      </c>
      <c r="U13" s="29">
        <v>1.6</v>
      </c>
      <c r="V13" s="29">
        <v>1.6</v>
      </c>
      <c r="W13" s="29">
        <v>1.6</v>
      </c>
      <c r="X13" s="29">
        <v>1.6</v>
      </c>
      <c r="Y13" s="29">
        <v>1.6</v>
      </c>
      <c r="Z13" s="29">
        <v>1.6</v>
      </c>
      <c r="AA13" s="29">
        <v>1.6</v>
      </c>
      <c r="AB13" s="29">
        <v>1.6</v>
      </c>
      <c r="AC13" s="29">
        <v>1.6</v>
      </c>
      <c r="AD13" s="29">
        <v>1.6</v>
      </c>
      <c r="AE13" s="29">
        <v>1.6</v>
      </c>
      <c r="AF13" s="29">
        <v>1.6</v>
      </c>
      <c r="AG13" s="29">
        <v>1.6</v>
      </c>
      <c r="AH13" s="29">
        <v>1.6</v>
      </c>
      <c r="AI13" s="29">
        <v>1.6</v>
      </c>
      <c r="AJ13" s="29">
        <v>1.6</v>
      </c>
      <c r="AK13" s="29">
        <v>1.6</v>
      </c>
      <c r="AL13" s="29">
        <v>1.6</v>
      </c>
      <c r="AM13" s="29">
        <v>1.6</v>
      </c>
      <c r="AN13" s="29">
        <v>1.6</v>
      </c>
      <c r="AO13" s="29">
        <v>1.6</v>
      </c>
      <c r="AP13" s="29">
        <v>1.6</v>
      </c>
      <c r="AQ13" s="29">
        <v>1.6</v>
      </c>
      <c r="AR13" s="29">
        <v>1.6</v>
      </c>
      <c r="AS13" s="29">
        <v>1.6</v>
      </c>
      <c r="AT13" s="29">
        <v>1.6</v>
      </c>
      <c r="AU13" s="29">
        <v>1.6</v>
      </c>
      <c r="AV13" s="29">
        <v>1.6</v>
      </c>
      <c r="AW13" s="29">
        <v>1.6</v>
      </c>
      <c r="AX13" s="29">
        <v>1.6</v>
      </c>
      <c r="AY13" s="29">
        <v>1.6</v>
      </c>
      <c r="AZ13" s="29">
        <v>1.6</v>
      </c>
      <c r="BA13" s="29">
        <v>1.6</v>
      </c>
      <c r="BB13" s="29">
        <v>1.6</v>
      </c>
      <c r="BC13" s="29">
        <v>1.6</v>
      </c>
      <c r="BD13" s="29">
        <v>1.6</v>
      </c>
      <c r="BE13" s="29">
        <v>1.6</v>
      </c>
      <c r="BF13" s="29">
        <v>1.6</v>
      </c>
      <c r="BG13" s="29">
        <v>1.6</v>
      </c>
      <c r="BH13" s="29">
        <v>1.6</v>
      </c>
      <c r="BI13" s="29">
        <v>1.6</v>
      </c>
      <c r="BJ13" s="29">
        <v>1.6</v>
      </c>
      <c r="BK13" s="29">
        <v>1.6</v>
      </c>
      <c r="BL13" s="29">
        <v>1.6</v>
      </c>
      <c r="BM13" s="29">
        <v>1.6</v>
      </c>
      <c r="BN13" s="29">
        <v>1.6</v>
      </c>
      <c r="BO13" s="29">
        <v>1.6</v>
      </c>
      <c r="BP13" s="29">
        <v>1.6</v>
      </c>
      <c r="BQ13" s="29">
        <v>1.6</v>
      </c>
      <c r="BR13" s="29">
        <v>1.6</v>
      </c>
      <c r="BS13" s="29">
        <v>1.6</v>
      </c>
      <c r="BT13" s="29">
        <v>1.6</v>
      </c>
      <c r="BU13" s="29">
        <v>1.6</v>
      </c>
      <c r="BV13" s="29">
        <v>1.6</v>
      </c>
      <c r="BW13" s="29">
        <v>1.6</v>
      </c>
      <c r="BX13" s="29">
        <v>1.6</v>
      </c>
      <c r="BY13" s="29">
        <v>1.6</v>
      </c>
      <c r="BZ13" s="29">
        <v>1.6</v>
      </c>
      <c r="CA13" s="29">
        <v>1.6</v>
      </c>
      <c r="CB13" s="29">
        <v>1.6</v>
      </c>
      <c r="CC13" s="29">
        <v>1.6</v>
      </c>
      <c r="CD13" s="29">
        <v>1.6</v>
      </c>
      <c r="CE13" s="29">
        <v>1.6</v>
      </c>
      <c r="CF13" s="29">
        <v>1.6</v>
      </c>
      <c r="CG13" s="29">
        <v>1.6</v>
      </c>
      <c r="CH13" s="29">
        <v>1.6</v>
      </c>
      <c r="CI13" s="29">
        <v>1.6</v>
      </c>
      <c r="CJ13" s="29">
        <v>1.6</v>
      </c>
      <c r="CK13" s="29">
        <v>1.6</v>
      </c>
    </row>
    <row r="14" spans="1:89" ht="41.45" customHeight="1" x14ac:dyDescent="0.2">
      <c r="A14" s="29" t="s">
        <v>115</v>
      </c>
      <c r="B14" s="29" t="s">
        <v>116</v>
      </c>
      <c r="C14" s="29" t="s">
        <v>107</v>
      </c>
      <c r="D14" s="29">
        <v>10.705</v>
      </c>
      <c r="E14" s="29">
        <v>135</v>
      </c>
      <c r="F14" s="29">
        <v>135</v>
      </c>
      <c r="G14" s="29">
        <v>110</v>
      </c>
      <c r="H14" s="29">
        <v>112</v>
      </c>
      <c r="I14" s="29">
        <v>99</v>
      </c>
      <c r="J14" s="29">
        <v>92</v>
      </c>
      <c r="K14" s="29">
        <v>93</v>
      </c>
      <c r="L14" s="29">
        <v>104</v>
      </c>
      <c r="M14" s="29">
        <v>106</v>
      </c>
      <c r="N14" s="29">
        <v>107</v>
      </c>
      <c r="O14" s="29">
        <v>109</v>
      </c>
      <c r="P14" s="29">
        <v>111</v>
      </c>
      <c r="Q14" s="29">
        <v>113</v>
      </c>
      <c r="R14" s="29">
        <v>114</v>
      </c>
      <c r="S14" s="29">
        <v>120</v>
      </c>
      <c r="T14" s="29">
        <v>115</v>
      </c>
      <c r="U14" s="29">
        <v>114</v>
      </c>
      <c r="V14" s="29">
        <v>113</v>
      </c>
      <c r="W14" s="29">
        <v>114</v>
      </c>
      <c r="X14" s="29">
        <v>115</v>
      </c>
      <c r="Y14" s="29">
        <v>119</v>
      </c>
      <c r="Z14" s="29">
        <v>119</v>
      </c>
      <c r="AA14" s="29">
        <v>122</v>
      </c>
      <c r="AB14" s="29">
        <v>124</v>
      </c>
      <c r="AC14" s="29">
        <v>128</v>
      </c>
      <c r="AD14" s="29">
        <v>130</v>
      </c>
      <c r="AE14" s="29">
        <v>132</v>
      </c>
      <c r="AF14" s="29">
        <v>134</v>
      </c>
      <c r="AG14" s="29">
        <v>136</v>
      </c>
      <c r="AH14" s="29">
        <v>138</v>
      </c>
      <c r="AI14" s="29">
        <v>140</v>
      </c>
      <c r="AJ14" s="29">
        <v>142</v>
      </c>
      <c r="AK14" s="29">
        <v>145</v>
      </c>
      <c r="AL14" s="29">
        <v>147</v>
      </c>
      <c r="AM14" s="29">
        <v>135</v>
      </c>
      <c r="AN14" s="29">
        <v>137</v>
      </c>
      <c r="AO14" s="29">
        <v>140</v>
      </c>
      <c r="AP14" s="29">
        <v>142</v>
      </c>
      <c r="AQ14" s="29">
        <v>144</v>
      </c>
      <c r="AR14" s="29">
        <v>144</v>
      </c>
      <c r="AS14" s="29">
        <v>135</v>
      </c>
      <c r="AT14" s="29">
        <v>138</v>
      </c>
      <c r="AU14" s="29">
        <v>140</v>
      </c>
      <c r="AV14" s="29">
        <v>142</v>
      </c>
      <c r="AW14" s="29">
        <v>144</v>
      </c>
      <c r="AX14" s="29">
        <v>147</v>
      </c>
      <c r="AY14" s="29">
        <v>149</v>
      </c>
      <c r="AZ14" s="29">
        <v>151</v>
      </c>
      <c r="BA14" s="29">
        <v>149</v>
      </c>
      <c r="BB14" s="29">
        <v>151</v>
      </c>
      <c r="BC14" s="29">
        <v>136</v>
      </c>
      <c r="BD14" s="29">
        <v>138</v>
      </c>
      <c r="BE14" s="29">
        <v>140</v>
      </c>
      <c r="BF14" s="29">
        <v>142</v>
      </c>
      <c r="BG14" s="29">
        <v>145</v>
      </c>
      <c r="BH14" s="29">
        <v>147</v>
      </c>
      <c r="BI14" s="29">
        <v>149</v>
      </c>
      <c r="BJ14" s="29">
        <v>152</v>
      </c>
      <c r="BK14" s="29">
        <v>154</v>
      </c>
      <c r="BL14" s="29">
        <v>157</v>
      </c>
      <c r="BM14" s="29">
        <v>159</v>
      </c>
      <c r="BN14" s="29">
        <v>162</v>
      </c>
      <c r="BO14" s="29">
        <v>164</v>
      </c>
      <c r="BP14" s="29">
        <v>167</v>
      </c>
      <c r="BQ14" s="29">
        <v>169</v>
      </c>
      <c r="BR14" s="29">
        <v>172</v>
      </c>
      <c r="BS14" s="29">
        <v>175</v>
      </c>
      <c r="BT14" s="29">
        <v>178</v>
      </c>
      <c r="BU14" s="29">
        <v>181</v>
      </c>
      <c r="BV14" s="29">
        <v>183</v>
      </c>
      <c r="BW14" s="29">
        <v>186</v>
      </c>
      <c r="BX14" s="29">
        <v>189</v>
      </c>
      <c r="BY14" s="29">
        <v>192</v>
      </c>
      <c r="BZ14" s="29">
        <v>195</v>
      </c>
      <c r="CA14" s="29">
        <v>50</v>
      </c>
      <c r="CB14" s="29">
        <v>51</v>
      </c>
      <c r="CC14" s="29">
        <v>51</v>
      </c>
      <c r="CD14" s="29">
        <v>46</v>
      </c>
      <c r="CE14" s="29">
        <v>47</v>
      </c>
      <c r="CF14" s="29">
        <v>30</v>
      </c>
      <c r="CG14" s="29">
        <v>30</v>
      </c>
      <c r="CH14" s="29">
        <v>31</v>
      </c>
      <c r="CI14" s="29">
        <v>31</v>
      </c>
      <c r="CJ14" s="29">
        <v>32</v>
      </c>
      <c r="CK14" s="29">
        <v>0</v>
      </c>
    </row>
    <row r="15" spans="1:89" ht="41.45" customHeight="1" x14ac:dyDescent="0.2">
      <c r="A15" s="29" t="s">
        <v>117</v>
      </c>
      <c r="B15" s="29" t="s">
        <v>114</v>
      </c>
      <c r="C15" s="29" t="s">
        <v>107</v>
      </c>
      <c r="E15" s="29">
        <v>1.97</v>
      </c>
      <c r="F15" s="29">
        <v>1.97</v>
      </c>
      <c r="G15" s="29">
        <v>1.97</v>
      </c>
      <c r="H15" s="29">
        <v>1.97</v>
      </c>
      <c r="I15" s="29">
        <v>1.97</v>
      </c>
      <c r="J15" s="29">
        <v>1.97</v>
      </c>
      <c r="K15" s="29">
        <v>1.97</v>
      </c>
      <c r="L15" s="29">
        <v>1.97</v>
      </c>
      <c r="M15" s="29">
        <v>1.97</v>
      </c>
      <c r="N15" s="29">
        <v>1.97</v>
      </c>
      <c r="O15" s="29">
        <v>1.97</v>
      </c>
      <c r="P15" s="29">
        <v>1.97</v>
      </c>
      <c r="Q15" s="29">
        <v>1.97</v>
      </c>
      <c r="R15" s="29">
        <v>1.97</v>
      </c>
      <c r="S15" s="29">
        <v>1.97</v>
      </c>
      <c r="T15" s="29">
        <v>1.97</v>
      </c>
      <c r="U15" s="29">
        <v>1.97</v>
      </c>
      <c r="V15" s="29">
        <v>1.97</v>
      </c>
      <c r="W15" s="29">
        <v>1.97</v>
      </c>
      <c r="X15" s="29">
        <v>1.97</v>
      </c>
      <c r="Y15" s="29">
        <v>1.97</v>
      </c>
      <c r="Z15" s="29">
        <v>1.97</v>
      </c>
      <c r="AA15" s="29">
        <v>1.97</v>
      </c>
      <c r="AB15" s="29">
        <v>1.97</v>
      </c>
      <c r="AC15" s="29">
        <v>1.97</v>
      </c>
      <c r="AD15" s="29">
        <v>1.97</v>
      </c>
      <c r="AE15" s="29">
        <v>1.97</v>
      </c>
      <c r="AF15" s="29">
        <v>1.97</v>
      </c>
      <c r="AG15" s="29">
        <v>1.97</v>
      </c>
      <c r="AH15" s="29">
        <v>1.97</v>
      </c>
      <c r="AI15" s="29">
        <v>1.97</v>
      </c>
      <c r="AJ15" s="29">
        <v>1.97</v>
      </c>
      <c r="AK15" s="29">
        <v>1.97</v>
      </c>
      <c r="AL15" s="29">
        <v>1.97</v>
      </c>
      <c r="AM15" s="29">
        <v>1.97</v>
      </c>
      <c r="AN15" s="29">
        <v>1.97</v>
      </c>
      <c r="AO15" s="29">
        <v>1.97</v>
      </c>
      <c r="AP15" s="29">
        <v>1.97</v>
      </c>
      <c r="AQ15" s="29">
        <v>1.97</v>
      </c>
      <c r="AR15" s="29">
        <v>1.97</v>
      </c>
      <c r="AS15" s="29">
        <v>1.97</v>
      </c>
      <c r="AT15" s="29">
        <v>1.97</v>
      </c>
      <c r="AU15" s="29">
        <v>1.97</v>
      </c>
      <c r="AV15" s="29">
        <v>1.97</v>
      </c>
      <c r="AW15" s="29">
        <v>1.97</v>
      </c>
      <c r="AX15" s="29">
        <v>1.97</v>
      </c>
      <c r="AY15" s="29">
        <v>1.97</v>
      </c>
      <c r="AZ15" s="29">
        <v>1.97</v>
      </c>
      <c r="BA15" s="29">
        <v>1.97</v>
      </c>
      <c r="BB15" s="29">
        <v>1.97</v>
      </c>
      <c r="BC15" s="29">
        <v>1.97</v>
      </c>
      <c r="BD15" s="29">
        <v>1.97</v>
      </c>
      <c r="BE15" s="29">
        <v>1.97</v>
      </c>
      <c r="BF15" s="29">
        <v>1.97</v>
      </c>
      <c r="BG15" s="29">
        <v>1.97</v>
      </c>
      <c r="BH15" s="29">
        <v>1.97</v>
      </c>
      <c r="BI15" s="29">
        <v>1.97</v>
      </c>
      <c r="BJ15" s="29">
        <v>1.97</v>
      </c>
      <c r="BK15" s="29">
        <v>1.97</v>
      </c>
      <c r="BL15" s="29">
        <v>1.97</v>
      </c>
      <c r="BM15" s="29">
        <v>1.97</v>
      </c>
      <c r="BN15" s="29">
        <v>1.97</v>
      </c>
      <c r="BO15" s="29">
        <v>1.97</v>
      </c>
      <c r="BP15" s="29">
        <v>1.97</v>
      </c>
      <c r="BQ15" s="29">
        <v>1.97</v>
      </c>
      <c r="BR15" s="29">
        <v>1.97</v>
      </c>
      <c r="BS15" s="29">
        <v>1.97</v>
      </c>
      <c r="BT15" s="29">
        <v>1.97</v>
      </c>
      <c r="BU15" s="29">
        <v>1.97</v>
      </c>
      <c r="BV15" s="29">
        <v>1.97</v>
      </c>
      <c r="BW15" s="29">
        <v>1.97</v>
      </c>
      <c r="BX15" s="29">
        <v>1.97</v>
      </c>
      <c r="BY15" s="29">
        <v>1.97</v>
      </c>
      <c r="BZ15" s="29">
        <v>1.97</v>
      </c>
      <c r="CA15" s="29">
        <v>1.97</v>
      </c>
      <c r="CB15" s="29">
        <v>1.97</v>
      </c>
      <c r="CC15" s="29">
        <v>1.97</v>
      </c>
      <c r="CD15" s="29">
        <v>1.97</v>
      </c>
      <c r="CE15" s="29">
        <v>1.97</v>
      </c>
      <c r="CF15" s="29">
        <v>1.97</v>
      </c>
      <c r="CG15" s="29">
        <v>1.97</v>
      </c>
      <c r="CH15" s="29">
        <v>1.97</v>
      </c>
      <c r="CI15" s="29">
        <v>1.97</v>
      </c>
      <c r="CJ15" s="29">
        <v>1.97</v>
      </c>
      <c r="CK15" s="29">
        <v>1.97</v>
      </c>
    </row>
    <row r="16" spans="1:89" ht="41.45" customHeight="1" x14ac:dyDescent="0.2">
      <c r="A16" s="29" t="s">
        <v>115</v>
      </c>
      <c r="B16" s="29" t="s">
        <v>118</v>
      </c>
      <c r="C16" s="29" t="s">
        <v>107</v>
      </c>
      <c r="D16" s="29">
        <v>26.77</v>
      </c>
      <c r="E16" s="29">
        <v>138</v>
      </c>
      <c r="F16" s="29">
        <v>140</v>
      </c>
      <c r="G16" s="29">
        <v>116</v>
      </c>
      <c r="H16" s="29">
        <v>121</v>
      </c>
      <c r="I16" s="29">
        <v>109</v>
      </c>
      <c r="J16" s="29">
        <v>104</v>
      </c>
      <c r="K16" s="29">
        <v>107</v>
      </c>
      <c r="L16" s="29">
        <v>122</v>
      </c>
      <c r="M16" s="29">
        <v>127</v>
      </c>
      <c r="N16" s="29">
        <v>131</v>
      </c>
      <c r="O16" s="29">
        <v>135</v>
      </c>
      <c r="P16" s="29">
        <v>140</v>
      </c>
      <c r="Q16" s="29">
        <v>146</v>
      </c>
      <c r="R16" s="29">
        <v>150</v>
      </c>
      <c r="S16" s="29">
        <v>160</v>
      </c>
      <c r="T16" s="29">
        <v>158</v>
      </c>
      <c r="U16" s="29">
        <v>159</v>
      </c>
      <c r="V16" s="29">
        <v>160</v>
      </c>
      <c r="W16" s="29">
        <v>166</v>
      </c>
      <c r="X16" s="29">
        <v>169</v>
      </c>
      <c r="Y16" s="29">
        <v>180</v>
      </c>
      <c r="Z16" s="29">
        <v>183</v>
      </c>
      <c r="AA16" s="29">
        <v>192</v>
      </c>
      <c r="AB16" s="29">
        <v>198</v>
      </c>
      <c r="AC16" s="29">
        <v>208</v>
      </c>
      <c r="AD16" s="29">
        <v>216</v>
      </c>
      <c r="AE16" s="29">
        <v>224</v>
      </c>
      <c r="AF16" s="29">
        <v>232</v>
      </c>
      <c r="AG16" s="29">
        <v>239</v>
      </c>
      <c r="AH16" s="29">
        <v>248</v>
      </c>
      <c r="AI16" s="29">
        <v>257</v>
      </c>
      <c r="AJ16" s="29">
        <v>266</v>
      </c>
      <c r="AK16" s="29">
        <v>275</v>
      </c>
      <c r="AL16" s="29">
        <v>285</v>
      </c>
      <c r="AM16" s="29">
        <v>268</v>
      </c>
      <c r="AN16" s="29">
        <v>278</v>
      </c>
      <c r="AO16" s="29">
        <v>288</v>
      </c>
      <c r="AP16" s="29">
        <v>298</v>
      </c>
      <c r="AQ16" s="29">
        <v>309</v>
      </c>
      <c r="AR16" s="29">
        <v>315</v>
      </c>
      <c r="AS16" s="29">
        <v>302</v>
      </c>
      <c r="AT16" s="29">
        <v>313</v>
      </c>
      <c r="AU16" s="29">
        <v>324</v>
      </c>
      <c r="AV16" s="29">
        <v>335</v>
      </c>
      <c r="AW16" s="29">
        <v>348</v>
      </c>
      <c r="AX16" s="29">
        <v>360</v>
      </c>
      <c r="AY16" s="29">
        <v>373</v>
      </c>
      <c r="AZ16" s="29">
        <v>387</v>
      </c>
      <c r="BA16" s="29">
        <v>388</v>
      </c>
      <c r="BB16" s="29">
        <v>402</v>
      </c>
      <c r="BC16" s="29">
        <v>368</v>
      </c>
      <c r="BD16" s="29">
        <v>381</v>
      </c>
      <c r="BE16" s="29">
        <v>395</v>
      </c>
      <c r="BF16" s="29">
        <v>409</v>
      </c>
      <c r="BG16" s="29">
        <v>424</v>
      </c>
      <c r="BH16" s="29">
        <v>439</v>
      </c>
      <c r="BI16" s="29">
        <v>455</v>
      </c>
      <c r="BJ16" s="29">
        <v>471</v>
      </c>
      <c r="BK16" s="29">
        <v>488</v>
      </c>
      <c r="BL16" s="29">
        <v>506</v>
      </c>
      <c r="BM16" s="29">
        <v>524</v>
      </c>
      <c r="BN16" s="29">
        <v>543</v>
      </c>
      <c r="BO16" s="29">
        <v>562</v>
      </c>
      <c r="BP16" s="29">
        <v>583</v>
      </c>
      <c r="BQ16" s="29">
        <v>604</v>
      </c>
      <c r="BR16" s="29">
        <v>625</v>
      </c>
      <c r="BS16" s="29">
        <v>648</v>
      </c>
      <c r="BT16" s="29">
        <v>671</v>
      </c>
      <c r="BU16" s="29">
        <v>695</v>
      </c>
      <c r="BV16" s="29">
        <v>720</v>
      </c>
      <c r="BW16" s="29">
        <v>746</v>
      </c>
      <c r="BX16" s="29">
        <v>773</v>
      </c>
      <c r="BY16" s="29">
        <v>801</v>
      </c>
      <c r="BZ16" s="29">
        <v>830</v>
      </c>
      <c r="CA16" s="29">
        <v>215</v>
      </c>
      <c r="CB16" s="29">
        <v>223</v>
      </c>
      <c r="CC16" s="29">
        <v>231</v>
      </c>
      <c r="CD16" s="29">
        <v>211</v>
      </c>
      <c r="CE16" s="29">
        <v>219</v>
      </c>
      <c r="CF16" s="29">
        <v>143</v>
      </c>
      <c r="CG16" s="29">
        <v>148</v>
      </c>
      <c r="CH16" s="29">
        <v>153</v>
      </c>
      <c r="CI16" s="29">
        <v>159</v>
      </c>
      <c r="CJ16" s="29">
        <v>165</v>
      </c>
      <c r="CK16" s="29">
        <v>0</v>
      </c>
    </row>
    <row r="17" spans="1:89" ht="41.45" customHeight="1" x14ac:dyDescent="0.2">
      <c r="A17" s="29" t="s">
        <v>121</v>
      </c>
      <c r="B17" s="29" t="s">
        <v>112</v>
      </c>
      <c r="C17" s="29" t="s">
        <v>107</v>
      </c>
      <c r="D17" s="29">
        <v>3.75</v>
      </c>
      <c r="E17" s="29">
        <v>198</v>
      </c>
      <c r="F17" s="29">
        <v>236</v>
      </c>
      <c r="G17" s="29">
        <v>235</v>
      </c>
      <c r="H17" s="29">
        <v>188</v>
      </c>
      <c r="I17" s="29">
        <v>150</v>
      </c>
      <c r="J17" s="29">
        <v>124</v>
      </c>
      <c r="K17" s="29">
        <v>112</v>
      </c>
      <c r="L17" s="29">
        <v>158</v>
      </c>
      <c r="M17" s="29">
        <v>67</v>
      </c>
      <c r="N17" s="29">
        <v>53</v>
      </c>
      <c r="O17" s="29">
        <v>53</v>
      </c>
      <c r="P17" s="29">
        <v>53</v>
      </c>
      <c r="Q17" s="29">
        <v>53</v>
      </c>
      <c r="R17" s="29">
        <v>53</v>
      </c>
      <c r="S17" s="29">
        <v>53</v>
      </c>
      <c r="T17" s="29">
        <v>53</v>
      </c>
      <c r="U17" s="29">
        <v>53</v>
      </c>
      <c r="V17" s="29">
        <v>53</v>
      </c>
      <c r="W17" s="29">
        <v>53</v>
      </c>
      <c r="X17" s="29">
        <v>53</v>
      </c>
      <c r="Y17" s="29">
        <v>53</v>
      </c>
      <c r="Z17" s="29">
        <v>53</v>
      </c>
      <c r="AA17" s="29">
        <v>53</v>
      </c>
      <c r="AB17" s="29">
        <v>53</v>
      </c>
      <c r="AC17" s="29">
        <v>53</v>
      </c>
      <c r="AD17" s="29">
        <v>53</v>
      </c>
      <c r="AE17" s="29">
        <v>53</v>
      </c>
      <c r="AF17" s="29">
        <v>53</v>
      </c>
      <c r="AG17" s="29">
        <v>53</v>
      </c>
      <c r="AH17" s="29">
        <v>53</v>
      </c>
      <c r="AI17" s="29">
        <v>53</v>
      </c>
      <c r="AJ17" s="29">
        <v>53</v>
      </c>
      <c r="AK17" s="29">
        <v>53</v>
      </c>
      <c r="AL17" s="29">
        <v>53</v>
      </c>
      <c r="AM17" s="29">
        <v>53</v>
      </c>
      <c r="AN17" s="29">
        <v>53</v>
      </c>
      <c r="AO17" s="29">
        <v>53</v>
      </c>
      <c r="AP17" s="29">
        <v>53</v>
      </c>
      <c r="AQ17" s="29">
        <v>53</v>
      </c>
      <c r="AR17" s="29">
        <v>53</v>
      </c>
      <c r="AS17" s="29">
        <v>53</v>
      </c>
      <c r="AT17" s="29">
        <v>53</v>
      </c>
      <c r="AU17" s="29">
        <v>53</v>
      </c>
      <c r="AV17" s="29">
        <v>93</v>
      </c>
      <c r="AW17" s="29">
        <v>93</v>
      </c>
      <c r="AX17" s="29">
        <v>93</v>
      </c>
      <c r="AY17" s="29">
        <v>93</v>
      </c>
      <c r="AZ17" s="29">
        <v>93</v>
      </c>
      <c r="BA17" s="29">
        <v>0</v>
      </c>
      <c r="BB17" s="29">
        <v>0</v>
      </c>
      <c r="BC17" s="29">
        <v>0</v>
      </c>
      <c r="BD17" s="29">
        <v>0</v>
      </c>
      <c r="BE17" s="29">
        <v>0</v>
      </c>
      <c r="BF17" s="29">
        <v>0</v>
      </c>
      <c r="BG17" s="29">
        <v>0</v>
      </c>
      <c r="BH17" s="29">
        <v>0</v>
      </c>
      <c r="BI17" s="29">
        <v>0</v>
      </c>
      <c r="BJ17" s="29">
        <v>0</v>
      </c>
      <c r="BK17" s="29">
        <v>0</v>
      </c>
      <c r="BL17" s="29">
        <v>0</v>
      </c>
      <c r="BM17" s="29">
        <v>0</v>
      </c>
      <c r="BN17" s="29">
        <v>0</v>
      </c>
      <c r="BO17" s="29">
        <v>0</v>
      </c>
      <c r="BP17" s="29">
        <v>0</v>
      </c>
      <c r="BQ17" s="29">
        <v>0</v>
      </c>
      <c r="BR17" s="29">
        <v>0</v>
      </c>
      <c r="BS17" s="29">
        <v>0</v>
      </c>
      <c r="BT17" s="29">
        <v>0</v>
      </c>
      <c r="BU17" s="29">
        <v>0</v>
      </c>
      <c r="BV17" s="29">
        <v>0</v>
      </c>
      <c r="BW17" s="29">
        <v>0</v>
      </c>
      <c r="BX17" s="29">
        <v>0</v>
      </c>
      <c r="BY17" s="29">
        <v>0</v>
      </c>
      <c r="BZ17" s="29">
        <v>0</v>
      </c>
      <c r="CA17" s="29">
        <v>0</v>
      </c>
      <c r="CB17" s="29">
        <v>0</v>
      </c>
      <c r="CC17" s="29">
        <v>0</v>
      </c>
      <c r="CD17" s="29">
        <v>0</v>
      </c>
      <c r="CE17" s="29">
        <v>0</v>
      </c>
      <c r="CF17" s="29">
        <v>0</v>
      </c>
      <c r="CG17" s="29">
        <v>0</v>
      </c>
      <c r="CH17" s="29">
        <v>0</v>
      </c>
      <c r="CI17" s="29">
        <v>0</v>
      </c>
      <c r="CJ17" s="29">
        <v>0</v>
      </c>
      <c r="CK17" s="29">
        <v>0</v>
      </c>
    </row>
    <row r="18" spans="1:89" ht="41.45" customHeight="1" x14ac:dyDescent="0.2">
      <c r="A18" s="29" t="s">
        <v>113</v>
      </c>
      <c r="B18" s="29" t="s">
        <v>114</v>
      </c>
      <c r="C18" s="29" t="s">
        <v>107</v>
      </c>
      <c r="E18" s="29">
        <v>1.6</v>
      </c>
      <c r="F18" s="29">
        <v>1.6</v>
      </c>
      <c r="G18" s="29">
        <v>1.6</v>
      </c>
      <c r="H18" s="29">
        <v>1.6</v>
      </c>
      <c r="I18" s="29">
        <v>1.6</v>
      </c>
      <c r="J18" s="29">
        <v>1.6</v>
      </c>
      <c r="K18" s="29">
        <v>1.6</v>
      </c>
      <c r="L18" s="29">
        <v>1.6</v>
      </c>
      <c r="M18" s="29">
        <v>1.6</v>
      </c>
      <c r="N18" s="29">
        <v>1.6</v>
      </c>
      <c r="O18" s="29">
        <v>1.6</v>
      </c>
      <c r="P18" s="29">
        <v>1.6</v>
      </c>
      <c r="Q18" s="29">
        <v>1.6</v>
      </c>
      <c r="R18" s="29">
        <v>1.6</v>
      </c>
      <c r="S18" s="29">
        <v>1.6</v>
      </c>
      <c r="T18" s="29">
        <v>1.6</v>
      </c>
      <c r="U18" s="29">
        <v>1.6</v>
      </c>
      <c r="V18" s="29">
        <v>1.6</v>
      </c>
      <c r="W18" s="29">
        <v>1.6</v>
      </c>
      <c r="X18" s="29">
        <v>1.6</v>
      </c>
      <c r="Y18" s="29">
        <v>1.6</v>
      </c>
      <c r="Z18" s="29">
        <v>1.6</v>
      </c>
      <c r="AA18" s="29">
        <v>1.6</v>
      </c>
      <c r="AB18" s="29">
        <v>1.6</v>
      </c>
      <c r="AC18" s="29">
        <v>1.6</v>
      </c>
      <c r="AD18" s="29">
        <v>1.6</v>
      </c>
      <c r="AE18" s="29">
        <v>1.6</v>
      </c>
      <c r="AF18" s="29">
        <v>1.6</v>
      </c>
      <c r="AG18" s="29">
        <v>1.6</v>
      </c>
      <c r="AH18" s="29">
        <v>1.6</v>
      </c>
      <c r="AI18" s="29">
        <v>1.6</v>
      </c>
      <c r="AJ18" s="29">
        <v>1.6</v>
      </c>
      <c r="AK18" s="29">
        <v>1.6</v>
      </c>
      <c r="AL18" s="29">
        <v>1.6</v>
      </c>
      <c r="AM18" s="29">
        <v>1.6</v>
      </c>
      <c r="AN18" s="29">
        <v>1.6</v>
      </c>
      <c r="AO18" s="29">
        <v>1.6</v>
      </c>
      <c r="AP18" s="29">
        <v>1.6</v>
      </c>
      <c r="AQ18" s="29">
        <v>1.6</v>
      </c>
      <c r="AR18" s="29">
        <v>1.6</v>
      </c>
      <c r="AS18" s="29">
        <v>1.6</v>
      </c>
      <c r="AT18" s="29">
        <v>1.6</v>
      </c>
      <c r="AU18" s="29">
        <v>1.6</v>
      </c>
      <c r="AV18" s="29">
        <v>1.6</v>
      </c>
      <c r="AW18" s="29">
        <v>1.6</v>
      </c>
      <c r="AX18" s="29">
        <v>1.6</v>
      </c>
      <c r="AY18" s="29">
        <v>1.6</v>
      </c>
      <c r="AZ18" s="29">
        <v>1.6</v>
      </c>
      <c r="BA18" s="29">
        <v>1.6</v>
      </c>
      <c r="BB18" s="29">
        <v>1.6</v>
      </c>
      <c r="BC18" s="29">
        <v>1.6</v>
      </c>
      <c r="BD18" s="29">
        <v>1.6</v>
      </c>
      <c r="BE18" s="29">
        <v>1.6</v>
      </c>
      <c r="BF18" s="29">
        <v>1.6</v>
      </c>
      <c r="BG18" s="29">
        <v>1.6</v>
      </c>
      <c r="BH18" s="29">
        <v>1.6</v>
      </c>
      <c r="BI18" s="29">
        <v>1.6</v>
      </c>
      <c r="BJ18" s="29">
        <v>1.6</v>
      </c>
      <c r="BK18" s="29">
        <v>1.6</v>
      </c>
      <c r="BL18" s="29">
        <v>1.6</v>
      </c>
      <c r="BM18" s="29">
        <v>1.6</v>
      </c>
      <c r="BN18" s="29">
        <v>1.6</v>
      </c>
      <c r="BO18" s="29">
        <v>1.6</v>
      </c>
      <c r="BP18" s="29">
        <v>1.6</v>
      </c>
      <c r="BQ18" s="29">
        <v>1.6</v>
      </c>
      <c r="BR18" s="29">
        <v>1.6</v>
      </c>
      <c r="BS18" s="29">
        <v>1.6</v>
      </c>
      <c r="BT18" s="29">
        <v>1.6</v>
      </c>
      <c r="BU18" s="29">
        <v>1.6</v>
      </c>
      <c r="BV18" s="29">
        <v>1.6</v>
      </c>
      <c r="BW18" s="29">
        <v>1.6</v>
      </c>
      <c r="BX18" s="29">
        <v>1.6</v>
      </c>
      <c r="BY18" s="29">
        <v>1.6</v>
      </c>
      <c r="BZ18" s="29">
        <v>1.6</v>
      </c>
      <c r="CA18" s="29">
        <v>1.6</v>
      </c>
      <c r="CB18" s="29">
        <v>1.6</v>
      </c>
      <c r="CC18" s="29">
        <v>1.6</v>
      </c>
      <c r="CD18" s="29">
        <v>1.6</v>
      </c>
      <c r="CE18" s="29">
        <v>1.6</v>
      </c>
      <c r="CF18" s="29">
        <v>1.6</v>
      </c>
      <c r="CG18" s="29">
        <v>1.6</v>
      </c>
      <c r="CH18" s="29">
        <v>1.6</v>
      </c>
      <c r="CI18" s="29">
        <v>1.6</v>
      </c>
      <c r="CJ18" s="29">
        <v>1.6</v>
      </c>
      <c r="CK18" s="29">
        <v>1.6</v>
      </c>
    </row>
    <row r="19" spans="1:89" ht="41.45" customHeight="1" x14ac:dyDescent="0.2">
      <c r="A19" s="29" t="s">
        <v>115</v>
      </c>
      <c r="B19" s="29" t="s">
        <v>116</v>
      </c>
      <c r="C19" s="29" t="s">
        <v>107</v>
      </c>
      <c r="D19" s="29">
        <v>5.3380000000000001</v>
      </c>
      <c r="E19" s="29">
        <v>201</v>
      </c>
      <c r="F19" s="29">
        <v>244</v>
      </c>
      <c r="G19" s="29">
        <v>246</v>
      </c>
      <c r="H19" s="29">
        <v>201</v>
      </c>
      <c r="I19" s="29">
        <v>162</v>
      </c>
      <c r="J19" s="29">
        <v>136</v>
      </c>
      <c r="K19" s="29">
        <v>126</v>
      </c>
      <c r="L19" s="29">
        <v>180</v>
      </c>
      <c r="M19" s="29">
        <v>78</v>
      </c>
      <c r="N19" s="29">
        <v>63</v>
      </c>
      <c r="O19" s="29">
        <v>64</v>
      </c>
      <c r="P19" s="29">
        <v>65</v>
      </c>
      <c r="Q19" s="29">
        <v>66</v>
      </c>
      <c r="R19" s="29">
        <v>67</v>
      </c>
      <c r="S19" s="29">
        <v>68</v>
      </c>
      <c r="T19" s="29">
        <v>69</v>
      </c>
      <c r="U19" s="29">
        <v>70</v>
      </c>
      <c r="V19" s="29">
        <v>71</v>
      </c>
      <c r="W19" s="29">
        <v>72</v>
      </c>
      <c r="X19" s="29">
        <v>73</v>
      </c>
      <c r="Y19" s="29">
        <v>75</v>
      </c>
      <c r="Z19" s="29">
        <v>76</v>
      </c>
      <c r="AA19" s="29">
        <v>77</v>
      </c>
      <c r="AB19" s="29">
        <v>78</v>
      </c>
      <c r="AC19" s="29">
        <v>79</v>
      </c>
      <c r="AD19" s="29">
        <v>81</v>
      </c>
      <c r="AE19" s="29">
        <v>82</v>
      </c>
      <c r="AF19" s="29">
        <v>83</v>
      </c>
      <c r="AG19" s="29">
        <v>85</v>
      </c>
      <c r="AH19" s="29">
        <v>86</v>
      </c>
      <c r="AI19" s="29">
        <v>87</v>
      </c>
      <c r="AJ19" s="29">
        <v>89</v>
      </c>
      <c r="AK19" s="29">
        <v>90</v>
      </c>
      <c r="AL19" s="29">
        <v>92</v>
      </c>
      <c r="AM19" s="29">
        <v>93</v>
      </c>
      <c r="AN19" s="29">
        <v>95</v>
      </c>
      <c r="AO19" s="29">
        <v>96</v>
      </c>
      <c r="AP19" s="29">
        <v>98</v>
      </c>
      <c r="AQ19" s="29">
        <v>99</v>
      </c>
      <c r="AR19" s="29">
        <v>101</v>
      </c>
      <c r="AS19" s="29">
        <v>102</v>
      </c>
      <c r="AT19" s="29">
        <v>104</v>
      </c>
      <c r="AU19" s="29">
        <v>106</v>
      </c>
      <c r="AV19" s="29">
        <v>187</v>
      </c>
      <c r="AW19" s="29">
        <v>190</v>
      </c>
      <c r="AX19" s="29">
        <v>193</v>
      </c>
      <c r="AY19" s="29">
        <v>196</v>
      </c>
      <c r="AZ19" s="29">
        <v>199</v>
      </c>
      <c r="BA19" s="29">
        <v>0</v>
      </c>
      <c r="BB19" s="29">
        <v>0</v>
      </c>
      <c r="BC19" s="29">
        <v>0</v>
      </c>
      <c r="BD19" s="29">
        <v>0</v>
      </c>
      <c r="BE19" s="29">
        <v>0</v>
      </c>
      <c r="BF19" s="29">
        <v>0</v>
      </c>
      <c r="BG19" s="29">
        <v>0</v>
      </c>
      <c r="BH19" s="29">
        <v>0</v>
      </c>
      <c r="BI19" s="29">
        <v>0</v>
      </c>
      <c r="BJ19" s="29">
        <v>0</v>
      </c>
      <c r="BK19" s="29">
        <v>0</v>
      </c>
      <c r="BL19" s="29">
        <v>0</v>
      </c>
      <c r="BM19" s="29">
        <v>0</v>
      </c>
      <c r="BN19" s="29">
        <v>0</v>
      </c>
      <c r="BO19" s="29">
        <v>0</v>
      </c>
      <c r="BP19" s="29">
        <v>0</v>
      </c>
      <c r="BQ19" s="29">
        <v>0</v>
      </c>
      <c r="BR19" s="29">
        <v>0</v>
      </c>
      <c r="BS19" s="29">
        <v>0</v>
      </c>
      <c r="BT19" s="29">
        <v>0</v>
      </c>
      <c r="BU19" s="29">
        <v>0</v>
      </c>
      <c r="BV19" s="29">
        <v>0</v>
      </c>
      <c r="BW19" s="29">
        <v>0</v>
      </c>
      <c r="BX19" s="29">
        <v>0</v>
      </c>
      <c r="BY19" s="29">
        <v>0</v>
      </c>
      <c r="BZ19" s="29">
        <v>0</v>
      </c>
      <c r="CA19" s="29">
        <v>0</v>
      </c>
      <c r="CB19" s="29">
        <v>0</v>
      </c>
      <c r="CC19" s="29">
        <v>0</v>
      </c>
      <c r="CD19" s="29">
        <v>0</v>
      </c>
      <c r="CE19" s="29">
        <v>0</v>
      </c>
      <c r="CF19" s="29">
        <v>0</v>
      </c>
      <c r="CG19" s="29">
        <v>0</v>
      </c>
      <c r="CH19" s="29">
        <v>0</v>
      </c>
      <c r="CI19" s="29">
        <v>0</v>
      </c>
      <c r="CJ19" s="29">
        <v>0</v>
      </c>
      <c r="CK19" s="29">
        <v>0</v>
      </c>
    </row>
    <row r="20" spans="1:89" ht="41.45" customHeight="1" x14ac:dyDescent="0.2">
      <c r="A20" s="29" t="s">
        <v>117</v>
      </c>
      <c r="B20" s="29" t="s">
        <v>114</v>
      </c>
      <c r="C20" s="29" t="s">
        <v>107</v>
      </c>
      <c r="E20" s="29">
        <v>1.97</v>
      </c>
      <c r="F20" s="29">
        <v>1.97</v>
      </c>
      <c r="G20" s="29">
        <v>1.97</v>
      </c>
      <c r="H20" s="29">
        <v>1.97</v>
      </c>
      <c r="I20" s="29">
        <v>1.97</v>
      </c>
      <c r="J20" s="29">
        <v>1.97</v>
      </c>
      <c r="K20" s="29">
        <v>1.97</v>
      </c>
      <c r="L20" s="29">
        <v>1.97</v>
      </c>
      <c r="M20" s="29">
        <v>1.97</v>
      </c>
      <c r="N20" s="29">
        <v>1.97</v>
      </c>
      <c r="O20" s="29">
        <v>1.97</v>
      </c>
      <c r="P20" s="29">
        <v>1.97</v>
      </c>
      <c r="Q20" s="29">
        <v>1.97</v>
      </c>
      <c r="R20" s="29">
        <v>1.97</v>
      </c>
      <c r="S20" s="29">
        <v>1.97</v>
      </c>
      <c r="T20" s="29">
        <v>1.97</v>
      </c>
      <c r="U20" s="29">
        <v>1.97</v>
      </c>
      <c r="V20" s="29">
        <v>1.97</v>
      </c>
      <c r="W20" s="29">
        <v>1.97</v>
      </c>
      <c r="X20" s="29">
        <v>1.97</v>
      </c>
      <c r="Y20" s="29">
        <v>1.97</v>
      </c>
      <c r="Z20" s="29">
        <v>1.97</v>
      </c>
      <c r="AA20" s="29">
        <v>1.97</v>
      </c>
      <c r="AB20" s="29">
        <v>1.97</v>
      </c>
      <c r="AC20" s="29">
        <v>1.97</v>
      </c>
      <c r="AD20" s="29">
        <v>1.97</v>
      </c>
      <c r="AE20" s="29">
        <v>1.97</v>
      </c>
      <c r="AF20" s="29">
        <v>1.97</v>
      </c>
      <c r="AG20" s="29">
        <v>1.97</v>
      </c>
      <c r="AH20" s="29">
        <v>1.97</v>
      </c>
      <c r="AI20" s="29">
        <v>1.97</v>
      </c>
      <c r="AJ20" s="29">
        <v>1.97</v>
      </c>
      <c r="AK20" s="29">
        <v>1.97</v>
      </c>
      <c r="AL20" s="29">
        <v>1.97</v>
      </c>
      <c r="AM20" s="29">
        <v>1.97</v>
      </c>
      <c r="AN20" s="29">
        <v>1.97</v>
      </c>
      <c r="AO20" s="29">
        <v>1.97</v>
      </c>
      <c r="AP20" s="29">
        <v>1.97</v>
      </c>
      <c r="AQ20" s="29">
        <v>1.97</v>
      </c>
      <c r="AR20" s="29">
        <v>1.97</v>
      </c>
      <c r="AS20" s="29">
        <v>1.97</v>
      </c>
      <c r="AT20" s="29">
        <v>1.97</v>
      </c>
      <c r="AU20" s="29">
        <v>1.97</v>
      </c>
      <c r="AV20" s="29">
        <v>1.97</v>
      </c>
      <c r="AW20" s="29">
        <v>1.97</v>
      </c>
      <c r="AX20" s="29">
        <v>1.97</v>
      </c>
      <c r="AY20" s="29">
        <v>1.97</v>
      </c>
      <c r="AZ20" s="29">
        <v>1.97</v>
      </c>
      <c r="BA20" s="29">
        <v>1.97</v>
      </c>
      <c r="BB20" s="29">
        <v>1.97</v>
      </c>
      <c r="BC20" s="29">
        <v>1.97</v>
      </c>
      <c r="BD20" s="29">
        <v>1.97</v>
      </c>
      <c r="BE20" s="29">
        <v>1.97</v>
      </c>
      <c r="BF20" s="29">
        <v>1.97</v>
      </c>
      <c r="BG20" s="29">
        <v>1.97</v>
      </c>
      <c r="BH20" s="29">
        <v>1.97</v>
      </c>
      <c r="BI20" s="29">
        <v>1.97</v>
      </c>
      <c r="BJ20" s="29">
        <v>1.97</v>
      </c>
      <c r="BK20" s="29">
        <v>1.97</v>
      </c>
      <c r="BL20" s="29">
        <v>1.97</v>
      </c>
      <c r="BM20" s="29">
        <v>1.97</v>
      </c>
      <c r="BN20" s="29">
        <v>1.97</v>
      </c>
      <c r="BO20" s="29">
        <v>1.97</v>
      </c>
      <c r="BP20" s="29">
        <v>1.97</v>
      </c>
      <c r="BQ20" s="29">
        <v>1.97</v>
      </c>
      <c r="BR20" s="29">
        <v>1.97</v>
      </c>
      <c r="BS20" s="29">
        <v>1.97</v>
      </c>
      <c r="BT20" s="29">
        <v>1.97</v>
      </c>
      <c r="BU20" s="29">
        <v>1.97</v>
      </c>
      <c r="BV20" s="29">
        <v>1.97</v>
      </c>
      <c r="BW20" s="29">
        <v>1.97</v>
      </c>
      <c r="BX20" s="29">
        <v>1.97</v>
      </c>
      <c r="BY20" s="29">
        <v>1.97</v>
      </c>
      <c r="BZ20" s="29">
        <v>1.97</v>
      </c>
      <c r="CA20" s="29">
        <v>1.97</v>
      </c>
      <c r="CB20" s="29">
        <v>1.97</v>
      </c>
      <c r="CC20" s="29">
        <v>1.97</v>
      </c>
      <c r="CD20" s="29">
        <v>1.97</v>
      </c>
      <c r="CE20" s="29">
        <v>1.97</v>
      </c>
      <c r="CF20" s="29">
        <v>1.97</v>
      </c>
      <c r="CG20" s="29">
        <v>1.97</v>
      </c>
      <c r="CH20" s="29">
        <v>1.97</v>
      </c>
      <c r="CI20" s="29">
        <v>1.97</v>
      </c>
      <c r="CJ20" s="29">
        <v>1.97</v>
      </c>
      <c r="CK20" s="29">
        <v>1.97</v>
      </c>
    </row>
    <row r="21" spans="1:89" ht="41.45" customHeight="1" x14ac:dyDescent="0.2">
      <c r="A21" s="29" t="s">
        <v>115</v>
      </c>
      <c r="B21" s="29" t="s">
        <v>118</v>
      </c>
      <c r="C21" s="29" t="s">
        <v>107</v>
      </c>
      <c r="D21" s="29">
        <v>9.016</v>
      </c>
      <c r="E21" s="29">
        <v>205</v>
      </c>
      <c r="F21" s="29">
        <v>253</v>
      </c>
      <c r="G21" s="29">
        <v>261</v>
      </c>
      <c r="H21" s="29">
        <v>217</v>
      </c>
      <c r="I21" s="29">
        <v>179</v>
      </c>
      <c r="J21" s="29">
        <v>153</v>
      </c>
      <c r="K21" s="29">
        <v>144</v>
      </c>
      <c r="L21" s="29">
        <v>210</v>
      </c>
      <c r="M21" s="29">
        <v>93</v>
      </c>
      <c r="N21" s="29">
        <v>76</v>
      </c>
      <c r="O21" s="29">
        <v>79</v>
      </c>
      <c r="P21" s="29">
        <v>82</v>
      </c>
      <c r="Q21" s="29">
        <v>85</v>
      </c>
      <c r="R21" s="29">
        <v>88</v>
      </c>
      <c r="S21" s="29">
        <v>91</v>
      </c>
      <c r="T21" s="29">
        <v>94</v>
      </c>
      <c r="U21" s="29">
        <v>98</v>
      </c>
      <c r="V21" s="29">
        <v>101</v>
      </c>
      <c r="W21" s="29">
        <v>105</v>
      </c>
      <c r="X21" s="29">
        <v>108</v>
      </c>
      <c r="Y21" s="29">
        <v>112</v>
      </c>
      <c r="Z21" s="29">
        <v>116</v>
      </c>
      <c r="AA21" s="29">
        <v>121</v>
      </c>
      <c r="AB21" s="29">
        <v>125</v>
      </c>
      <c r="AC21" s="29">
        <v>130</v>
      </c>
      <c r="AD21" s="29">
        <v>134</v>
      </c>
      <c r="AE21" s="29">
        <v>139</v>
      </c>
      <c r="AF21" s="29">
        <v>144</v>
      </c>
      <c r="AG21" s="29">
        <v>149</v>
      </c>
      <c r="AH21" s="29">
        <v>155</v>
      </c>
      <c r="AI21" s="29">
        <v>160</v>
      </c>
      <c r="AJ21" s="29">
        <v>166</v>
      </c>
      <c r="AK21" s="29">
        <v>172</v>
      </c>
      <c r="AL21" s="29">
        <v>178</v>
      </c>
      <c r="AM21" s="29">
        <v>185</v>
      </c>
      <c r="AN21" s="29">
        <v>191</v>
      </c>
      <c r="AO21" s="29">
        <v>198</v>
      </c>
      <c r="AP21" s="29">
        <v>205</v>
      </c>
      <c r="AQ21" s="29">
        <v>213</v>
      </c>
      <c r="AR21" s="29">
        <v>220</v>
      </c>
      <c r="AS21" s="29">
        <v>228</v>
      </c>
      <c r="AT21" s="29">
        <v>236</v>
      </c>
      <c r="AU21" s="29">
        <v>245</v>
      </c>
      <c r="AV21" s="29">
        <v>441</v>
      </c>
      <c r="AW21" s="29">
        <v>457</v>
      </c>
      <c r="AX21" s="29">
        <v>474</v>
      </c>
      <c r="AY21" s="29">
        <v>491</v>
      </c>
      <c r="AZ21" s="29">
        <v>509</v>
      </c>
      <c r="BA21" s="29">
        <v>0</v>
      </c>
      <c r="BB21" s="29">
        <v>0</v>
      </c>
      <c r="BC21" s="29">
        <v>0</v>
      </c>
      <c r="BD21" s="29">
        <v>0</v>
      </c>
      <c r="BE21" s="29">
        <v>0</v>
      </c>
      <c r="BF21" s="29">
        <v>0</v>
      </c>
      <c r="BG21" s="29">
        <v>0</v>
      </c>
      <c r="BH21" s="29">
        <v>0</v>
      </c>
      <c r="BI21" s="29">
        <v>0</v>
      </c>
      <c r="BJ21" s="29">
        <v>0</v>
      </c>
      <c r="BK21" s="29">
        <v>0</v>
      </c>
      <c r="BL21" s="29">
        <v>0</v>
      </c>
      <c r="BM21" s="29">
        <v>0</v>
      </c>
      <c r="BN21" s="29">
        <v>0</v>
      </c>
      <c r="BO21" s="29">
        <v>0</v>
      </c>
      <c r="BP21" s="29">
        <v>0</v>
      </c>
      <c r="BQ21" s="29">
        <v>0</v>
      </c>
      <c r="BR21" s="29">
        <v>0</v>
      </c>
      <c r="BS21" s="29">
        <v>0</v>
      </c>
      <c r="BT21" s="29">
        <v>0</v>
      </c>
      <c r="BU21" s="29">
        <v>0</v>
      </c>
      <c r="BV21" s="29">
        <v>0</v>
      </c>
      <c r="BW21" s="29">
        <v>0</v>
      </c>
      <c r="BX21" s="29">
        <v>0</v>
      </c>
      <c r="BY21" s="29">
        <v>0</v>
      </c>
      <c r="BZ21" s="29">
        <v>0</v>
      </c>
      <c r="CA21" s="29">
        <v>0</v>
      </c>
      <c r="CB21" s="29">
        <v>0</v>
      </c>
      <c r="CC21" s="29">
        <v>0</v>
      </c>
      <c r="CD21" s="29">
        <v>0</v>
      </c>
      <c r="CE21" s="29">
        <v>0</v>
      </c>
      <c r="CF21" s="29">
        <v>0</v>
      </c>
      <c r="CG21" s="29">
        <v>0</v>
      </c>
      <c r="CH21" s="29">
        <v>0</v>
      </c>
      <c r="CI21" s="29">
        <v>0</v>
      </c>
      <c r="CJ21" s="29">
        <v>0</v>
      </c>
      <c r="CK21" s="29">
        <v>0</v>
      </c>
    </row>
    <row r="22" spans="1:89" ht="41.45" customHeight="1" x14ac:dyDescent="0.2">
      <c r="A22" s="29" t="s">
        <v>122</v>
      </c>
      <c r="B22" s="29" t="s">
        <v>112</v>
      </c>
      <c r="C22" s="29" t="s">
        <v>107</v>
      </c>
      <c r="D22" s="29">
        <v>8.3209999999999997</v>
      </c>
      <c r="E22" s="29">
        <v>32</v>
      </c>
      <c r="F22" s="29">
        <v>121</v>
      </c>
      <c r="G22" s="29">
        <v>121</v>
      </c>
      <c r="H22" s="29">
        <v>121</v>
      </c>
      <c r="I22" s="29">
        <v>121</v>
      </c>
      <c r="J22" s="29">
        <v>121</v>
      </c>
      <c r="K22" s="29">
        <v>121</v>
      </c>
      <c r="L22" s="29">
        <v>121</v>
      </c>
      <c r="M22" s="29">
        <v>121</v>
      </c>
      <c r="N22" s="29">
        <v>178</v>
      </c>
      <c r="O22" s="29">
        <v>178</v>
      </c>
      <c r="P22" s="29">
        <v>178</v>
      </c>
      <c r="Q22" s="29">
        <v>178</v>
      </c>
      <c r="R22" s="29">
        <v>178</v>
      </c>
      <c r="S22" s="29">
        <v>178</v>
      </c>
      <c r="T22" s="29">
        <v>178</v>
      </c>
      <c r="U22" s="29">
        <v>178</v>
      </c>
      <c r="V22" s="29">
        <v>227</v>
      </c>
      <c r="W22" s="29">
        <v>74</v>
      </c>
      <c r="X22" s="29">
        <v>67</v>
      </c>
      <c r="Y22" s="29">
        <v>65</v>
      </c>
      <c r="Z22" s="29">
        <v>133</v>
      </c>
      <c r="AA22" s="29">
        <v>27</v>
      </c>
      <c r="AB22" s="29">
        <v>27</v>
      </c>
      <c r="AC22" s="29">
        <v>27</v>
      </c>
      <c r="AD22" s="29">
        <v>27</v>
      </c>
      <c r="AE22" s="29">
        <v>27</v>
      </c>
      <c r="AF22" s="29">
        <v>27</v>
      </c>
      <c r="AG22" s="29">
        <v>27</v>
      </c>
      <c r="AH22" s="29">
        <v>27</v>
      </c>
      <c r="AI22" s="29">
        <v>27</v>
      </c>
      <c r="AJ22" s="29">
        <v>27</v>
      </c>
      <c r="AK22" s="29">
        <v>70</v>
      </c>
      <c r="AL22" s="29">
        <v>70</v>
      </c>
      <c r="AM22" s="29">
        <v>79</v>
      </c>
      <c r="AN22" s="29">
        <v>274</v>
      </c>
      <c r="AO22" s="29">
        <v>274</v>
      </c>
      <c r="AP22" s="29">
        <v>274</v>
      </c>
      <c r="AQ22" s="29">
        <v>209</v>
      </c>
      <c r="AR22" s="29">
        <v>76</v>
      </c>
      <c r="AS22" s="29">
        <v>76</v>
      </c>
      <c r="AT22" s="29">
        <v>76</v>
      </c>
      <c r="AU22" s="29">
        <v>76</v>
      </c>
      <c r="AV22" s="29">
        <v>76</v>
      </c>
      <c r="AW22" s="29">
        <v>76</v>
      </c>
      <c r="AX22" s="29">
        <v>76</v>
      </c>
      <c r="AY22" s="29">
        <v>76</v>
      </c>
      <c r="AZ22" s="29">
        <v>76</v>
      </c>
      <c r="BA22" s="29">
        <v>76</v>
      </c>
      <c r="BB22" s="29">
        <v>76</v>
      </c>
      <c r="BC22" s="29">
        <v>76</v>
      </c>
      <c r="BD22" s="29">
        <v>76</v>
      </c>
      <c r="BE22" s="29">
        <v>76</v>
      </c>
      <c r="BF22" s="29">
        <v>76</v>
      </c>
      <c r="BG22" s="29">
        <v>76</v>
      </c>
      <c r="BH22" s="29">
        <v>76</v>
      </c>
      <c r="BI22" s="29">
        <v>76</v>
      </c>
      <c r="BJ22" s="29">
        <v>76</v>
      </c>
      <c r="BK22" s="29">
        <v>76</v>
      </c>
      <c r="BL22" s="29">
        <v>76</v>
      </c>
      <c r="BM22" s="29">
        <v>76</v>
      </c>
      <c r="BN22" s="29">
        <v>76</v>
      </c>
      <c r="BO22" s="29">
        <v>76</v>
      </c>
      <c r="BP22" s="29">
        <v>76</v>
      </c>
      <c r="BQ22" s="29">
        <v>76</v>
      </c>
      <c r="BR22" s="29">
        <v>76</v>
      </c>
      <c r="BS22" s="29">
        <v>76</v>
      </c>
      <c r="BT22" s="29">
        <v>76</v>
      </c>
      <c r="BU22" s="29">
        <v>76</v>
      </c>
      <c r="BV22" s="29">
        <v>76</v>
      </c>
      <c r="BW22" s="29">
        <v>76</v>
      </c>
      <c r="BX22" s="29">
        <v>76</v>
      </c>
      <c r="BY22" s="29">
        <v>76</v>
      </c>
      <c r="BZ22" s="29">
        <v>76</v>
      </c>
      <c r="CA22" s="29">
        <v>76</v>
      </c>
      <c r="CB22" s="29">
        <v>76</v>
      </c>
      <c r="CC22" s="29">
        <v>76</v>
      </c>
      <c r="CD22" s="29">
        <v>76</v>
      </c>
      <c r="CE22" s="29">
        <v>76</v>
      </c>
      <c r="CF22" s="29">
        <v>150</v>
      </c>
      <c r="CG22" s="29">
        <v>150</v>
      </c>
      <c r="CH22" s="29">
        <v>150</v>
      </c>
      <c r="CI22" s="29">
        <v>150</v>
      </c>
      <c r="CJ22" s="29">
        <v>150</v>
      </c>
      <c r="CK22" s="29">
        <v>0</v>
      </c>
    </row>
    <row r="23" spans="1:89" ht="41.45" customHeight="1" x14ac:dyDescent="0.2">
      <c r="A23" s="29" t="s">
        <v>113</v>
      </c>
      <c r="B23" s="29" t="s">
        <v>114</v>
      </c>
      <c r="C23" s="29" t="s">
        <v>107</v>
      </c>
      <c r="E23" s="29">
        <v>1.6</v>
      </c>
      <c r="F23" s="29">
        <v>1.6</v>
      </c>
      <c r="G23" s="29">
        <v>1.6</v>
      </c>
      <c r="H23" s="29">
        <v>1.6</v>
      </c>
      <c r="I23" s="29">
        <v>1.6</v>
      </c>
      <c r="J23" s="29">
        <v>1.6</v>
      </c>
      <c r="K23" s="29">
        <v>1.6</v>
      </c>
      <c r="L23" s="29">
        <v>1.6</v>
      </c>
      <c r="M23" s="29">
        <v>1.6</v>
      </c>
      <c r="N23" s="29">
        <v>1.6</v>
      </c>
      <c r="O23" s="29">
        <v>1.6</v>
      </c>
      <c r="P23" s="29">
        <v>1.6</v>
      </c>
      <c r="Q23" s="29">
        <v>1.6</v>
      </c>
      <c r="R23" s="29">
        <v>1.6</v>
      </c>
      <c r="S23" s="29">
        <v>1.6</v>
      </c>
      <c r="T23" s="29">
        <v>1.6</v>
      </c>
      <c r="U23" s="29">
        <v>1.6</v>
      </c>
      <c r="V23" s="29">
        <v>1.6</v>
      </c>
      <c r="W23" s="29">
        <v>1.6</v>
      </c>
      <c r="X23" s="29">
        <v>1.6</v>
      </c>
      <c r="Y23" s="29">
        <v>1.6</v>
      </c>
      <c r="Z23" s="29">
        <v>1.6</v>
      </c>
      <c r="AA23" s="29">
        <v>1.6</v>
      </c>
      <c r="AB23" s="29">
        <v>1.6</v>
      </c>
      <c r="AC23" s="29">
        <v>1.6</v>
      </c>
      <c r="AD23" s="29">
        <v>1.6</v>
      </c>
      <c r="AE23" s="29">
        <v>1.6</v>
      </c>
      <c r="AF23" s="29">
        <v>1.6</v>
      </c>
      <c r="AG23" s="29">
        <v>1.6</v>
      </c>
      <c r="AH23" s="29">
        <v>1.6</v>
      </c>
      <c r="AI23" s="29">
        <v>1.6</v>
      </c>
      <c r="AJ23" s="29">
        <v>1.6</v>
      </c>
      <c r="AK23" s="29">
        <v>1.6</v>
      </c>
      <c r="AL23" s="29">
        <v>1.6</v>
      </c>
      <c r="AM23" s="29">
        <v>1.6</v>
      </c>
      <c r="AN23" s="29">
        <v>1.6</v>
      </c>
      <c r="AO23" s="29">
        <v>1.6</v>
      </c>
      <c r="AP23" s="29">
        <v>1.6</v>
      </c>
      <c r="AQ23" s="29">
        <v>1.6</v>
      </c>
      <c r="AR23" s="29">
        <v>1.6</v>
      </c>
      <c r="AS23" s="29">
        <v>1.6</v>
      </c>
      <c r="AT23" s="29">
        <v>1.6</v>
      </c>
      <c r="AU23" s="29">
        <v>1.6</v>
      </c>
      <c r="AV23" s="29">
        <v>1.6</v>
      </c>
      <c r="AW23" s="29">
        <v>1.6</v>
      </c>
      <c r="AX23" s="29">
        <v>1.6</v>
      </c>
      <c r="AY23" s="29">
        <v>1.6</v>
      </c>
      <c r="AZ23" s="29">
        <v>1.6</v>
      </c>
      <c r="BA23" s="29">
        <v>1.6</v>
      </c>
      <c r="BB23" s="29">
        <v>1.6</v>
      </c>
      <c r="BC23" s="29">
        <v>1.6</v>
      </c>
      <c r="BD23" s="29">
        <v>1.6</v>
      </c>
      <c r="BE23" s="29">
        <v>1.6</v>
      </c>
      <c r="BF23" s="29">
        <v>1.6</v>
      </c>
      <c r="BG23" s="29">
        <v>1.6</v>
      </c>
      <c r="BH23" s="29">
        <v>1.6</v>
      </c>
      <c r="BI23" s="29">
        <v>1.6</v>
      </c>
      <c r="BJ23" s="29">
        <v>1.6</v>
      </c>
      <c r="BK23" s="29">
        <v>1.6</v>
      </c>
      <c r="BL23" s="29">
        <v>1.6</v>
      </c>
      <c r="BM23" s="29">
        <v>1.6</v>
      </c>
      <c r="BN23" s="29">
        <v>1.6</v>
      </c>
      <c r="BO23" s="29">
        <v>1.6</v>
      </c>
      <c r="BP23" s="29">
        <v>1.6</v>
      </c>
      <c r="BQ23" s="29">
        <v>1.6</v>
      </c>
      <c r="BR23" s="29">
        <v>1.6</v>
      </c>
      <c r="BS23" s="29">
        <v>1.6</v>
      </c>
      <c r="BT23" s="29">
        <v>1.6</v>
      </c>
      <c r="BU23" s="29">
        <v>1.6</v>
      </c>
      <c r="BV23" s="29">
        <v>1.6</v>
      </c>
      <c r="BW23" s="29">
        <v>1.6</v>
      </c>
      <c r="BX23" s="29">
        <v>1.6</v>
      </c>
      <c r="BY23" s="29">
        <v>1.6</v>
      </c>
      <c r="BZ23" s="29">
        <v>1.6</v>
      </c>
      <c r="CA23" s="29">
        <v>1.6</v>
      </c>
      <c r="CB23" s="29">
        <v>1.6</v>
      </c>
      <c r="CC23" s="29">
        <v>1.6</v>
      </c>
      <c r="CD23" s="29">
        <v>1.6</v>
      </c>
      <c r="CE23" s="29">
        <v>1.6</v>
      </c>
      <c r="CF23" s="29">
        <v>1.6</v>
      </c>
      <c r="CG23" s="29">
        <v>1.6</v>
      </c>
      <c r="CH23" s="29">
        <v>1.6</v>
      </c>
      <c r="CI23" s="29">
        <v>1.6</v>
      </c>
      <c r="CJ23" s="29">
        <v>1.6</v>
      </c>
      <c r="CK23" s="29">
        <v>1.6</v>
      </c>
    </row>
    <row r="24" spans="1:89" ht="41.45" customHeight="1" x14ac:dyDescent="0.2">
      <c r="A24" s="29" t="s">
        <v>115</v>
      </c>
      <c r="B24" s="29" t="s">
        <v>116</v>
      </c>
      <c r="C24" s="29" t="s">
        <v>107</v>
      </c>
      <c r="D24" s="29">
        <v>17.04</v>
      </c>
      <c r="E24" s="29">
        <v>33</v>
      </c>
      <c r="F24" s="29">
        <v>125</v>
      </c>
      <c r="G24" s="29">
        <v>127</v>
      </c>
      <c r="H24" s="29">
        <v>129</v>
      </c>
      <c r="I24" s="29">
        <v>131</v>
      </c>
      <c r="J24" s="29">
        <v>134</v>
      </c>
      <c r="K24" s="29">
        <v>136</v>
      </c>
      <c r="L24" s="29">
        <v>138</v>
      </c>
      <c r="M24" s="29">
        <v>140</v>
      </c>
      <c r="N24" s="29">
        <v>209</v>
      </c>
      <c r="O24" s="29">
        <v>212</v>
      </c>
      <c r="P24" s="29">
        <v>216</v>
      </c>
      <c r="Q24" s="29">
        <v>219</v>
      </c>
      <c r="R24" s="29">
        <v>223</v>
      </c>
      <c r="S24" s="29">
        <v>226</v>
      </c>
      <c r="T24" s="29">
        <v>230</v>
      </c>
      <c r="U24" s="29">
        <v>233</v>
      </c>
      <c r="V24" s="29">
        <v>303</v>
      </c>
      <c r="W24" s="29">
        <v>101</v>
      </c>
      <c r="X24" s="29">
        <v>92</v>
      </c>
      <c r="Y24" s="29">
        <v>91</v>
      </c>
      <c r="Z24" s="29">
        <v>189</v>
      </c>
      <c r="AA24" s="29">
        <v>39</v>
      </c>
      <c r="AB24" s="29">
        <v>40</v>
      </c>
      <c r="AC24" s="29">
        <v>40</v>
      </c>
      <c r="AD24" s="29">
        <v>41</v>
      </c>
      <c r="AE24" s="29">
        <v>42</v>
      </c>
      <c r="AF24" s="29">
        <v>42</v>
      </c>
      <c r="AG24" s="29">
        <v>43</v>
      </c>
      <c r="AH24" s="29">
        <v>44</v>
      </c>
      <c r="AI24" s="29">
        <v>44</v>
      </c>
      <c r="AJ24" s="29">
        <v>45</v>
      </c>
      <c r="AK24" s="29">
        <v>117</v>
      </c>
      <c r="AL24" s="29">
        <v>119</v>
      </c>
      <c r="AM24" s="29">
        <v>137</v>
      </c>
      <c r="AN24" s="29">
        <v>484</v>
      </c>
      <c r="AO24" s="29">
        <v>492</v>
      </c>
      <c r="AP24" s="29">
        <v>500</v>
      </c>
      <c r="AQ24" s="29">
        <v>388</v>
      </c>
      <c r="AR24" s="29">
        <v>144</v>
      </c>
      <c r="AS24" s="29">
        <v>147</v>
      </c>
      <c r="AT24" s="29">
        <v>149</v>
      </c>
      <c r="AU24" s="29">
        <v>151</v>
      </c>
      <c r="AV24" s="29">
        <v>154</v>
      </c>
      <c r="AW24" s="29">
        <v>156</v>
      </c>
      <c r="AX24" s="29">
        <v>159</v>
      </c>
      <c r="AY24" s="29">
        <v>161</v>
      </c>
      <c r="AZ24" s="29">
        <v>164</v>
      </c>
      <c r="BA24" s="29">
        <v>166</v>
      </c>
      <c r="BB24" s="29">
        <v>169</v>
      </c>
      <c r="BC24" s="29">
        <v>172</v>
      </c>
      <c r="BD24" s="29">
        <v>174</v>
      </c>
      <c r="BE24" s="29">
        <v>177</v>
      </c>
      <c r="BF24" s="29">
        <v>180</v>
      </c>
      <c r="BG24" s="29">
        <v>183</v>
      </c>
      <c r="BH24" s="29">
        <v>186</v>
      </c>
      <c r="BI24" s="29">
        <v>189</v>
      </c>
      <c r="BJ24" s="29">
        <v>192</v>
      </c>
      <c r="BK24" s="29">
        <v>195</v>
      </c>
      <c r="BL24" s="29">
        <v>198</v>
      </c>
      <c r="BM24" s="29">
        <v>201</v>
      </c>
      <c r="BN24" s="29">
        <v>204</v>
      </c>
      <c r="BO24" s="29">
        <v>208</v>
      </c>
      <c r="BP24" s="29">
        <v>211</v>
      </c>
      <c r="BQ24" s="29">
        <v>214</v>
      </c>
      <c r="BR24" s="29">
        <v>218</v>
      </c>
      <c r="BS24" s="29">
        <v>221</v>
      </c>
      <c r="BT24" s="29">
        <v>225</v>
      </c>
      <c r="BU24" s="29">
        <v>229</v>
      </c>
      <c r="BV24" s="29">
        <v>232</v>
      </c>
      <c r="BW24" s="29">
        <v>236</v>
      </c>
      <c r="BX24" s="29">
        <v>240</v>
      </c>
      <c r="BY24" s="29">
        <v>244</v>
      </c>
      <c r="BZ24" s="29">
        <v>247</v>
      </c>
      <c r="CA24" s="29">
        <v>251</v>
      </c>
      <c r="CB24" s="29">
        <v>255</v>
      </c>
      <c r="CC24" s="29">
        <v>259</v>
      </c>
      <c r="CD24" s="29">
        <v>264</v>
      </c>
      <c r="CE24" s="29">
        <v>268</v>
      </c>
      <c r="CF24" s="29">
        <v>533</v>
      </c>
      <c r="CG24" s="29">
        <v>542</v>
      </c>
      <c r="CH24" s="29">
        <v>550</v>
      </c>
      <c r="CI24" s="29">
        <v>559</v>
      </c>
      <c r="CJ24" s="29">
        <v>568</v>
      </c>
      <c r="CK24" s="29">
        <v>0</v>
      </c>
    </row>
    <row r="25" spans="1:89" ht="41.45" customHeight="1" x14ac:dyDescent="0.2">
      <c r="A25" s="29" t="s">
        <v>117</v>
      </c>
      <c r="B25" s="29" t="s">
        <v>114</v>
      </c>
      <c r="C25" s="29" t="s">
        <v>107</v>
      </c>
      <c r="E25" s="29">
        <v>1.97</v>
      </c>
      <c r="F25" s="29">
        <v>1.97</v>
      </c>
      <c r="G25" s="29">
        <v>1.97</v>
      </c>
      <c r="H25" s="29">
        <v>1.97</v>
      </c>
      <c r="I25" s="29">
        <v>1.97</v>
      </c>
      <c r="J25" s="29">
        <v>1.97</v>
      </c>
      <c r="K25" s="29">
        <v>1.97</v>
      </c>
      <c r="L25" s="29">
        <v>1.97</v>
      </c>
      <c r="M25" s="29">
        <v>1.97</v>
      </c>
      <c r="N25" s="29">
        <v>1.97</v>
      </c>
      <c r="O25" s="29">
        <v>1.97</v>
      </c>
      <c r="P25" s="29">
        <v>1.97</v>
      </c>
      <c r="Q25" s="29">
        <v>1.97</v>
      </c>
      <c r="R25" s="29">
        <v>1.97</v>
      </c>
      <c r="S25" s="29">
        <v>1.97</v>
      </c>
      <c r="T25" s="29">
        <v>1.97</v>
      </c>
      <c r="U25" s="29">
        <v>1.97</v>
      </c>
      <c r="V25" s="29">
        <v>1.97</v>
      </c>
      <c r="W25" s="29">
        <v>1.97</v>
      </c>
      <c r="X25" s="29">
        <v>1.97</v>
      </c>
      <c r="Y25" s="29">
        <v>1.97</v>
      </c>
      <c r="Z25" s="29">
        <v>1.97</v>
      </c>
      <c r="AA25" s="29">
        <v>1.97</v>
      </c>
      <c r="AB25" s="29">
        <v>1.97</v>
      </c>
      <c r="AC25" s="29">
        <v>1.97</v>
      </c>
      <c r="AD25" s="29">
        <v>1.97</v>
      </c>
      <c r="AE25" s="29">
        <v>1.97</v>
      </c>
      <c r="AF25" s="29">
        <v>1.97</v>
      </c>
      <c r="AG25" s="29">
        <v>1.97</v>
      </c>
      <c r="AH25" s="29">
        <v>1.97</v>
      </c>
      <c r="AI25" s="29">
        <v>1.97</v>
      </c>
      <c r="AJ25" s="29">
        <v>1.97</v>
      </c>
      <c r="AK25" s="29">
        <v>1.97</v>
      </c>
      <c r="AL25" s="29">
        <v>1.97</v>
      </c>
      <c r="AM25" s="29">
        <v>1.97</v>
      </c>
      <c r="AN25" s="29">
        <v>1.97</v>
      </c>
      <c r="AO25" s="29">
        <v>1.97</v>
      </c>
      <c r="AP25" s="29">
        <v>1.97</v>
      </c>
      <c r="AQ25" s="29">
        <v>1.97</v>
      </c>
      <c r="AR25" s="29">
        <v>1.97</v>
      </c>
      <c r="AS25" s="29">
        <v>1.97</v>
      </c>
      <c r="AT25" s="29">
        <v>1.97</v>
      </c>
      <c r="AU25" s="29">
        <v>1.97</v>
      </c>
      <c r="AV25" s="29">
        <v>1.97</v>
      </c>
      <c r="AW25" s="29">
        <v>1.97</v>
      </c>
      <c r="AX25" s="29">
        <v>1.97</v>
      </c>
      <c r="AY25" s="29">
        <v>1.97</v>
      </c>
      <c r="AZ25" s="29">
        <v>1.97</v>
      </c>
      <c r="BA25" s="29">
        <v>1.97</v>
      </c>
      <c r="BB25" s="29">
        <v>1.97</v>
      </c>
      <c r="BC25" s="29">
        <v>1.97</v>
      </c>
      <c r="BD25" s="29">
        <v>1.97</v>
      </c>
      <c r="BE25" s="29">
        <v>1.97</v>
      </c>
      <c r="BF25" s="29">
        <v>1.97</v>
      </c>
      <c r="BG25" s="29">
        <v>1.97</v>
      </c>
      <c r="BH25" s="29">
        <v>1.97</v>
      </c>
      <c r="BI25" s="29">
        <v>1.97</v>
      </c>
      <c r="BJ25" s="29">
        <v>1.97</v>
      </c>
      <c r="BK25" s="29">
        <v>1.97</v>
      </c>
      <c r="BL25" s="29">
        <v>1.97</v>
      </c>
      <c r="BM25" s="29">
        <v>1.97</v>
      </c>
      <c r="BN25" s="29">
        <v>1.97</v>
      </c>
      <c r="BO25" s="29">
        <v>1.97</v>
      </c>
      <c r="BP25" s="29">
        <v>1.97</v>
      </c>
      <c r="BQ25" s="29">
        <v>1.97</v>
      </c>
      <c r="BR25" s="29">
        <v>1.97</v>
      </c>
      <c r="BS25" s="29">
        <v>1.97</v>
      </c>
      <c r="BT25" s="29">
        <v>1.97</v>
      </c>
      <c r="BU25" s="29">
        <v>1.97</v>
      </c>
      <c r="BV25" s="29">
        <v>1.97</v>
      </c>
      <c r="BW25" s="29">
        <v>1.97</v>
      </c>
      <c r="BX25" s="29">
        <v>1.97</v>
      </c>
      <c r="BY25" s="29">
        <v>1.97</v>
      </c>
      <c r="BZ25" s="29">
        <v>1.97</v>
      </c>
      <c r="CA25" s="29">
        <v>1.97</v>
      </c>
      <c r="CB25" s="29">
        <v>1.97</v>
      </c>
      <c r="CC25" s="29">
        <v>1.97</v>
      </c>
      <c r="CD25" s="29">
        <v>1.97</v>
      </c>
      <c r="CE25" s="29">
        <v>1.97</v>
      </c>
      <c r="CF25" s="29">
        <v>1.97</v>
      </c>
      <c r="CG25" s="29">
        <v>1.97</v>
      </c>
      <c r="CH25" s="29">
        <v>1.97</v>
      </c>
      <c r="CI25" s="29">
        <v>1.97</v>
      </c>
      <c r="CJ25" s="29">
        <v>1.97</v>
      </c>
      <c r="CK25" s="29">
        <v>1.97</v>
      </c>
    </row>
    <row r="26" spans="1:89" ht="41.45" customHeight="1" x14ac:dyDescent="0.2">
      <c r="A26" s="29" t="s">
        <v>115</v>
      </c>
      <c r="B26" s="29" t="s">
        <v>118</v>
      </c>
      <c r="C26" s="29" t="s">
        <v>107</v>
      </c>
      <c r="D26" s="29">
        <v>50.966000000000001</v>
      </c>
      <c r="E26" s="29">
        <v>34</v>
      </c>
      <c r="F26" s="29">
        <v>130</v>
      </c>
      <c r="G26" s="29">
        <v>135</v>
      </c>
      <c r="H26" s="29">
        <v>140</v>
      </c>
      <c r="I26" s="29">
        <v>145</v>
      </c>
      <c r="J26" s="29">
        <v>150</v>
      </c>
      <c r="K26" s="29">
        <v>156</v>
      </c>
      <c r="L26" s="29">
        <v>161</v>
      </c>
      <c r="M26" s="29">
        <v>167</v>
      </c>
      <c r="N26" s="29">
        <v>254</v>
      </c>
      <c r="O26" s="29">
        <v>263</v>
      </c>
      <c r="P26" s="29">
        <v>273</v>
      </c>
      <c r="Q26" s="29">
        <v>282</v>
      </c>
      <c r="R26" s="29">
        <v>293</v>
      </c>
      <c r="S26" s="29">
        <v>303</v>
      </c>
      <c r="T26" s="29">
        <v>314</v>
      </c>
      <c r="U26" s="29">
        <v>325</v>
      </c>
      <c r="V26" s="29">
        <v>430</v>
      </c>
      <c r="W26" s="29">
        <v>146</v>
      </c>
      <c r="X26" s="29">
        <v>136</v>
      </c>
      <c r="Y26" s="29">
        <v>137</v>
      </c>
      <c r="Z26" s="29">
        <v>291</v>
      </c>
      <c r="AA26" s="29">
        <v>61</v>
      </c>
      <c r="AB26" s="29">
        <v>63</v>
      </c>
      <c r="AC26" s="29">
        <v>66</v>
      </c>
      <c r="AD26" s="29">
        <v>68</v>
      </c>
      <c r="AE26" s="29">
        <v>70</v>
      </c>
      <c r="AF26" s="29">
        <v>73</v>
      </c>
      <c r="AG26" s="29">
        <v>76</v>
      </c>
      <c r="AH26" s="29">
        <v>78</v>
      </c>
      <c r="AI26" s="29">
        <v>81</v>
      </c>
      <c r="AJ26" s="29">
        <v>84</v>
      </c>
      <c r="AK26" s="29">
        <v>224</v>
      </c>
      <c r="AL26" s="29">
        <v>232</v>
      </c>
      <c r="AM26" s="29">
        <v>272</v>
      </c>
      <c r="AN26" s="29">
        <v>979</v>
      </c>
      <c r="AO26" s="29">
        <v>1.014</v>
      </c>
      <c r="AP26" s="29">
        <v>1.0509999999999999</v>
      </c>
      <c r="AQ26" s="29">
        <v>831</v>
      </c>
      <c r="AR26" s="29">
        <v>315</v>
      </c>
      <c r="AS26" s="29">
        <v>326</v>
      </c>
      <c r="AT26" s="29">
        <v>338</v>
      </c>
      <c r="AU26" s="29">
        <v>350</v>
      </c>
      <c r="AV26" s="29">
        <v>363</v>
      </c>
      <c r="AW26" s="29">
        <v>376</v>
      </c>
      <c r="AX26" s="29">
        <v>390</v>
      </c>
      <c r="AY26" s="29">
        <v>404</v>
      </c>
      <c r="AZ26" s="29">
        <v>418</v>
      </c>
      <c r="BA26" s="29">
        <v>433</v>
      </c>
      <c r="BB26" s="29">
        <v>449</v>
      </c>
      <c r="BC26" s="29">
        <v>465</v>
      </c>
      <c r="BD26" s="29">
        <v>482</v>
      </c>
      <c r="BE26" s="29">
        <v>499</v>
      </c>
      <c r="BF26" s="29">
        <v>517</v>
      </c>
      <c r="BG26" s="29">
        <v>536</v>
      </c>
      <c r="BH26" s="29">
        <v>555</v>
      </c>
      <c r="BI26" s="29">
        <v>575</v>
      </c>
      <c r="BJ26" s="29">
        <v>596</v>
      </c>
      <c r="BK26" s="29">
        <v>618</v>
      </c>
      <c r="BL26" s="29">
        <v>640</v>
      </c>
      <c r="BM26" s="29">
        <v>663</v>
      </c>
      <c r="BN26" s="29">
        <v>687</v>
      </c>
      <c r="BO26" s="29">
        <v>712</v>
      </c>
      <c r="BP26" s="29">
        <v>737</v>
      </c>
      <c r="BQ26" s="29">
        <v>764</v>
      </c>
      <c r="BR26" s="29">
        <v>791</v>
      </c>
      <c r="BS26" s="29">
        <v>820</v>
      </c>
      <c r="BT26" s="29">
        <v>849</v>
      </c>
      <c r="BU26" s="29">
        <v>880</v>
      </c>
      <c r="BV26" s="29">
        <v>912</v>
      </c>
      <c r="BW26" s="29">
        <v>945</v>
      </c>
      <c r="BX26" s="29">
        <v>979</v>
      </c>
      <c r="BY26" s="29">
        <v>1.014</v>
      </c>
      <c r="BZ26" s="29">
        <v>1.0509999999999999</v>
      </c>
      <c r="CA26" s="29">
        <v>1.0880000000000001</v>
      </c>
      <c r="CB26" s="29">
        <v>1.1279999999999999</v>
      </c>
      <c r="CC26" s="29">
        <v>1.1679999999999999</v>
      </c>
      <c r="CD26" s="29">
        <v>1.2110000000000001</v>
      </c>
      <c r="CE26" s="29">
        <v>1.254</v>
      </c>
      <c r="CF26" s="29">
        <v>2.5449999999999999</v>
      </c>
      <c r="CG26" s="29">
        <v>2.637</v>
      </c>
      <c r="CH26" s="29">
        <v>2.7320000000000002</v>
      </c>
      <c r="CI26" s="29">
        <v>2.83</v>
      </c>
      <c r="CJ26" s="29">
        <v>2.9319999999999999</v>
      </c>
      <c r="CK26" s="29">
        <v>0</v>
      </c>
    </row>
    <row r="27" spans="1:89" ht="41.45" customHeight="1" x14ac:dyDescent="0.2">
      <c r="A27" s="29" t="s">
        <v>123</v>
      </c>
      <c r="B27" s="29" t="s">
        <v>124</v>
      </c>
      <c r="C27" s="29" t="s">
        <v>107</v>
      </c>
      <c r="D27" s="29">
        <v>169.80799999999999</v>
      </c>
      <c r="E27" s="29">
        <v>1.7430000000000001</v>
      </c>
      <c r="F27" s="29">
        <v>1.948</v>
      </c>
      <c r="G27" s="29">
        <v>1.8160000000000001</v>
      </c>
      <c r="H27" s="29">
        <v>2.2370000000000001</v>
      </c>
      <c r="I27" s="29">
        <v>1.9510000000000001</v>
      </c>
      <c r="J27" s="29">
        <v>1.9410000000000001</v>
      </c>
      <c r="K27" s="29">
        <v>1.7869999999999999</v>
      </c>
      <c r="L27" s="29">
        <v>2.0710000000000002</v>
      </c>
      <c r="M27" s="29">
        <v>2.2799999999999998</v>
      </c>
      <c r="N27" s="29">
        <v>2.2890000000000001</v>
      </c>
      <c r="O27" s="29">
        <v>2.2810000000000001</v>
      </c>
      <c r="P27" s="29">
        <v>2.29</v>
      </c>
      <c r="Q27" s="29">
        <v>2.1619999999999999</v>
      </c>
      <c r="R27" s="29">
        <v>2.2930000000000001</v>
      </c>
      <c r="S27" s="29">
        <v>2.2930000000000001</v>
      </c>
      <c r="T27" s="29">
        <v>2.2120000000000002</v>
      </c>
      <c r="U27" s="29">
        <v>2.1669999999999998</v>
      </c>
      <c r="V27" s="29">
        <v>1.976</v>
      </c>
      <c r="W27" s="29">
        <v>1.4990000000000001</v>
      </c>
      <c r="X27" s="29">
        <v>1.4650000000000001</v>
      </c>
      <c r="Y27" s="29">
        <v>1.3240000000000001</v>
      </c>
      <c r="Z27" s="29">
        <v>1.4390000000000001</v>
      </c>
      <c r="AA27" s="29">
        <v>1.1559999999999999</v>
      </c>
      <c r="AB27" s="29">
        <v>1.181</v>
      </c>
      <c r="AC27" s="29">
        <v>1.147</v>
      </c>
      <c r="AD27" s="29">
        <v>1.113</v>
      </c>
      <c r="AE27" s="29">
        <v>672</v>
      </c>
      <c r="AF27" s="29">
        <v>517</v>
      </c>
      <c r="AG27" s="29">
        <v>485</v>
      </c>
      <c r="AH27" s="29">
        <v>502</v>
      </c>
      <c r="AI27" s="29">
        <v>520</v>
      </c>
      <c r="AJ27" s="29">
        <v>668</v>
      </c>
      <c r="AK27" s="29">
        <v>1.0269999999999999</v>
      </c>
      <c r="AL27" s="29">
        <v>1.218</v>
      </c>
      <c r="AM27" s="29">
        <v>1.44</v>
      </c>
      <c r="AN27" s="29">
        <v>2.1880000000000002</v>
      </c>
      <c r="AO27" s="29">
        <v>2.0790000000000002</v>
      </c>
      <c r="AP27" s="29">
        <v>1.9590000000000001</v>
      </c>
      <c r="AQ27" s="29">
        <v>1.61</v>
      </c>
      <c r="AR27" s="29">
        <v>1.2050000000000001</v>
      </c>
      <c r="AS27" s="29">
        <v>1.3089999999999999</v>
      </c>
      <c r="AT27" s="29">
        <v>1.36</v>
      </c>
      <c r="AU27" s="29">
        <v>1.4059999999999999</v>
      </c>
      <c r="AV27" s="29">
        <v>1.6439999999999999</v>
      </c>
      <c r="AW27" s="29">
        <v>1.7030000000000001</v>
      </c>
      <c r="AX27" s="29">
        <v>1.7649999999999999</v>
      </c>
      <c r="AY27" s="29">
        <v>1.8280000000000001</v>
      </c>
      <c r="AZ27" s="29">
        <v>1.8939999999999999</v>
      </c>
      <c r="BA27" s="29">
        <v>1.4259999999999999</v>
      </c>
      <c r="BB27" s="29">
        <v>1.474</v>
      </c>
      <c r="BC27" s="29">
        <v>1.478</v>
      </c>
      <c r="BD27" s="29">
        <v>1.5229999999999999</v>
      </c>
      <c r="BE27" s="29">
        <v>1.5780000000000001</v>
      </c>
      <c r="BF27" s="29">
        <v>1.6259999999999999</v>
      </c>
      <c r="BG27" s="29">
        <v>1.6850000000000001</v>
      </c>
      <c r="BH27" s="29">
        <v>1.7450000000000001</v>
      </c>
      <c r="BI27" s="29">
        <v>1.8080000000000001</v>
      </c>
      <c r="BJ27" s="29">
        <v>1.8740000000000001</v>
      </c>
      <c r="BK27" s="29">
        <v>1.9410000000000001</v>
      </c>
      <c r="BL27" s="29">
        <v>2.0110000000000001</v>
      </c>
      <c r="BM27" s="29">
        <v>2.0840000000000001</v>
      </c>
      <c r="BN27" s="29">
        <v>2.1589999999999998</v>
      </c>
      <c r="BO27" s="29">
        <v>2.2370000000000001</v>
      </c>
      <c r="BP27" s="29">
        <v>2.3170000000000002</v>
      </c>
      <c r="BQ27" s="29">
        <v>2.4009999999999998</v>
      </c>
      <c r="BR27" s="29">
        <v>2.3519999999999999</v>
      </c>
      <c r="BS27" s="29">
        <v>2.589</v>
      </c>
      <c r="BT27" s="29">
        <v>2.681</v>
      </c>
      <c r="BU27" s="29">
        <v>2.8380000000000001</v>
      </c>
      <c r="BV27" s="29">
        <v>2.8809999999999998</v>
      </c>
      <c r="BW27" s="29">
        <v>3.0179999999999998</v>
      </c>
      <c r="BX27" s="29">
        <v>3.0990000000000002</v>
      </c>
      <c r="BY27" s="29">
        <v>3.1389999999999998</v>
      </c>
      <c r="BZ27" s="29">
        <v>3.3079999999999998</v>
      </c>
      <c r="CA27" s="29">
        <v>2.76</v>
      </c>
      <c r="CB27" s="29">
        <v>2.9279999999999999</v>
      </c>
      <c r="CC27" s="29">
        <v>2.927</v>
      </c>
      <c r="CD27" s="29">
        <v>3.0019999999999998</v>
      </c>
      <c r="CE27" s="29">
        <v>3.11</v>
      </c>
      <c r="CF27" s="29">
        <v>3.8639999999999999</v>
      </c>
      <c r="CG27" s="29">
        <v>4.0060000000000002</v>
      </c>
      <c r="CH27" s="29">
        <v>4.1470000000000002</v>
      </c>
      <c r="CI27" s="29">
        <v>4.2969999999999997</v>
      </c>
      <c r="CJ27" s="29">
        <v>4.4329999999999998</v>
      </c>
      <c r="CK27" s="29">
        <v>0</v>
      </c>
    </row>
  </sheetData>
  <phoneticPr fontId="2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ADDB-EC55-4279-A9EF-79E0198BB50E}">
  <dimension ref="A1:D27"/>
  <sheetViews>
    <sheetView workbookViewId="0">
      <selection activeCell="A30" sqref="A30"/>
    </sheetView>
  </sheetViews>
  <sheetFormatPr defaultRowHeight="12.75" x14ac:dyDescent="0.2"/>
  <cols>
    <col min="1" max="1" width="32.1640625" bestFit="1" customWidth="1"/>
    <col min="2" max="2" width="19.83203125" bestFit="1" customWidth="1"/>
    <col min="3" max="3" width="10.83203125" bestFit="1" customWidth="1"/>
    <col min="4" max="4" width="13.5" bestFit="1" customWidth="1"/>
  </cols>
  <sheetData>
    <row r="1" spans="1:4" x14ac:dyDescent="0.2">
      <c r="A1" t="s">
        <v>108</v>
      </c>
      <c r="B1" t="s">
        <v>109</v>
      </c>
      <c r="C1" t="s">
        <v>103</v>
      </c>
      <c r="D1" t="s">
        <v>110</v>
      </c>
    </row>
    <row r="2" spans="1:4" x14ac:dyDescent="0.2">
      <c r="A2" t="s">
        <v>111</v>
      </c>
      <c r="B2" t="s">
        <v>112</v>
      </c>
      <c r="C2" t="s">
        <v>107</v>
      </c>
      <c r="D2">
        <v>19.719000000000001</v>
      </c>
    </row>
    <row r="3" spans="1:4" x14ac:dyDescent="0.2">
      <c r="A3" t="s">
        <v>113</v>
      </c>
      <c r="B3" t="s">
        <v>114</v>
      </c>
      <c r="C3" t="s">
        <v>107</v>
      </c>
    </row>
    <row r="4" spans="1:4" x14ac:dyDescent="0.2">
      <c r="A4" t="s">
        <v>115</v>
      </c>
      <c r="B4" t="s">
        <v>116</v>
      </c>
      <c r="C4" t="s">
        <v>107</v>
      </c>
      <c r="D4">
        <v>23.701000000000001</v>
      </c>
    </row>
    <row r="5" spans="1:4" x14ac:dyDescent="0.2">
      <c r="A5" t="s">
        <v>117</v>
      </c>
      <c r="B5" t="s">
        <v>114</v>
      </c>
      <c r="C5" t="s">
        <v>107</v>
      </c>
    </row>
    <row r="6" spans="1:4" x14ac:dyDescent="0.2">
      <c r="A6" t="s">
        <v>115</v>
      </c>
      <c r="B6" t="s">
        <v>118</v>
      </c>
      <c r="C6" t="s">
        <v>107</v>
      </c>
      <c r="D6">
        <v>30.213999999999999</v>
      </c>
    </row>
    <row r="7" spans="1:4" x14ac:dyDescent="0.2">
      <c r="A7" t="s">
        <v>119</v>
      </c>
      <c r="B7" t="s">
        <v>112</v>
      </c>
      <c r="C7" t="s">
        <v>107</v>
      </c>
      <c r="D7">
        <v>9.9149999999999991</v>
      </c>
    </row>
    <row r="8" spans="1:4" x14ac:dyDescent="0.2">
      <c r="A8" t="s">
        <v>113</v>
      </c>
      <c r="B8" t="s">
        <v>114</v>
      </c>
      <c r="C8" t="s">
        <v>107</v>
      </c>
    </row>
    <row r="9" spans="1:4" x14ac:dyDescent="0.2">
      <c r="A9" t="s">
        <v>115</v>
      </c>
      <c r="B9" t="s">
        <v>116</v>
      </c>
      <c r="C9" t="s">
        <v>107</v>
      </c>
      <c r="D9">
        <v>18.927</v>
      </c>
    </row>
    <row r="10" spans="1:4" x14ac:dyDescent="0.2">
      <c r="A10" t="s">
        <v>117</v>
      </c>
      <c r="B10" t="s">
        <v>114</v>
      </c>
      <c r="C10" t="s">
        <v>107</v>
      </c>
    </row>
    <row r="11" spans="1:4" x14ac:dyDescent="0.2">
      <c r="A11" t="s">
        <v>115</v>
      </c>
      <c r="B11" t="s">
        <v>118</v>
      </c>
      <c r="C11" t="s">
        <v>107</v>
      </c>
      <c r="D11">
        <v>52.84</v>
      </c>
    </row>
    <row r="12" spans="1:4" x14ac:dyDescent="0.2">
      <c r="A12" t="s">
        <v>120</v>
      </c>
      <c r="B12" t="s">
        <v>112</v>
      </c>
      <c r="C12" t="s">
        <v>107</v>
      </c>
      <c r="D12">
        <v>5.8230000000000004</v>
      </c>
    </row>
    <row r="13" spans="1:4" x14ac:dyDescent="0.2">
      <c r="A13" t="s">
        <v>113</v>
      </c>
      <c r="B13" t="s">
        <v>114</v>
      </c>
      <c r="C13" t="s">
        <v>107</v>
      </c>
    </row>
    <row r="14" spans="1:4" x14ac:dyDescent="0.2">
      <c r="A14" t="s">
        <v>115</v>
      </c>
      <c r="B14" t="s">
        <v>116</v>
      </c>
      <c r="C14" t="s">
        <v>107</v>
      </c>
      <c r="D14">
        <v>10.705</v>
      </c>
    </row>
    <row r="15" spans="1:4" x14ac:dyDescent="0.2">
      <c r="A15" t="s">
        <v>117</v>
      </c>
      <c r="B15" t="s">
        <v>114</v>
      </c>
      <c r="C15" t="s">
        <v>107</v>
      </c>
    </row>
    <row r="16" spans="1:4" x14ac:dyDescent="0.2">
      <c r="A16" t="s">
        <v>115</v>
      </c>
      <c r="B16" t="s">
        <v>118</v>
      </c>
      <c r="C16" t="s">
        <v>107</v>
      </c>
      <c r="D16">
        <v>26.77</v>
      </c>
    </row>
    <row r="17" spans="1:4" x14ac:dyDescent="0.2">
      <c r="A17" t="s">
        <v>121</v>
      </c>
      <c r="B17" t="s">
        <v>112</v>
      </c>
      <c r="C17" t="s">
        <v>107</v>
      </c>
      <c r="D17">
        <v>3.75</v>
      </c>
    </row>
    <row r="18" spans="1:4" x14ac:dyDescent="0.2">
      <c r="A18" t="s">
        <v>113</v>
      </c>
      <c r="B18" t="s">
        <v>114</v>
      </c>
      <c r="C18" t="s">
        <v>107</v>
      </c>
    </row>
    <row r="19" spans="1:4" x14ac:dyDescent="0.2">
      <c r="A19" t="s">
        <v>115</v>
      </c>
      <c r="B19" t="s">
        <v>116</v>
      </c>
      <c r="C19" t="s">
        <v>107</v>
      </c>
      <c r="D19">
        <v>5.3380000000000001</v>
      </c>
    </row>
    <row r="20" spans="1:4" x14ac:dyDescent="0.2">
      <c r="A20" t="s">
        <v>117</v>
      </c>
      <c r="B20" t="s">
        <v>114</v>
      </c>
      <c r="C20" t="s">
        <v>107</v>
      </c>
    </row>
    <row r="21" spans="1:4" x14ac:dyDescent="0.2">
      <c r="A21" t="s">
        <v>115</v>
      </c>
      <c r="B21" t="s">
        <v>118</v>
      </c>
      <c r="C21" t="s">
        <v>107</v>
      </c>
      <c r="D21">
        <v>9.016</v>
      </c>
    </row>
    <row r="22" spans="1:4" x14ac:dyDescent="0.2">
      <c r="A22" t="s">
        <v>122</v>
      </c>
      <c r="B22" t="s">
        <v>112</v>
      </c>
      <c r="C22" t="s">
        <v>107</v>
      </c>
      <c r="D22">
        <v>8.3209999999999997</v>
      </c>
    </row>
    <row r="23" spans="1:4" x14ac:dyDescent="0.2">
      <c r="A23" t="s">
        <v>113</v>
      </c>
      <c r="B23" t="s">
        <v>114</v>
      </c>
      <c r="C23" t="s">
        <v>107</v>
      </c>
    </row>
    <row r="24" spans="1:4" x14ac:dyDescent="0.2">
      <c r="A24" t="s">
        <v>115</v>
      </c>
      <c r="B24" t="s">
        <v>116</v>
      </c>
      <c r="C24" t="s">
        <v>107</v>
      </c>
      <c r="D24">
        <v>17.04</v>
      </c>
    </row>
    <row r="25" spans="1:4" x14ac:dyDescent="0.2">
      <c r="A25" t="s">
        <v>117</v>
      </c>
      <c r="B25" t="s">
        <v>114</v>
      </c>
      <c r="C25" t="s">
        <v>107</v>
      </c>
    </row>
    <row r="26" spans="1:4" x14ac:dyDescent="0.2">
      <c r="A26" t="s">
        <v>115</v>
      </c>
      <c r="B26" t="s">
        <v>118</v>
      </c>
      <c r="C26" t="s">
        <v>107</v>
      </c>
      <c r="D26">
        <v>50.966000000000001</v>
      </c>
    </row>
    <row r="27" spans="1:4" x14ac:dyDescent="0.2">
      <c r="A27" t="s">
        <v>123</v>
      </c>
      <c r="B27" t="s">
        <v>124</v>
      </c>
      <c r="C27" t="s">
        <v>107</v>
      </c>
      <c r="D27">
        <v>169.80799999999999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4FBE-35CA-48B8-84B1-1FD5EE24167C}">
  <dimension ref="A1:AA28"/>
  <sheetViews>
    <sheetView topLeftCell="O1" workbookViewId="0">
      <selection activeCell="A2" sqref="A2:AA28"/>
    </sheetView>
  </sheetViews>
  <sheetFormatPr defaultRowHeight="12.75" x14ac:dyDescent="0.2"/>
  <cols>
    <col min="1" max="1" width="7.1640625" bestFit="1" customWidth="1"/>
    <col min="2" max="9" width="10.83203125" bestFit="1" customWidth="1"/>
    <col min="10" max="27" width="11.83203125" bestFit="1" customWidth="1"/>
  </cols>
  <sheetData>
    <row r="1" spans="1:27" x14ac:dyDescent="0.2">
      <c r="A1" t="s">
        <v>103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</row>
    <row r="2" spans="1:27" x14ac:dyDescent="0.2">
      <c r="A2">
        <v>2015</v>
      </c>
      <c r="B2">
        <v>2016</v>
      </c>
      <c r="C2">
        <v>2017</v>
      </c>
      <c r="D2">
        <v>2018</v>
      </c>
      <c r="E2">
        <v>2019</v>
      </c>
      <c r="F2">
        <v>2020</v>
      </c>
      <c r="G2">
        <v>2021</v>
      </c>
      <c r="H2">
        <v>2022</v>
      </c>
      <c r="I2">
        <v>2023</v>
      </c>
      <c r="J2">
        <v>2024</v>
      </c>
      <c r="K2">
        <v>2025</v>
      </c>
      <c r="L2">
        <v>2026</v>
      </c>
      <c r="M2">
        <v>2027</v>
      </c>
      <c r="N2">
        <v>2028</v>
      </c>
      <c r="O2">
        <v>2029</v>
      </c>
      <c r="P2">
        <v>2030</v>
      </c>
      <c r="Q2">
        <v>2031</v>
      </c>
      <c r="R2">
        <v>2032</v>
      </c>
      <c r="S2">
        <v>2033</v>
      </c>
      <c r="T2">
        <v>2034</v>
      </c>
      <c r="U2">
        <v>2035</v>
      </c>
      <c r="V2">
        <v>2036</v>
      </c>
      <c r="W2">
        <v>2037</v>
      </c>
      <c r="X2">
        <v>2038</v>
      </c>
      <c r="Y2">
        <v>2039</v>
      </c>
      <c r="Z2">
        <v>2040</v>
      </c>
      <c r="AA2">
        <v>2041</v>
      </c>
    </row>
    <row r="3" spans="1:27" x14ac:dyDescent="0.2">
      <c r="A3">
        <v>814</v>
      </c>
      <c r="B3">
        <v>917</v>
      </c>
      <c r="C3">
        <v>890</v>
      </c>
      <c r="D3">
        <v>1.1160000000000001</v>
      </c>
      <c r="E3">
        <v>912</v>
      </c>
      <c r="F3">
        <v>948</v>
      </c>
      <c r="G3">
        <v>833</v>
      </c>
      <c r="H3">
        <v>933</v>
      </c>
      <c r="I3">
        <v>1.171</v>
      </c>
      <c r="J3">
        <v>1.0880000000000001</v>
      </c>
      <c r="K3">
        <v>1.0469999999999999</v>
      </c>
      <c r="L3">
        <v>1.0129999999999999</v>
      </c>
      <c r="M3">
        <v>946</v>
      </c>
      <c r="N3">
        <v>975</v>
      </c>
      <c r="O3">
        <v>941</v>
      </c>
      <c r="P3">
        <v>857</v>
      </c>
      <c r="Q3">
        <v>788</v>
      </c>
      <c r="R3">
        <v>618</v>
      </c>
      <c r="S3">
        <v>499</v>
      </c>
      <c r="T3">
        <v>468</v>
      </c>
      <c r="U3">
        <v>376</v>
      </c>
      <c r="V3">
        <v>340</v>
      </c>
      <c r="W3">
        <v>297</v>
      </c>
      <c r="X3">
        <v>290</v>
      </c>
      <c r="Y3">
        <v>279</v>
      </c>
      <c r="Z3">
        <v>250</v>
      </c>
      <c r="AA3">
        <v>84</v>
      </c>
    </row>
    <row r="4" spans="1:27" x14ac:dyDescent="0.2">
      <c r="A4">
        <v>1.6</v>
      </c>
      <c r="B4">
        <v>1.6</v>
      </c>
      <c r="C4">
        <v>1.6</v>
      </c>
      <c r="D4">
        <v>1.6</v>
      </c>
      <c r="E4">
        <v>1.6</v>
      </c>
      <c r="F4">
        <v>1.6</v>
      </c>
      <c r="G4">
        <v>1.6</v>
      </c>
      <c r="H4">
        <v>1.6</v>
      </c>
      <c r="I4">
        <v>1.6</v>
      </c>
      <c r="J4">
        <v>1.6</v>
      </c>
      <c r="K4">
        <v>1.6</v>
      </c>
      <c r="L4">
        <v>1.6</v>
      </c>
      <c r="M4">
        <v>1.6</v>
      </c>
      <c r="N4">
        <v>1.6</v>
      </c>
      <c r="O4">
        <v>1.6</v>
      </c>
      <c r="P4">
        <v>1.6</v>
      </c>
      <c r="Q4">
        <v>1.6</v>
      </c>
      <c r="R4">
        <v>1.6</v>
      </c>
      <c r="S4">
        <v>1.6</v>
      </c>
      <c r="T4">
        <v>1.6</v>
      </c>
      <c r="U4">
        <v>1.6</v>
      </c>
      <c r="V4">
        <v>1.6</v>
      </c>
      <c r="W4">
        <v>1.6</v>
      </c>
      <c r="X4">
        <v>1.6</v>
      </c>
      <c r="Y4">
        <v>1.6</v>
      </c>
      <c r="Z4">
        <v>1.6</v>
      </c>
      <c r="AA4">
        <v>1.6</v>
      </c>
    </row>
    <row r="5" spans="1:27" x14ac:dyDescent="0.2">
      <c r="A5">
        <v>827</v>
      </c>
      <c r="B5">
        <v>946</v>
      </c>
      <c r="C5">
        <v>933</v>
      </c>
      <c r="D5">
        <v>1.1890000000000001</v>
      </c>
      <c r="E5">
        <v>988</v>
      </c>
      <c r="F5">
        <v>1.042</v>
      </c>
      <c r="G5">
        <v>931</v>
      </c>
      <c r="H5">
        <v>1.0589999999999999</v>
      </c>
      <c r="I5">
        <v>1.351</v>
      </c>
      <c r="J5">
        <v>1.2749999999999999</v>
      </c>
      <c r="K5">
        <v>1.2470000000000001</v>
      </c>
      <c r="L5">
        <v>1.2250000000000001</v>
      </c>
      <c r="M5">
        <v>1.1619999999999999</v>
      </c>
      <c r="N5">
        <v>1.218</v>
      </c>
      <c r="O5">
        <v>1.194</v>
      </c>
      <c r="P5">
        <v>1.1040000000000001</v>
      </c>
      <c r="Q5">
        <v>1.032</v>
      </c>
      <c r="R5">
        <v>823</v>
      </c>
      <c r="S5">
        <v>675</v>
      </c>
      <c r="T5">
        <v>642</v>
      </c>
      <c r="U5">
        <v>524</v>
      </c>
      <c r="V5">
        <v>483</v>
      </c>
      <c r="W5">
        <v>428</v>
      </c>
      <c r="X5">
        <v>424</v>
      </c>
      <c r="Y5">
        <v>415</v>
      </c>
      <c r="Z5">
        <v>377</v>
      </c>
      <c r="AA5">
        <v>130</v>
      </c>
    </row>
    <row r="6" spans="1:27" x14ac:dyDescent="0.2">
      <c r="A6">
        <v>1.97</v>
      </c>
      <c r="B6">
        <v>1.97</v>
      </c>
      <c r="C6">
        <v>1.97</v>
      </c>
      <c r="D6">
        <v>1.97</v>
      </c>
      <c r="E6">
        <v>1.97</v>
      </c>
      <c r="F6">
        <v>1.97</v>
      </c>
      <c r="G6">
        <v>1.97</v>
      </c>
      <c r="H6">
        <v>1.97</v>
      </c>
      <c r="I6">
        <v>1.97</v>
      </c>
      <c r="J6">
        <v>1.97</v>
      </c>
      <c r="K6">
        <v>1.97</v>
      </c>
      <c r="L6">
        <v>1.97</v>
      </c>
      <c r="M6">
        <v>1.97</v>
      </c>
      <c r="N6">
        <v>1.97</v>
      </c>
      <c r="O6">
        <v>1.97</v>
      </c>
      <c r="P6">
        <v>1.97</v>
      </c>
      <c r="Q6">
        <v>1.97</v>
      </c>
      <c r="R6">
        <v>1.97</v>
      </c>
      <c r="S6">
        <v>1.97</v>
      </c>
      <c r="T6">
        <v>1.97</v>
      </c>
      <c r="U6">
        <v>1.97</v>
      </c>
      <c r="V6">
        <v>1.97</v>
      </c>
      <c r="W6">
        <v>1.97</v>
      </c>
      <c r="X6">
        <v>1.97</v>
      </c>
      <c r="Y6">
        <v>1.97</v>
      </c>
      <c r="Z6">
        <v>1.97</v>
      </c>
      <c r="AA6">
        <v>1.97</v>
      </c>
    </row>
    <row r="7" spans="1:27" x14ac:dyDescent="0.2">
      <c r="A7">
        <v>843</v>
      </c>
      <c r="B7">
        <v>984</v>
      </c>
      <c r="C7">
        <v>990</v>
      </c>
      <c r="D7">
        <v>1.286</v>
      </c>
      <c r="E7">
        <v>1.089</v>
      </c>
      <c r="F7">
        <v>1.1719999999999999</v>
      </c>
      <c r="G7">
        <v>1.0680000000000001</v>
      </c>
      <c r="H7">
        <v>1.238</v>
      </c>
      <c r="I7">
        <v>1.611</v>
      </c>
      <c r="J7">
        <v>1.55</v>
      </c>
      <c r="K7">
        <v>1.546</v>
      </c>
      <c r="L7">
        <v>1.5489999999999999</v>
      </c>
      <c r="M7">
        <v>1.498</v>
      </c>
      <c r="N7">
        <v>1.601</v>
      </c>
      <c r="O7">
        <v>1.601</v>
      </c>
      <c r="P7">
        <v>1.51</v>
      </c>
      <c r="Q7">
        <v>1.4390000000000001</v>
      </c>
      <c r="R7">
        <v>1.17</v>
      </c>
      <c r="S7">
        <v>978</v>
      </c>
      <c r="T7">
        <v>949</v>
      </c>
      <c r="U7">
        <v>790</v>
      </c>
      <c r="V7">
        <v>742</v>
      </c>
      <c r="W7">
        <v>671</v>
      </c>
      <c r="X7">
        <v>679</v>
      </c>
      <c r="Y7">
        <v>677</v>
      </c>
      <c r="Z7">
        <v>627</v>
      </c>
      <c r="AA7">
        <v>220</v>
      </c>
    </row>
    <row r="8" spans="1:27" x14ac:dyDescent="0.2">
      <c r="A8">
        <v>505</v>
      </c>
      <c r="B8">
        <v>410</v>
      </c>
      <c r="C8">
        <v>282</v>
      </c>
      <c r="D8">
        <v>410</v>
      </c>
      <c r="E8">
        <v>359</v>
      </c>
      <c r="F8">
        <v>293</v>
      </c>
      <c r="G8">
        <v>244</v>
      </c>
      <c r="H8">
        <v>255</v>
      </c>
      <c r="I8">
        <v>206</v>
      </c>
      <c r="J8">
        <v>195</v>
      </c>
      <c r="K8">
        <v>175</v>
      </c>
      <c r="L8">
        <v>161</v>
      </c>
      <c r="M8">
        <v>95</v>
      </c>
      <c r="N8">
        <v>98</v>
      </c>
      <c r="O8">
        <v>81</v>
      </c>
      <c r="P8">
        <v>78</v>
      </c>
      <c r="Q8">
        <v>80</v>
      </c>
      <c r="R8">
        <v>61</v>
      </c>
      <c r="S8">
        <v>54</v>
      </c>
      <c r="T8">
        <v>50</v>
      </c>
      <c r="U8">
        <v>49</v>
      </c>
      <c r="V8">
        <v>49</v>
      </c>
      <c r="W8">
        <v>49</v>
      </c>
      <c r="X8">
        <v>49</v>
      </c>
      <c r="Y8">
        <v>27</v>
      </c>
      <c r="Z8">
        <v>27</v>
      </c>
      <c r="AA8">
        <v>7</v>
      </c>
    </row>
    <row r="9" spans="1:27" x14ac:dyDescent="0.2">
      <c r="A9">
        <v>1.6</v>
      </c>
      <c r="B9">
        <v>1.6</v>
      </c>
      <c r="C9">
        <v>1.6</v>
      </c>
      <c r="D9">
        <v>1.6</v>
      </c>
      <c r="E9">
        <v>1.6</v>
      </c>
      <c r="F9">
        <v>1.6</v>
      </c>
      <c r="G9">
        <v>1.6</v>
      </c>
      <c r="H9">
        <v>1.6</v>
      </c>
      <c r="I9">
        <v>1.6</v>
      </c>
      <c r="J9">
        <v>1.6</v>
      </c>
      <c r="K9">
        <v>1.6</v>
      </c>
      <c r="L9">
        <v>1.6</v>
      </c>
      <c r="M9">
        <v>1.6</v>
      </c>
      <c r="N9">
        <v>1.6</v>
      </c>
      <c r="O9">
        <v>1.6</v>
      </c>
      <c r="P9">
        <v>1.6</v>
      </c>
      <c r="Q9">
        <v>1.6</v>
      </c>
      <c r="R9">
        <v>1.6</v>
      </c>
      <c r="S9">
        <v>1.6</v>
      </c>
      <c r="T9">
        <v>1.6</v>
      </c>
      <c r="U9">
        <v>1.6</v>
      </c>
      <c r="V9">
        <v>1.6</v>
      </c>
      <c r="W9">
        <v>1.6</v>
      </c>
      <c r="X9">
        <v>1.6</v>
      </c>
      <c r="Y9">
        <v>1.6</v>
      </c>
      <c r="Z9">
        <v>1.6</v>
      </c>
      <c r="AA9">
        <v>1.6</v>
      </c>
    </row>
    <row r="10" spans="1:27" x14ac:dyDescent="0.2">
      <c r="A10">
        <v>513</v>
      </c>
      <c r="B10">
        <v>423</v>
      </c>
      <c r="C10">
        <v>296</v>
      </c>
      <c r="D10">
        <v>437</v>
      </c>
      <c r="E10">
        <v>389</v>
      </c>
      <c r="F10">
        <v>322</v>
      </c>
      <c r="G10">
        <v>273</v>
      </c>
      <c r="H10">
        <v>290</v>
      </c>
      <c r="I10">
        <v>237</v>
      </c>
      <c r="J10">
        <v>228</v>
      </c>
      <c r="K10">
        <v>208</v>
      </c>
      <c r="L10">
        <v>195</v>
      </c>
      <c r="M10">
        <v>117</v>
      </c>
      <c r="N10">
        <v>123</v>
      </c>
      <c r="O10">
        <v>103</v>
      </c>
      <c r="P10">
        <v>100</v>
      </c>
      <c r="Q10">
        <v>105</v>
      </c>
      <c r="R10">
        <v>81</v>
      </c>
      <c r="S10">
        <v>72</v>
      </c>
      <c r="T10">
        <v>69</v>
      </c>
      <c r="U10">
        <v>69</v>
      </c>
      <c r="V10">
        <v>70</v>
      </c>
      <c r="W10">
        <v>71</v>
      </c>
      <c r="X10">
        <v>72</v>
      </c>
      <c r="Y10">
        <v>41</v>
      </c>
      <c r="Z10">
        <v>41</v>
      </c>
      <c r="AA10">
        <v>11</v>
      </c>
    </row>
    <row r="11" spans="1:27" x14ac:dyDescent="0.2">
      <c r="A11">
        <v>1.97</v>
      </c>
      <c r="B11">
        <v>1.97</v>
      </c>
      <c r="C11">
        <v>1.97</v>
      </c>
      <c r="D11">
        <v>1.97</v>
      </c>
      <c r="E11">
        <v>1.97</v>
      </c>
      <c r="F11">
        <v>1.97</v>
      </c>
      <c r="G11">
        <v>1.97</v>
      </c>
      <c r="H11">
        <v>1.97</v>
      </c>
      <c r="I11">
        <v>1.97</v>
      </c>
      <c r="J11">
        <v>1.97</v>
      </c>
      <c r="K11">
        <v>1.97</v>
      </c>
      <c r="L11">
        <v>1.97</v>
      </c>
      <c r="M11">
        <v>1.97</v>
      </c>
      <c r="N11">
        <v>1.97</v>
      </c>
      <c r="O11">
        <v>1.97</v>
      </c>
      <c r="P11">
        <v>1.97</v>
      </c>
      <c r="Q11">
        <v>1.97</v>
      </c>
      <c r="R11">
        <v>1.97</v>
      </c>
      <c r="S11">
        <v>1.97</v>
      </c>
      <c r="T11">
        <v>1.97</v>
      </c>
      <c r="U11">
        <v>1.97</v>
      </c>
      <c r="V11">
        <v>1.97</v>
      </c>
      <c r="W11">
        <v>1.97</v>
      </c>
      <c r="X11">
        <v>1.97</v>
      </c>
      <c r="Y11">
        <v>1.97</v>
      </c>
      <c r="Z11">
        <v>1.97</v>
      </c>
      <c r="AA11">
        <v>1.97</v>
      </c>
    </row>
    <row r="12" spans="1:27" x14ac:dyDescent="0.2">
      <c r="A12">
        <v>523</v>
      </c>
      <c r="B12">
        <v>440</v>
      </c>
      <c r="C12">
        <v>314</v>
      </c>
      <c r="D12">
        <v>473</v>
      </c>
      <c r="E12">
        <v>428</v>
      </c>
      <c r="F12">
        <v>362</v>
      </c>
      <c r="G12">
        <v>312</v>
      </c>
      <c r="H12">
        <v>339</v>
      </c>
      <c r="I12">
        <v>283</v>
      </c>
      <c r="J12">
        <v>278</v>
      </c>
      <c r="K12">
        <v>258</v>
      </c>
      <c r="L12">
        <v>247</v>
      </c>
      <c r="M12">
        <v>151</v>
      </c>
      <c r="N12">
        <v>161</v>
      </c>
      <c r="O12">
        <v>138</v>
      </c>
      <c r="P12">
        <v>137</v>
      </c>
      <c r="Q12">
        <v>146</v>
      </c>
      <c r="R12">
        <v>115</v>
      </c>
      <c r="S12">
        <v>105</v>
      </c>
      <c r="T12">
        <v>102</v>
      </c>
      <c r="U12">
        <v>104</v>
      </c>
      <c r="V12">
        <v>108</v>
      </c>
      <c r="W12">
        <v>112</v>
      </c>
      <c r="X12">
        <v>116</v>
      </c>
      <c r="Y12">
        <v>66</v>
      </c>
      <c r="Z12">
        <v>69</v>
      </c>
      <c r="AA12">
        <v>19</v>
      </c>
    </row>
    <row r="13" spans="1:27" x14ac:dyDescent="0.2">
      <c r="A13">
        <v>133</v>
      </c>
      <c r="B13">
        <v>131</v>
      </c>
      <c r="C13">
        <v>104</v>
      </c>
      <c r="D13">
        <v>105</v>
      </c>
      <c r="E13">
        <v>92</v>
      </c>
      <c r="F13">
        <v>84</v>
      </c>
      <c r="G13">
        <v>84</v>
      </c>
      <c r="H13">
        <v>92</v>
      </c>
      <c r="I13">
        <v>92</v>
      </c>
      <c r="J13">
        <v>92</v>
      </c>
      <c r="K13">
        <v>91</v>
      </c>
      <c r="L13">
        <v>91</v>
      </c>
      <c r="M13">
        <v>92</v>
      </c>
      <c r="N13">
        <v>91</v>
      </c>
      <c r="O13">
        <v>94</v>
      </c>
      <c r="P13">
        <v>89</v>
      </c>
      <c r="Q13">
        <v>87</v>
      </c>
      <c r="R13">
        <v>85</v>
      </c>
      <c r="S13">
        <v>85</v>
      </c>
      <c r="T13">
        <v>83</v>
      </c>
      <c r="U13">
        <v>86</v>
      </c>
      <c r="V13">
        <v>84</v>
      </c>
      <c r="W13">
        <v>85</v>
      </c>
      <c r="X13">
        <v>85</v>
      </c>
      <c r="Y13">
        <v>86</v>
      </c>
      <c r="Z13">
        <v>86</v>
      </c>
      <c r="AA13">
        <v>86</v>
      </c>
    </row>
    <row r="14" spans="1:27" x14ac:dyDescent="0.2">
      <c r="A14">
        <v>1.6</v>
      </c>
      <c r="B14">
        <v>1.6</v>
      </c>
      <c r="C14">
        <v>1.6</v>
      </c>
      <c r="D14">
        <v>1.6</v>
      </c>
      <c r="E14">
        <v>1.6</v>
      </c>
      <c r="F14">
        <v>1.6</v>
      </c>
      <c r="G14">
        <v>1.6</v>
      </c>
      <c r="H14">
        <v>1.6</v>
      </c>
      <c r="I14">
        <v>1.6</v>
      </c>
      <c r="J14">
        <v>1.6</v>
      </c>
      <c r="K14">
        <v>1.6</v>
      </c>
      <c r="L14">
        <v>1.6</v>
      </c>
      <c r="M14">
        <v>1.6</v>
      </c>
      <c r="N14">
        <v>1.6</v>
      </c>
      <c r="O14">
        <v>1.6</v>
      </c>
      <c r="P14">
        <v>1.6</v>
      </c>
      <c r="Q14">
        <v>1.6</v>
      </c>
      <c r="R14">
        <v>1.6</v>
      </c>
      <c r="S14">
        <v>1.6</v>
      </c>
      <c r="T14">
        <v>1.6</v>
      </c>
      <c r="U14">
        <v>1.6</v>
      </c>
      <c r="V14">
        <v>1.6</v>
      </c>
      <c r="W14">
        <v>1.6</v>
      </c>
      <c r="X14">
        <v>1.6</v>
      </c>
      <c r="Y14">
        <v>1.6</v>
      </c>
      <c r="Z14">
        <v>1.6</v>
      </c>
      <c r="AA14">
        <v>1.6</v>
      </c>
    </row>
    <row r="15" spans="1:27" x14ac:dyDescent="0.2">
      <c r="A15">
        <v>135</v>
      </c>
      <c r="B15">
        <v>135</v>
      </c>
      <c r="C15">
        <v>110</v>
      </c>
      <c r="D15">
        <v>112</v>
      </c>
      <c r="E15">
        <v>99</v>
      </c>
      <c r="F15">
        <v>92</v>
      </c>
      <c r="G15">
        <v>93</v>
      </c>
      <c r="H15">
        <v>104</v>
      </c>
      <c r="I15">
        <v>106</v>
      </c>
      <c r="J15">
        <v>107</v>
      </c>
      <c r="K15">
        <v>109</v>
      </c>
      <c r="L15">
        <v>111</v>
      </c>
      <c r="M15">
        <v>113</v>
      </c>
      <c r="N15">
        <v>114</v>
      </c>
      <c r="O15">
        <v>120</v>
      </c>
      <c r="P15">
        <v>115</v>
      </c>
      <c r="Q15">
        <v>114</v>
      </c>
      <c r="R15">
        <v>113</v>
      </c>
      <c r="S15">
        <v>114</v>
      </c>
      <c r="T15">
        <v>115</v>
      </c>
      <c r="U15">
        <v>119</v>
      </c>
      <c r="V15">
        <v>119</v>
      </c>
      <c r="W15">
        <v>122</v>
      </c>
      <c r="X15">
        <v>124</v>
      </c>
      <c r="Y15">
        <v>128</v>
      </c>
      <c r="Z15">
        <v>130</v>
      </c>
      <c r="AA15">
        <v>132</v>
      </c>
    </row>
    <row r="16" spans="1:27" x14ac:dyDescent="0.2">
      <c r="A16">
        <v>1.97</v>
      </c>
      <c r="B16">
        <v>1.97</v>
      </c>
      <c r="C16">
        <v>1.97</v>
      </c>
      <c r="D16">
        <v>1.97</v>
      </c>
      <c r="E16">
        <v>1.97</v>
      </c>
      <c r="F16">
        <v>1.97</v>
      </c>
      <c r="G16">
        <v>1.97</v>
      </c>
      <c r="H16">
        <v>1.97</v>
      </c>
      <c r="I16">
        <v>1.97</v>
      </c>
      <c r="J16">
        <v>1.97</v>
      </c>
      <c r="K16">
        <v>1.97</v>
      </c>
      <c r="L16">
        <v>1.97</v>
      </c>
      <c r="M16">
        <v>1.97</v>
      </c>
      <c r="N16">
        <v>1.97</v>
      </c>
      <c r="O16">
        <v>1.97</v>
      </c>
      <c r="P16">
        <v>1.97</v>
      </c>
      <c r="Q16">
        <v>1.97</v>
      </c>
      <c r="R16">
        <v>1.97</v>
      </c>
      <c r="S16">
        <v>1.97</v>
      </c>
      <c r="T16">
        <v>1.97</v>
      </c>
      <c r="U16">
        <v>1.97</v>
      </c>
      <c r="V16">
        <v>1.97</v>
      </c>
      <c r="W16">
        <v>1.97</v>
      </c>
      <c r="X16">
        <v>1.97</v>
      </c>
      <c r="Y16">
        <v>1.97</v>
      </c>
      <c r="Z16">
        <v>1.97</v>
      </c>
      <c r="AA16">
        <v>1.97</v>
      </c>
    </row>
    <row r="17" spans="1:27" x14ac:dyDescent="0.2">
      <c r="A17">
        <v>138</v>
      </c>
      <c r="B17">
        <v>140</v>
      </c>
      <c r="C17">
        <v>116</v>
      </c>
      <c r="D17">
        <v>121</v>
      </c>
      <c r="E17">
        <v>109</v>
      </c>
      <c r="F17">
        <v>104</v>
      </c>
      <c r="G17">
        <v>107</v>
      </c>
      <c r="H17">
        <v>122</v>
      </c>
      <c r="I17">
        <v>127</v>
      </c>
      <c r="J17">
        <v>131</v>
      </c>
      <c r="K17">
        <v>135</v>
      </c>
      <c r="L17">
        <v>140</v>
      </c>
      <c r="M17">
        <v>146</v>
      </c>
      <c r="N17">
        <v>150</v>
      </c>
      <c r="O17">
        <v>160</v>
      </c>
      <c r="P17">
        <v>158</v>
      </c>
      <c r="Q17">
        <v>159</v>
      </c>
      <c r="R17">
        <v>160</v>
      </c>
      <c r="S17">
        <v>166</v>
      </c>
      <c r="T17">
        <v>169</v>
      </c>
      <c r="U17">
        <v>180</v>
      </c>
      <c r="V17">
        <v>183</v>
      </c>
      <c r="W17">
        <v>192</v>
      </c>
      <c r="X17">
        <v>198</v>
      </c>
      <c r="Y17">
        <v>208</v>
      </c>
      <c r="Z17">
        <v>216</v>
      </c>
      <c r="AA17">
        <v>224</v>
      </c>
    </row>
    <row r="18" spans="1:27" x14ac:dyDescent="0.2">
      <c r="A18">
        <v>198</v>
      </c>
      <c r="B18">
        <v>236</v>
      </c>
      <c r="C18">
        <v>235</v>
      </c>
      <c r="D18">
        <v>188</v>
      </c>
      <c r="E18">
        <v>150</v>
      </c>
      <c r="F18">
        <v>124</v>
      </c>
      <c r="G18">
        <v>112</v>
      </c>
      <c r="H18">
        <v>158</v>
      </c>
      <c r="I18">
        <v>67</v>
      </c>
      <c r="J18">
        <v>53</v>
      </c>
      <c r="K18">
        <v>53</v>
      </c>
      <c r="L18">
        <v>53</v>
      </c>
      <c r="M18">
        <v>53</v>
      </c>
      <c r="N18">
        <v>53</v>
      </c>
      <c r="O18">
        <v>53</v>
      </c>
      <c r="P18">
        <v>53</v>
      </c>
      <c r="Q18">
        <v>53</v>
      </c>
      <c r="R18">
        <v>53</v>
      </c>
      <c r="S18">
        <v>53</v>
      </c>
      <c r="T18">
        <v>53</v>
      </c>
      <c r="U18">
        <v>53</v>
      </c>
      <c r="V18">
        <v>53</v>
      </c>
      <c r="W18">
        <v>53</v>
      </c>
      <c r="X18">
        <v>53</v>
      </c>
      <c r="Y18">
        <v>53</v>
      </c>
      <c r="Z18">
        <v>53</v>
      </c>
      <c r="AA18">
        <v>53</v>
      </c>
    </row>
    <row r="19" spans="1:27" x14ac:dyDescent="0.2">
      <c r="A19">
        <v>1.6</v>
      </c>
      <c r="B19">
        <v>1.6</v>
      </c>
      <c r="C19">
        <v>1.6</v>
      </c>
      <c r="D19">
        <v>1.6</v>
      </c>
      <c r="E19">
        <v>1.6</v>
      </c>
      <c r="F19">
        <v>1.6</v>
      </c>
      <c r="G19">
        <v>1.6</v>
      </c>
      <c r="H19">
        <v>1.6</v>
      </c>
      <c r="I19">
        <v>1.6</v>
      </c>
      <c r="J19">
        <v>1.6</v>
      </c>
      <c r="K19">
        <v>1.6</v>
      </c>
      <c r="L19">
        <v>1.6</v>
      </c>
      <c r="M19">
        <v>1.6</v>
      </c>
      <c r="N19">
        <v>1.6</v>
      </c>
      <c r="O19">
        <v>1.6</v>
      </c>
      <c r="P19">
        <v>1.6</v>
      </c>
      <c r="Q19">
        <v>1.6</v>
      </c>
      <c r="R19">
        <v>1.6</v>
      </c>
      <c r="S19">
        <v>1.6</v>
      </c>
      <c r="T19">
        <v>1.6</v>
      </c>
      <c r="U19">
        <v>1.6</v>
      </c>
      <c r="V19">
        <v>1.6</v>
      </c>
      <c r="W19">
        <v>1.6</v>
      </c>
      <c r="X19">
        <v>1.6</v>
      </c>
      <c r="Y19">
        <v>1.6</v>
      </c>
      <c r="Z19">
        <v>1.6</v>
      </c>
      <c r="AA19">
        <v>1.6</v>
      </c>
    </row>
    <row r="20" spans="1:27" x14ac:dyDescent="0.2">
      <c r="A20">
        <v>201</v>
      </c>
      <c r="B20">
        <v>244</v>
      </c>
      <c r="C20">
        <v>246</v>
      </c>
      <c r="D20">
        <v>201</v>
      </c>
      <c r="E20">
        <v>162</v>
      </c>
      <c r="F20">
        <v>136</v>
      </c>
      <c r="G20">
        <v>126</v>
      </c>
      <c r="H20">
        <v>180</v>
      </c>
      <c r="I20">
        <v>78</v>
      </c>
      <c r="J20">
        <v>63</v>
      </c>
      <c r="K20">
        <v>64</v>
      </c>
      <c r="L20">
        <v>65</v>
      </c>
      <c r="M20">
        <v>66</v>
      </c>
      <c r="N20">
        <v>67</v>
      </c>
      <c r="O20">
        <v>68</v>
      </c>
      <c r="P20">
        <v>69</v>
      </c>
      <c r="Q20">
        <v>70</v>
      </c>
      <c r="R20">
        <v>71</v>
      </c>
      <c r="S20">
        <v>72</v>
      </c>
      <c r="T20">
        <v>73</v>
      </c>
      <c r="U20">
        <v>75</v>
      </c>
      <c r="V20">
        <v>76</v>
      </c>
      <c r="W20">
        <v>77</v>
      </c>
      <c r="X20">
        <v>78</v>
      </c>
      <c r="Y20">
        <v>79</v>
      </c>
      <c r="Z20">
        <v>81</v>
      </c>
      <c r="AA20">
        <v>82</v>
      </c>
    </row>
    <row r="21" spans="1:27" x14ac:dyDescent="0.2">
      <c r="A21">
        <v>1.97</v>
      </c>
      <c r="B21">
        <v>1.97</v>
      </c>
      <c r="C21">
        <v>1.97</v>
      </c>
      <c r="D21">
        <v>1.97</v>
      </c>
      <c r="E21">
        <v>1.97</v>
      </c>
      <c r="F21">
        <v>1.97</v>
      </c>
      <c r="G21">
        <v>1.97</v>
      </c>
      <c r="H21">
        <v>1.97</v>
      </c>
      <c r="I21">
        <v>1.97</v>
      </c>
      <c r="J21">
        <v>1.97</v>
      </c>
      <c r="K21">
        <v>1.97</v>
      </c>
      <c r="L21">
        <v>1.97</v>
      </c>
      <c r="M21">
        <v>1.97</v>
      </c>
      <c r="N21">
        <v>1.97</v>
      </c>
      <c r="O21">
        <v>1.97</v>
      </c>
      <c r="P21">
        <v>1.97</v>
      </c>
      <c r="Q21">
        <v>1.97</v>
      </c>
      <c r="R21">
        <v>1.97</v>
      </c>
      <c r="S21">
        <v>1.97</v>
      </c>
      <c r="T21">
        <v>1.97</v>
      </c>
      <c r="U21">
        <v>1.97</v>
      </c>
      <c r="V21">
        <v>1.97</v>
      </c>
      <c r="W21">
        <v>1.97</v>
      </c>
      <c r="X21">
        <v>1.97</v>
      </c>
      <c r="Y21">
        <v>1.97</v>
      </c>
      <c r="Z21">
        <v>1.97</v>
      </c>
      <c r="AA21">
        <v>1.97</v>
      </c>
    </row>
    <row r="22" spans="1:27" x14ac:dyDescent="0.2">
      <c r="A22">
        <v>205</v>
      </c>
      <c r="B22">
        <v>253</v>
      </c>
      <c r="C22">
        <v>261</v>
      </c>
      <c r="D22">
        <v>217</v>
      </c>
      <c r="E22">
        <v>179</v>
      </c>
      <c r="F22">
        <v>153</v>
      </c>
      <c r="G22">
        <v>144</v>
      </c>
      <c r="H22">
        <v>210</v>
      </c>
      <c r="I22">
        <v>93</v>
      </c>
      <c r="J22">
        <v>76</v>
      </c>
      <c r="K22">
        <v>79</v>
      </c>
      <c r="L22">
        <v>82</v>
      </c>
      <c r="M22">
        <v>85</v>
      </c>
      <c r="N22">
        <v>88</v>
      </c>
      <c r="O22">
        <v>91</v>
      </c>
      <c r="P22">
        <v>94</v>
      </c>
      <c r="Q22">
        <v>98</v>
      </c>
      <c r="R22">
        <v>101</v>
      </c>
      <c r="S22">
        <v>105</v>
      </c>
      <c r="T22">
        <v>108</v>
      </c>
      <c r="U22">
        <v>112</v>
      </c>
      <c r="V22">
        <v>116</v>
      </c>
      <c r="W22">
        <v>121</v>
      </c>
      <c r="X22">
        <v>125</v>
      </c>
      <c r="Y22">
        <v>130</v>
      </c>
      <c r="Z22">
        <v>134</v>
      </c>
      <c r="AA22">
        <v>139</v>
      </c>
    </row>
    <row r="23" spans="1:27" x14ac:dyDescent="0.2">
      <c r="A23">
        <v>32</v>
      </c>
      <c r="B23">
        <v>121</v>
      </c>
      <c r="C23">
        <v>121</v>
      </c>
      <c r="D23">
        <v>121</v>
      </c>
      <c r="E23">
        <v>121</v>
      </c>
      <c r="F23">
        <v>121</v>
      </c>
      <c r="G23">
        <v>121</v>
      </c>
      <c r="H23">
        <v>121</v>
      </c>
      <c r="I23">
        <v>121</v>
      </c>
      <c r="J23">
        <v>178</v>
      </c>
      <c r="K23">
        <v>178</v>
      </c>
      <c r="L23">
        <v>178</v>
      </c>
      <c r="M23">
        <v>178</v>
      </c>
      <c r="N23">
        <v>178</v>
      </c>
      <c r="O23">
        <v>178</v>
      </c>
      <c r="P23">
        <v>178</v>
      </c>
      <c r="Q23">
        <v>178</v>
      </c>
      <c r="R23">
        <v>227</v>
      </c>
      <c r="S23">
        <v>74</v>
      </c>
      <c r="T23">
        <v>67</v>
      </c>
      <c r="U23">
        <v>65</v>
      </c>
      <c r="V23">
        <v>133</v>
      </c>
      <c r="W23">
        <v>27</v>
      </c>
      <c r="X23">
        <v>27</v>
      </c>
      <c r="Y23">
        <v>27</v>
      </c>
      <c r="Z23">
        <v>27</v>
      </c>
      <c r="AA23">
        <v>27</v>
      </c>
    </row>
    <row r="24" spans="1:27" x14ac:dyDescent="0.2">
      <c r="A24">
        <v>1.6</v>
      </c>
      <c r="B24">
        <v>1.6</v>
      </c>
      <c r="C24">
        <v>1.6</v>
      </c>
      <c r="D24">
        <v>1.6</v>
      </c>
      <c r="E24">
        <v>1.6</v>
      </c>
      <c r="F24">
        <v>1.6</v>
      </c>
      <c r="G24">
        <v>1.6</v>
      </c>
      <c r="H24">
        <v>1.6</v>
      </c>
      <c r="I24">
        <v>1.6</v>
      </c>
      <c r="J24">
        <v>1.6</v>
      </c>
      <c r="K24">
        <v>1.6</v>
      </c>
      <c r="L24">
        <v>1.6</v>
      </c>
      <c r="M24">
        <v>1.6</v>
      </c>
      <c r="N24">
        <v>1.6</v>
      </c>
      <c r="O24">
        <v>1.6</v>
      </c>
      <c r="P24">
        <v>1.6</v>
      </c>
      <c r="Q24">
        <v>1.6</v>
      </c>
      <c r="R24">
        <v>1.6</v>
      </c>
      <c r="S24">
        <v>1.6</v>
      </c>
      <c r="T24">
        <v>1.6</v>
      </c>
      <c r="U24">
        <v>1.6</v>
      </c>
      <c r="V24">
        <v>1.6</v>
      </c>
      <c r="W24">
        <v>1.6</v>
      </c>
      <c r="X24">
        <v>1.6</v>
      </c>
      <c r="Y24">
        <v>1.6</v>
      </c>
      <c r="Z24">
        <v>1.6</v>
      </c>
      <c r="AA24">
        <v>1.6</v>
      </c>
    </row>
    <row r="25" spans="1:27" x14ac:dyDescent="0.2">
      <c r="A25">
        <v>33</v>
      </c>
      <c r="B25">
        <v>125</v>
      </c>
      <c r="C25">
        <v>127</v>
      </c>
      <c r="D25">
        <v>129</v>
      </c>
      <c r="E25">
        <v>131</v>
      </c>
      <c r="F25">
        <v>134</v>
      </c>
      <c r="G25">
        <v>136</v>
      </c>
      <c r="H25">
        <v>138</v>
      </c>
      <c r="I25">
        <v>140</v>
      </c>
      <c r="J25">
        <v>209</v>
      </c>
      <c r="K25">
        <v>212</v>
      </c>
      <c r="L25">
        <v>216</v>
      </c>
      <c r="M25">
        <v>219</v>
      </c>
      <c r="N25">
        <v>223</v>
      </c>
      <c r="O25">
        <v>226</v>
      </c>
      <c r="P25">
        <v>230</v>
      </c>
      <c r="Q25">
        <v>233</v>
      </c>
      <c r="R25">
        <v>303</v>
      </c>
      <c r="S25">
        <v>101</v>
      </c>
      <c r="T25">
        <v>92</v>
      </c>
      <c r="U25">
        <v>91</v>
      </c>
      <c r="V25">
        <v>189</v>
      </c>
      <c r="W25">
        <v>39</v>
      </c>
      <c r="X25">
        <v>40</v>
      </c>
      <c r="Y25">
        <v>40</v>
      </c>
      <c r="Z25">
        <v>41</v>
      </c>
      <c r="AA25">
        <v>42</v>
      </c>
    </row>
    <row r="26" spans="1:27" x14ac:dyDescent="0.2">
      <c r="A26">
        <v>1.97</v>
      </c>
      <c r="B26">
        <v>1.97</v>
      </c>
      <c r="C26">
        <v>1.97</v>
      </c>
      <c r="D26">
        <v>1.97</v>
      </c>
      <c r="E26">
        <v>1.97</v>
      </c>
      <c r="F26">
        <v>1.97</v>
      </c>
      <c r="G26">
        <v>1.97</v>
      </c>
      <c r="H26">
        <v>1.97</v>
      </c>
      <c r="I26">
        <v>1.97</v>
      </c>
      <c r="J26">
        <v>1.97</v>
      </c>
      <c r="K26">
        <v>1.97</v>
      </c>
      <c r="L26">
        <v>1.97</v>
      </c>
      <c r="M26">
        <v>1.97</v>
      </c>
      <c r="N26">
        <v>1.97</v>
      </c>
      <c r="O26">
        <v>1.97</v>
      </c>
      <c r="P26">
        <v>1.97</v>
      </c>
      <c r="Q26">
        <v>1.97</v>
      </c>
      <c r="R26">
        <v>1.97</v>
      </c>
      <c r="S26">
        <v>1.97</v>
      </c>
      <c r="T26">
        <v>1.97</v>
      </c>
      <c r="U26">
        <v>1.97</v>
      </c>
      <c r="V26">
        <v>1.97</v>
      </c>
      <c r="W26">
        <v>1.97</v>
      </c>
      <c r="X26">
        <v>1.97</v>
      </c>
      <c r="Y26">
        <v>1.97</v>
      </c>
      <c r="Z26">
        <v>1.97</v>
      </c>
      <c r="AA26">
        <v>1.97</v>
      </c>
    </row>
    <row r="27" spans="1:27" x14ac:dyDescent="0.2">
      <c r="A27">
        <v>34</v>
      </c>
      <c r="B27">
        <v>130</v>
      </c>
      <c r="C27">
        <v>135</v>
      </c>
      <c r="D27">
        <v>140</v>
      </c>
      <c r="E27">
        <v>145</v>
      </c>
      <c r="F27">
        <v>150</v>
      </c>
      <c r="G27">
        <v>156</v>
      </c>
      <c r="H27">
        <v>161</v>
      </c>
      <c r="I27">
        <v>167</v>
      </c>
      <c r="J27">
        <v>254</v>
      </c>
      <c r="K27">
        <v>263</v>
      </c>
      <c r="L27">
        <v>273</v>
      </c>
      <c r="M27">
        <v>282</v>
      </c>
      <c r="N27">
        <v>293</v>
      </c>
      <c r="O27">
        <v>303</v>
      </c>
      <c r="P27">
        <v>314</v>
      </c>
      <c r="Q27">
        <v>325</v>
      </c>
      <c r="R27">
        <v>430</v>
      </c>
      <c r="S27">
        <v>146</v>
      </c>
      <c r="T27">
        <v>136</v>
      </c>
      <c r="U27">
        <v>137</v>
      </c>
      <c r="V27">
        <v>291</v>
      </c>
      <c r="W27">
        <v>61</v>
      </c>
      <c r="X27">
        <v>63</v>
      </c>
      <c r="Y27">
        <v>66</v>
      </c>
      <c r="Z27">
        <v>68</v>
      </c>
      <c r="AA27">
        <v>70</v>
      </c>
    </row>
    <row r="28" spans="1:27" x14ac:dyDescent="0.2">
      <c r="A28">
        <v>1.7430000000000001</v>
      </c>
      <c r="B28">
        <v>1.948</v>
      </c>
      <c r="C28">
        <v>1.8160000000000001</v>
      </c>
      <c r="D28">
        <v>2.2370000000000001</v>
      </c>
      <c r="E28">
        <v>1.9510000000000001</v>
      </c>
      <c r="F28">
        <v>1.9410000000000001</v>
      </c>
      <c r="G28">
        <v>1.7869999999999999</v>
      </c>
      <c r="H28">
        <v>2.0710000000000002</v>
      </c>
      <c r="I28">
        <v>2.2799999999999998</v>
      </c>
      <c r="J28">
        <v>2.2890000000000001</v>
      </c>
      <c r="K28">
        <v>2.2810000000000001</v>
      </c>
      <c r="L28">
        <v>2.29</v>
      </c>
      <c r="M28">
        <v>2.1619999999999999</v>
      </c>
      <c r="N28">
        <v>2.2930000000000001</v>
      </c>
      <c r="O28">
        <v>2.2930000000000001</v>
      </c>
      <c r="P28">
        <v>2.2120000000000002</v>
      </c>
      <c r="Q28">
        <v>2.1669999999999998</v>
      </c>
      <c r="R28">
        <v>1.976</v>
      </c>
      <c r="S28">
        <v>1.4990000000000001</v>
      </c>
      <c r="T28">
        <v>1.4650000000000001</v>
      </c>
      <c r="U28">
        <v>1.3240000000000001</v>
      </c>
      <c r="V28">
        <v>1.4390000000000001</v>
      </c>
      <c r="W28">
        <v>1.1559999999999999</v>
      </c>
      <c r="X28">
        <v>1.181</v>
      </c>
      <c r="Y28">
        <v>1.147</v>
      </c>
      <c r="Z28">
        <v>1.113</v>
      </c>
      <c r="AA28">
        <v>672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7FC4-4CC6-49CD-8D0A-181706350E28}">
  <dimension ref="A1:AD28"/>
  <sheetViews>
    <sheetView topLeftCell="R1" workbookViewId="0">
      <selection activeCell="A2" sqref="A2:AD28"/>
    </sheetView>
  </sheetViews>
  <sheetFormatPr defaultRowHeight="12.75" x14ac:dyDescent="0.2"/>
  <cols>
    <col min="1" max="9" width="10.83203125" bestFit="1" customWidth="1"/>
    <col min="10" max="30" width="11.83203125" bestFit="1" customWidth="1"/>
  </cols>
  <sheetData>
    <row r="1" spans="1:30" x14ac:dyDescent="0.2">
      <c r="A1" t="s">
        <v>103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104</v>
      </c>
      <c r="AC1" t="s">
        <v>105</v>
      </c>
      <c r="AD1" t="s">
        <v>106</v>
      </c>
    </row>
    <row r="2" spans="1:30" x14ac:dyDescent="0.2">
      <c r="A2">
        <v>2042</v>
      </c>
      <c r="B2">
        <v>2043</v>
      </c>
      <c r="C2">
        <v>2044</v>
      </c>
      <c r="D2">
        <v>2045</v>
      </c>
      <c r="E2">
        <v>2046</v>
      </c>
      <c r="F2">
        <v>2047</v>
      </c>
      <c r="G2">
        <v>2048</v>
      </c>
      <c r="H2">
        <v>2049</v>
      </c>
      <c r="I2">
        <v>2050</v>
      </c>
      <c r="J2">
        <v>2051</v>
      </c>
      <c r="K2">
        <v>2052</v>
      </c>
      <c r="L2">
        <v>2053</v>
      </c>
      <c r="M2">
        <v>2054</v>
      </c>
      <c r="N2">
        <v>2055</v>
      </c>
      <c r="O2">
        <v>2056</v>
      </c>
      <c r="P2">
        <v>2057</v>
      </c>
      <c r="Q2">
        <v>2058</v>
      </c>
      <c r="R2">
        <v>2059</v>
      </c>
      <c r="S2">
        <v>2060</v>
      </c>
      <c r="T2">
        <v>2061</v>
      </c>
      <c r="U2">
        <v>2062</v>
      </c>
      <c r="V2">
        <v>2063</v>
      </c>
      <c r="W2">
        <v>2064</v>
      </c>
      <c r="X2">
        <v>2065</v>
      </c>
      <c r="Y2">
        <v>2066</v>
      </c>
      <c r="Z2">
        <v>2067</v>
      </c>
      <c r="AA2">
        <v>2068</v>
      </c>
      <c r="AB2">
        <v>2069</v>
      </c>
      <c r="AC2">
        <v>2070</v>
      </c>
      <c r="AD2" t="s">
        <v>107</v>
      </c>
    </row>
    <row r="3" spans="1:30" x14ac:dyDescent="0.2">
      <c r="A3">
        <v>18</v>
      </c>
      <c r="B3">
        <v>0</v>
      </c>
      <c r="C3">
        <v>0</v>
      </c>
      <c r="D3">
        <v>0</v>
      </c>
      <c r="E3">
        <v>1</v>
      </c>
      <c r="F3">
        <v>5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t="s">
        <v>107</v>
      </c>
    </row>
    <row r="4" spans="1:30" x14ac:dyDescent="0.2">
      <c r="A4">
        <v>1.6</v>
      </c>
      <c r="B4">
        <v>1.6</v>
      </c>
      <c r="C4">
        <v>1.6</v>
      </c>
      <c r="D4">
        <v>1.6</v>
      </c>
      <c r="E4">
        <v>1.6</v>
      </c>
      <c r="F4">
        <v>1.6</v>
      </c>
      <c r="G4">
        <v>1.6</v>
      </c>
      <c r="H4">
        <v>1.6</v>
      </c>
      <c r="I4">
        <v>1.6</v>
      </c>
      <c r="J4">
        <v>1.6</v>
      </c>
      <c r="K4">
        <v>1.6</v>
      </c>
      <c r="L4">
        <v>1.6</v>
      </c>
      <c r="M4">
        <v>1.6</v>
      </c>
      <c r="N4">
        <v>1.6</v>
      </c>
      <c r="O4">
        <v>1.6</v>
      </c>
      <c r="P4">
        <v>1.6</v>
      </c>
      <c r="Q4">
        <v>1.6</v>
      </c>
      <c r="R4">
        <v>1.6</v>
      </c>
      <c r="S4">
        <v>1.6</v>
      </c>
      <c r="T4">
        <v>1.6</v>
      </c>
      <c r="U4">
        <v>1.6</v>
      </c>
      <c r="V4">
        <v>1.6</v>
      </c>
      <c r="W4">
        <v>1.6</v>
      </c>
      <c r="X4">
        <v>1.6</v>
      </c>
      <c r="Y4">
        <v>1.6</v>
      </c>
      <c r="Z4">
        <v>1.6</v>
      </c>
      <c r="AA4">
        <v>1.6</v>
      </c>
      <c r="AB4">
        <v>1.6</v>
      </c>
      <c r="AC4">
        <v>1.6</v>
      </c>
      <c r="AD4" t="s">
        <v>107</v>
      </c>
    </row>
    <row r="5" spans="1:30" x14ac:dyDescent="0.2">
      <c r="A5">
        <v>28</v>
      </c>
      <c r="B5">
        <v>0</v>
      </c>
      <c r="C5">
        <v>0</v>
      </c>
      <c r="D5">
        <v>0</v>
      </c>
      <c r="E5">
        <v>1</v>
      </c>
      <c r="F5">
        <v>9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t="s">
        <v>107</v>
      </c>
    </row>
    <row r="6" spans="1:30" x14ac:dyDescent="0.2">
      <c r="A6">
        <v>1.97</v>
      </c>
      <c r="B6">
        <v>1.97</v>
      </c>
      <c r="C6">
        <v>1.97</v>
      </c>
      <c r="D6">
        <v>1.97</v>
      </c>
      <c r="E6">
        <v>1.97</v>
      </c>
      <c r="F6">
        <v>1.97</v>
      </c>
      <c r="G6">
        <v>1.97</v>
      </c>
      <c r="H6">
        <v>1.97</v>
      </c>
      <c r="I6">
        <v>1.97</v>
      </c>
      <c r="J6">
        <v>1.97</v>
      </c>
      <c r="K6">
        <v>1.97</v>
      </c>
      <c r="L6">
        <v>1.97</v>
      </c>
      <c r="M6">
        <v>1.97</v>
      </c>
      <c r="N6">
        <v>1.97</v>
      </c>
      <c r="O6">
        <v>1.97</v>
      </c>
      <c r="P6">
        <v>1.97</v>
      </c>
      <c r="Q6">
        <v>1.97</v>
      </c>
      <c r="R6">
        <v>1.97</v>
      </c>
      <c r="S6">
        <v>1.97</v>
      </c>
      <c r="T6">
        <v>1.97</v>
      </c>
      <c r="U6">
        <v>1.97</v>
      </c>
      <c r="V6">
        <v>1.97</v>
      </c>
      <c r="W6">
        <v>1.97</v>
      </c>
      <c r="X6">
        <v>1.97</v>
      </c>
      <c r="Y6">
        <v>1.97</v>
      </c>
      <c r="Z6">
        <v>1.97</v>
      </c>
      <c r="AA6">
        <v>1.97</v>
      </c>
      <c r="AB6">
        <v>1.97</v>
      </c>
      <c r="AC6">
        <v>1.97</v>
      </c>
      <c r="AD6" t="s">
        <v>107</v>
      </c>
    </row>
    <row r="7" spans="1:30" x14ac:dyDescent="0.2">
      <c r="A7">
        <v>48</v>
      </c>
      <c r="B7">
        <v>0</v>
      </c>
      <c r="C7">
        <v>0</v>
      </c>
      <c r="D7">
        <v>0</v>
      </c>
      <c r="E7">
        <v>2</v>
      </c>
      <c r="F7">
        <v>16</v>
      </c>
      <c r="G7">
        <v>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t="s">
        <v>107</v>
      </c>
    </row>
    <row r="8" spans="1:30" x14ac:dyDescent="0.2">
      <c r="A8">
        <v>7</v>
      </c>
      <c r="B8">
        <v>7</v>
      </c>
      <c r="C8">
        <v>7</v>
      </c>
      <c r="D8">
        <v>7</v>
      </c>
      <c r="E8">
        <v>48</v>
      </c>
      <c r="F8">
        <v>105</v>
      </c>
      <c r="G8">
        <v>156</v>
      </c>
      <c r="H8">
        <v>207</v>
      </c>
      <c r="I8">
        <v>207</v>
      </c>
      <c r="J8">
        <v>156</v>
      </c>
      <c r="K8">
        <v>105</v>
      </c>
      <c r="L8">
        <v>65</v>
      </c>
      <c r="M8">
        <v>86</v>
      </c>
      <c r="N8">
        <v>106</v>
      </c>
      <c r="O8">
        <v>107</v>
      </c>
      <c r="P8">
        <v>106</v>
      </c>
      <c r="Q8">
        <v>106</v>
      </c>
      <c r="R8">
        <v>106</v>
      </c>
      <c r="S8">
        <v>106</v>
      </c>
      <c r="T8">
        <v>106</v>
      </c>
      <c r="U8">
        <v>106</v>
      </c>
      <c r="V8">
        <v>107</v>
      </c>
      <c r="W8">
        <v>106</v>
      </c>
      <c r="X8">
        <v>106</v>
      </c>
      <c r="Y8">
        <v>105</v>
      </c>
      <c r="Z8">
        <v>105</v>
      </c>
      <c r="AA8">
        <v>103</v>
      </c>
      <c r="AB8">
        <v>103</v>
      </c>
      <c r="AC8">
        <v>103</v>
      </c>
      <c r="AD8" t="s">
        <v>107</v>
      </c>
    </row>
    <row r="9" spans="1:30" x14ac:dyDescent="0.2">
      <c r="A9">
        <v>1.6</v>
      </c>
      <c r="B9">
        <v>1.6</v>
      </c>
      <c r="C9">
        <v>1.6</v>
      </c>
      <c r="D9">
        <v>1.6</v>
      </c>
      <c r="E9">
        <v>1.6</v>
      </c>
      <c r="F9">
        <v>1.6</v>
      </c>
      <c r="G9">
        <v>1.6</v>
      </c>
      <c r="H9">
        <v>1.6</v>
      </c>
      <c r="I9">
        <v>1.6</v>
      </c>
      <c r="J9">
        <v>1.6</v>
      </c>
      <c r="K9">
        <v>1.6</v>
      </c>
      <c r="L9">
        <v>1.6</v>
      </c>
      <c r="M9">
        <v>1.6</v>
      </c>
      <c r="N9">
        <v>1.6</v>
      </c>
      <c r="O9">
        <v>1.6</v>
      </c>
      <c r="P9">
        <v>1.6</v>
      </c>
      <c r="Q9">
        <v>1.6</v>
      </c>
      <c r="R9">
        <v>1.6</v>
      </c>
      <c r="S9">
        <v>1.6</v>
      </c>
      <c r="T9">
        <v>1.6</v>
      </c>
      <c r="U9">
        <v>1.6</v>
      </c>
      <c r="V9">
        <v>1.6</v>
      </c>
      <c r="W9">
        <v>1.6</v>
      </c>
      <c r="X9">
        <v>1.6</v>
      </c>
      <c r="Y9">
        <v>1.6</v>
      </c>
      <c r="Z9">
        <v>1.6</v>
      </c>
      <c r="AA9">
        <v>1.6</v>
      </c>
      <c r="AB9">
        <v>1.6</v>
      </c>
      <c r="AC9">
        <v>1.6</v>
      </c>
      <c r="AD9" t="s">
        <v>107</v>
      </c>
    </row>
    <row r="10" spans="1:30" x14ac:dyDescent="0.2">
      <c r="A10">
        <v>12</v>
      </c>
      <c r="B10">
        <v>12</v>
      </c>
      <c r="C10">
        <v>12</v>
      </c>
      <c r="D10">
        <v>12</v>
      </c>
      <c r="E10">
        <v>80</v>
      </c>
      <c r="F10">
        <v>178</v>
      </c>
      <c r="G10">
        <v>268</v>
      </c>
      <c r="H10">
        <v>361</v>
      </c>
      <c r="I10">
        <v>367</v>
      </c>
      <c r="J10">
        <v>281</v>
      </c>
      <c r="K10">
        <v>193</v>
      </c>
      <c r="L10">
        <v>120</v>
      </c>
      <c r="M10">
        <v>162</v>
      </c>
      <c r="N10">
        <v>203</v>
      </c>
      <c r="O10">
        <v>208</v>
      </c>
      <c r="P10">
        <v>210</v>
      </c>
      <c r="Q10">
        <v>213</v>
      </c>
      <c r="R10">
        <v>217</v>
      </c>
      <c r="S10">
        <v>220</v>
      </c>
      <c r="T10">
        <v>224</v>
      </c>
      <c r="U10">
        <v>227</v>
      </c>
      <c r="V10">
        <v>232</v>
      </c>
      <c r="W10">
        <v>234</v>
      </c>
      <c r="X10">
        <v>238</v>
      </c>
      <c r="Y10">
        <v>239</v>
      </c>
      <c r="Z10">
        <v>243</v>
      </c>
      <c r="AA10">
        <v>244</v>
      </c>
      <c r="AB10">
        <v>248</v>
      </c>
      <c r="AC10">
        <v>251</v>
      </c>
      <c r="AD10" t="s">
        <v>107</v>
      </c>
    </row>
    <row r="11" spans="1:30" x14ac:dyDescent="0.2">
      <c r="A11">
        <v>1.97</v>
      </c>
      <c r="B11">
        <v>1.97</v>
      </c>
      <c r="C11">
        <v>1.97</v>
      </c>
      <c r="D11">
        <v>1.97</v>
      </c>
      <c r="E11">
        <v>1.97</v>
      </c>
      <c r="F11">
        <v>1.97</v>
      </c>
      <c r="G11">
        <v>1.97</v>
      </c>
      <c r="H11">
        <v>1.97</v>
      </c>
      <c r="I11">
        <v>1.97</v>
      </c>
      <c r="J11">
        <v>1.97</v>
      </c>
      <c r="K11">
        <v>1.97</v>
      </c>
      <c r="L11">
        <v>1.97</v>
      </c>
      <c r="M11">
        <v>1.97</v>
      </c>
      <c r="N11">
        <v>1.97</v>
      </c>
      <c r="O11">
        <v>1.97</v>
      </c>
      <c r="P11">
        <v>1.97</v>
      </c>
      <c r="Q11">
        <v>1.97</v>
      </c>
      <c r="R11">
        <v>1.97</v>
      </c>
      <c r="S11">
        <v>1.97</v>
      </c>
      <c r="T11">
        <v>1.97</v>
      </c>
      <c r="U11">
        <v>1.97</v>
      </c>
      <c r="V11">
        <v>1.97</v>
      </c>
      <c r="W11">
        <v>1.97</v>
      </c>
      <c r="X11">
        <v>1.97</v>
      </c>
      <c r="Y11">
        <v>1.97</v>
      </c>
      <c r="Z11">
        <v>1.97</v>
      </c>
      <c r="AA11">
        <v>1.97</v>
      </c>
      <c r="AB11">
        <v>1.97</v>
      </c>
      <c r="AC11">
        <v>1.97</v>
      </c>
      <c r="AD11" t="s">
        <v>107</v>
      </c>
    </row>
    <row r="12" spans="1:30" x14ac:dyDescent="0.2">
      <c r="A12">
        <v>20</v>
      </c>
      <c r="B12">
        <v>21</v>
      </c>
      <c r="C12">
        <v>21</v>
      </c>
      <c r="D12">
        <v>22</v>
      </c>
      <c r="E12">
        <v>149</v>
      </c>
      <c r="F12">
        <v>339</v>
      </c>
      <c r="G12">
        <v>521</v>
      </c>
      <c r="H12">
        <v>715</v>
      </c>
      <c r="I12">
        <v>741</v>
      </c>
      <c r="J12">
        <v>579</v>
      </c>
      <c r="K12">
        <v>405</v>
      </c>
      <c r="L12">
        <v>258</v>
      </c>
      <c r="M12">
        <v>355</v>
      </c>
      <c r="N12">
        <v>453</v>
      </c>
      <c r="O12">
        <v>473</v>
      </c>
      <c r="P12">
        <v>487</v>
      </c>
      <c r="Q12">
        <v>504</v>
      </c>
      <c r="R12">
        <v>522</v>
      </c>
      <c r="S12">
        <v>541</v>
      </c>
      <c r="T12">
        <v>561</v>
      </c>
      <c r="U12">
        <v>581</v>
      </c>
      <c r="V12">
        <v>604</v>
      </c>
      <c r="W12">
        <v>623</v>
      </c>
      <c r="X12">
        <v>645</v>
      </c>
      <c r="Y12">
        <v>661</v>
      </c>
      <c r="Z12">
        <v>684</v>
      </c>
      <c r="AA12">
        <v>700</v>
      </c>
      <c r="AB12">
        <v>725</v>
      </c>
      <c r="AC12">
        <v>751</v>
      </c>
      <c r="AD12" t="s">
        <v>107</v>
      </c>
    </row>
    <row r="13" spans="1:30" x14ac:dyDescent="0.2">
      <c r="A13">
        <v>86</v>
      </c>
      <c r="B13">
        <v>86</v>
      </c>
      <c r="C13">
        <v>86</v>
      </c>
      <c r="D13">
        <v>86</v>
      </c>
      <c r="E13">
        <v>86</v>
      </c>
      <c r="F13">
        <v>86</v>
      </c>
      <c r="G13">
        <v>86</v>
      </c>
      <c r="H13">
        <v>78</v>
      </c>
      <c r="I13">
        <v>78</v>
      </c>
      <c r="J13">
        <v>78</v>
      </c>
      <c r="K13">
        <v>78</v>
      </c>
      <c r="L13">
        <v>78</v>
      </c>
      <c r="M13">
        <v>76</v>
      </c>
      <c r="N13">
        <v>71</v>
      </c>
      <c r="O13">
        <v>71</v>
      </c>
      <c r="P13">
        <v>71</v>
      </c>
      <c r="Q13">
        <v>71</v>
      </c>
      <c r="R13">
        <v>71</v>
      </c>
      <c r="S13">
        <v>71</v>
      </c>
      <c r="T13">
        <v>71</v>
      </c>
      <c r="U13">
        <v>71</v>
      </c>
      <c r="V13">
        <v>68</v>
      </c>
      <c r="W13">
        <v>68</v>
      </c>
      <c r="X13">
        <v>60</v>
      </c>
      <c r="Y13">
        <v>60</v>
      </c>
      <c r="Z13">
        <v>60</v>
      </c>
      <c r="AA13">
        <v>60</v>
      </c>
      <c r="AB13">
        <v>60</v>
      </c>
      <c r="AC13">
        <v>60</v>
      </c>
      <c r="AD13" t="s">
        <v>107</v>
      </c>
    </row>
    <row r="14" spans="1:30" x14ac:dyDescent="0.2">
      <c r="A14">
        <v>1.6</v>
      </c>
      <c r="B14">
        <v>1.6</v>
      </c>
      <c r="C14">
        <v>1.6</v>
      </c>
      <c r="D14">
        <v>1.6</v>
      </c>
      <c r="E14">
        <v>1.6</v>
      </c>
      <c r="F14">
        <v>1.6</v>
      </c>
      <c r="G14">
        <v>1.6</v>
      </c>
      <c r="H14">
        <v>1.6</v>
      </c>
      <c r="I14">
        <v>1.6</v>
      </c>
      <c r="J14">
        <v>1.6</v>
      </c>
      <c r="K14">
        <v>1.6</v>
      </c>
      <c r="L14">
        <v>1.6</v>
      </c>
      <c r="M14">
        <v>1.6</v>
      </c>
      <c r="N14">
        <v>1.6</v>
      </c>
      <c r="O14">
        <v>1.6</v>
      </c>
      <c r="P14">
        <v>1.6</v>
      </c>
      <c r="Q14">
        <v>1.6</v>
      </c>
      <c r="R14">
        <v>1.6</v>
      </c>
      <c r="S14">
        <v>1.6</v>
      </c>
      <c r="T14">
        <v>1.6</v>
      </c>
      <c r="U14">
        <v>1.6</v>
      </c>
      <c r="V14">
        <v>1.6</v>
      </c>
      <c r="W14">
        <v>1.6</v>
      </c>
      <c r="X14">
        <v>1.6</v>
      </c>
      <c r="Y14">
        <v>1.6</v>
      </c>
      <c r="Z14">
        <v>1.6</v>
      </c>
      <c r="AA14">
        <v>1.6</v>
      </c>
      <c r="AB14">
        <v>1.6</v>
      </c>
      <c r="AC14">
        <v>1.6</v>
      </c>
      <c r="AD14" t="s">
        <v>107</v>
      </c>
    </row>
    <row r="15" spans="1:30" x14ac:dyDescent="0.2">
      <c r="A15">
        <v>134</v>
      </c>
      <c r="B15">
        <v>136</v>
      </c>
      <c r="C15">
        <v>138</v>
      </c>
      <c r="D15">
        <v>140</v>
      </c>
      <c r="E15">
        <v>142</v>
      </c>
      <c r="F15">
        <v>145</v>
      </c>
      <c r="G15">
        <v>147</v>
      </c>
      <c r="H15">
        <v>135</v>
      </c>
      <c r="I15">
        <v>137</v>
      </c>
      <c r="J15">
        <v>140</v>
      </c>
      <c r="K15">
        <v>142</v>
      </c>
      <c r="L15">
        <v>144</v>
      </c>
      <c r="M15">
        <v>144</v>
      </c>
      <c r="N15">
        <v>135</v>
      </c>
      <c r="O15">
        <v>138</v>
      </c>
      <c r="P15">
        <v>140</v>
      </c>
      <c r="Q15">
        <v>142</v>
      </c>
      <c r="R15">
        <v>144</v>
      </c>
      <c r="S15">
        <v>147</v>
      </c>
      <c r="T15">
        <v>149</v>
      </c>
      <c r="U15">
        <v>151</v>
      </c>
      <c r="V15">
        <v>149</v>
      </c>
      <c r="W15">
        <v>151</v>
      </c>
      <c r="X15">
        <v>136</v>
      </c>
      <c r="Y15">
        <v>138</v>
      </c>
      <c r="Z15">
        <v>140</v>
      </c>
      <c r="AA15">
        <v>142</v>
      </c>
      <c r="AB15">
        <v>145</v>
      </c>
      <c r="AC15">
        <v>147</v>
      </c>
      <c r="AD15" t="s">
        <v>107</v>
      </c>
    </row>
    <row r="16" spans="1:30" x14ac:dyDescent="0.2">
      <c r="A16">
        <v>1.97</v>
      </c>
      <c r="B16">
        <v>1.97</v>
      </c>
      <c r="C16">
        <v>1.97</v>
      </c>
      <c r="D16">
        <v>1.97</v>
      </c>
      <c r="E16">
        <v>1.97</v>
      </c>
      <c r="F16">
        <v>1.97</v>
      </c>
      <c r="G16">
        <v>1.97</v>
      </c>
      <c r="H16">
        <v>1.97</v>
      </c>
      <c r="I16">
        <v>1.97</v>
      </c>
      <c r="J16">
        <v>1.97</v>
      </c>
      <c r="K16">
        <v>1.97</v>
      </c>
      <c r="L16">
        <v>1.97</v>
      </c>
      <c r="M16">
        <v>1.97</v>
      </c>
      <c r="N16">
        <v>1.97</v>
      </c>
      <c r="O16">
        <v>1.97</v>
      </c>
      <c r="P16">
        <v>1.97</v>
      </c>
      <c r="Q16">
        <v>1.97</v>
      </c>
      <c r="R16">
        <v>1.97</v>
      </c>
      <c r="S16">
        <v>1.97</v>
      </c>
      <c r="T16">
        <v>1.97</v>
      </c>
      <c r="U16">
        <v>1.97</v>
      </c>
      <c r="V16">
        <v>1.97</v>
      </c>
      <c r="W16">
        <v>1.97</v>
      </c>
      <c r="X16">
        <v>1.97</v>
      </c>
      <c r="Y16">
        <v>1.97</v>
      </c>
      <c r="Z16">
        <v>1.97</v>
      </c>
      <c r="AA16">
        <v>1.97</v>
      </c>
      <c r="AB16">
        <v>1.97</v>
      </c>
      <c r="AC16">
        <v>1.97</v>
      </c>
      <c r="AD16" t="s">
        <v>107</v>
      </c>
    </row>
    <row r="17" spans="1:30" x14ac:dyDescent="0.2">
      <c r="A17">
        <v>232</v>
      </c>
      <c r="B17">
        <v>239</v>
      </c>
      <c r="C17">
        <v>248</v>
      </c>
      <c r="D17">
        <v>257</v>
      </c>
      <c r="E17">
        <v>266</v>
      </c>
      <c r="F17">
        <v>275</v>
      </c>
      <c r="G17">
        <v>285</v>
      </c>
      <c r="H17">
        <v>268</v>
      </c>
      <c r="I17">
        <v>278</v>
      </c>
      <c r="J17">
        <v>288</v>
      </c>
      <c r="K17">
        <v>298</v>
      </c>
      <c r="L17">
        <v>309</v>
      </c>
      <c r="M17">
        <v>315</v>
      </c>
      <c r="N17">
        <v>302</v>
      </c>
      <c r="O17">
        <v>313</v>
      </c>
      <c r="P17">
        <v>324</v>
      </c>
      <c r="Q17">
        <v>335</v>
      </c>
      <c r="R17">
        <v>348</v>
      </c>
      <c r="S17">
        <v>360</v>
      </c>
      <c r="T17">
        <v>373</v>
      </c>
      <c r="U17">
        <v>387</v>
      </c>
      <c r="V17">
        <v>388</v>
      </c>
      <c r="W17">
        <v>402</v>
      </c>
      <c r="X17">
        <v>368</v>
      </c>
      <c r="Y17">
        <v>381</v>
      </c>
      <c r="Z17">
        <v>395</v>
      </c>
      <c r="AA17">
        <v>409</v>
      </c>
      <c r="AB17">
        <v>424</v>
      </c>
      <c r="AC17">
        <v>439</v>
      </c>
      <c r="AD17" t="s">
        <v>107</v>
      </c>
    </row>
    <row r="18" spans="1:30" x14ac:dyDescent="0.2">
      <c r="A18">
        <v>53</v>
      </c>
      <c r="B18">
        <v>53</v>
      </c>
      <c r="C18">
        <v>53</v>
      </c>
      <c r="D18">
        <v>53</v>
      </c>
      <c r="E18">
        <v>53</v>
      </c>
      <c r="F18">
        <v>53</v>
      </c>
      <c r="G18">
        <v>53</v>
      </c>
      <c r="H18">
        <v>53</v>
      </c>
      <c r="I18">
        <v>53</v>
      </c>
      <c r="J18">
        <v>53</v>
      </c>
      <c r="K18">
        <v>53</v>
      </c>
      <c r="L18">
        <v>53</v>
      </c>
      <c r="M18">
        <v>53</v>
      </c>
      <c r="N18">
        <v>53</v>
      </c>
      <c r="O18">
        <v>53</v>
      </c>
      <c r="P18">
        <v>53</v>
      </c>
      <c r="Q18">
        <v>93</v>
      </c>
      <c r="R18">
        <v>93</v>
      </c>
      <c r="S18">
        <v>93</v>
      </c>
      <c r="T18">
        <v>93</v>
      </c>
      <c r="U18">
        <v>93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t="s">
        <v>107</v>
      </c>
    </row>
    <row r="19" spans="1:30" x14ac:dyDescent="0.2">
      <c r="A19">
        <v>1.6</v>
      </c>
      <c r="B19">
        <v>1.6</v>
      </c>
      <c r="C19">
        <v>1.6</v>
      </c>
      <c r="D19">
        <v>1.6</v>
      </c>
      <c r="E19">
        <v>1.6</v>
      </c>
      <c r="F19">
        <v>1.6</v>
      </c>
      <c r="G19">
        <v>1.6</v>
      </c>
      <c r="H19">
        <v>1.6</v>
      </c>
      <c r="I19">
        <v>1.6</v>
      </c>
      <c r="J19">
        <v>1.6</v>
      </c>
      <c r="K19">
        <v>1.6</v>
      </c>
      <c r="L19">
        <v>1.6</v>
      </c>
      <c r="M19">
        <v>1.6</v>
      </c>
      <c r="N19">
        <v>1.6</v>
      </c>
      <c r="O19">
        <v>1.6</v>
      </c>
      <c r="P19">
        <v>1.6</v>
      </c>
      <c r="Q19">
        <v>1.6</v>
      </c>
      <c r="R19">
        <v>1.6</v>
      </c>
      <c r="S19">
        <v>1.6</v>
      </c>
      <c r="T19">
        <v>1.6</v>
      </c>
      <c r="U19">
        <v>1.6</v>
      </c>
      <c r="V19">
        <v>1.6</v>
      </c>
      <c r="W19">
        <v>1.6</v>
      </c>
      <c r="X19">
        <v>1.6</v>
      </c>
      <c r="Y19">
        <v>1.6</v>
      </c>
      <c r="Z19">
        <v>1.6</v>
      </c>
      <c r="AA19">
        <v>1.6</v>
      </c>
      <c r="AB19">
        <v>1.6</v>
      </c>
      <c r="AC19">
        <v>1.6</v>
      </c>
      <c r="AD19" t="s">
        <v>107</v>
      </c>
    </row>
    <row r="20" spans="1:30" x14ac:dyDescent="0.2">
      <c r="A20">
        <v>83</v>
      </c>
      <c r="B20">
        <v>85</v>
      </c>
      <c r="C20">
        <v>86</v>
      </c>
      <c r="D20">
        <v>87</v>
      </c>
      <c r="E20">
        <v>89</v>
      </c>
      <c r="F20">
        <v>90</v>
      </c>
      <c r="G20">
        <v>92</v>
      </c>
      <c r="H20">
        <v>93</v>
      </c>
      <c r="I20">
        <v>95</v>
      </c>
      <c r="J20">
        <v>96</v>
      </c>
      <c r="K20">
        <v>98</v>
      </c>
      <c r="L20">
        <v>99</v>
      </c>
      <c r="M20">
        <v>101</v>
      </c>
      <c r="N20">
        <v>102</v>
      </c>
      <c r="O20">
        <v>104</v>
      </c>
      <c r="P20">
        <v>106</v>
      </c>
      <c r="Q20">
        <v>187</v>
      </c>
      <c r="R20">
        <v>190</v>
      </c>
      <c r="S20">
        <v>193</v>
      </c>
      <c r="T20">
        <v>196</v>
      </c>
      <c r="U20">
        <v>199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t="s">
        <v>107</v>
      </c>
    </row>
    <row r="21" spans="1:30" x14ac:dyDescent="0.2">
      <c r="A21">
        <v>1.97</v>
      </c>
      <c r="B21">
        <v>1.97</v>
      </c>
      <c r="C21">
        <v>1.97</v>
      </c>
      <c r="D21">
        <v>1.97</v>
      </c>
      <c r="E21">
        <v>1.97</v>
      </c>
      <c r="F21">
        <v>1.97</v>
      </c>
      <c r="G21">
        <v>1.97</v>
      </c>
      <c r="H21">
        <v>1.97</v>
      </c>
      <c r="I21">
        <v>1.97</v>
      </c>
      <c r="J21">
        <v>1.97</v>
      </c>
      <c r="K21">
        <v>1.97</v>
      </c>
      <c r="L21">
        <v>1.97</v>
      </c>
      <c r="M21">
        <v>1.97</v>
      </c>
      <c r="N21">
        <v>1.97</v>
      </c>
      <c r="O21">
        <v>1.97</v>
      </c>
      <c r="P21">
        <v>1.97</v>
      </c>
      <c r="Q21">
        <v>1.97</v>
      </c>
      <c r="R21">
        <v>1.97</v>
      </c>
      <c r="S21">
        <v>1.97</v>
      </c>
      <c r="T21">
        <v>1.97</v>
      </c>
      <c r="U21">
        <v>1.97</v>
      </c>
      <c r="V21">
        <v>1.97</v>
      </c>
      <c r="W21">
        <v>1.97</v>
      </c>
      <c r="X21">
        <v>1.97</v>
      </c>
      <c r="Y21">
        <v>1.97</v>
      </c>
      <c r="Z21">
        <v>1.97</v>
      </c>
      <c r="AA21">
        <v>1.97</v>
      </c>
      <c r="AB21">
        <v>1.97</v>
      </c>
      <c r="AC21">
        <v>1.97</v>
      </c>
      <c r="AD21" t="s">
        <v>107</v>
      </c>
    </row>
    <row r="22" spans="1:30" x14ac:dyDescent="0.2">
      <c r="A22">
        <v>144</v>
      </c>
      <c r="B22">
        <v>149</v>
      </c>
      <c r="C22">
        <v>155</v>
      </c>
      <c r="D22">
        <v>160</v>
      </c>
      <c r="E22">
        <v>166</v>
      </c>
      <c r="F22">
        <v>172</v>
      </c>
      <c r="G22">
        <v>178</v>
      </c>
      <c r="H22">
        <v>185</v>
      </c>
      <c r="I22">
        <v>191</v>
      </c>
      <c r="J22">
        <v>198</v>
      </c>
      <c r="K22">
        <v>205</v>
      </c>
      <c r="L22">
        <v>213</v>
      </c>
      <c r="M22">
        <v>220</v>
      </c>
      <c r="N22">
        <v>228</v>
      </c>
      <c r="O22">
        <v>236</v>
      </c>
      <c r="P22">
        <v>245</v>
      </c>
      <c r="Q22">
        <v>441</v>
      </c>
      <c r="R22">
        <v>457</v>
      </c>
      <c r="S22">
        <v>474</v>
      </c>
      <c r="T22">
        <v>491</v>
      </c>
      <c r="U22">
        <v>509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t="s">
        <v>107</v>
      </c>
    </row>
    <row r="23" spans="1:30" x14ac:dyDescent="0.2">
      <c r="A23">
        <v>27</v>
      </c>
      <c r="B23">
        <v>27</v>
      </c>
      <c r="C23">
        <v>27</v>
      </c>
      <c r="D23">
        <v>27</v>
      </c>
      <c r="E23">
        <v>27</v>
      </c>
      <c r="F23">
        <v>70</v>
      </c>
      <c r="G23">
        <v>70</v>
      </c>
      <c r="H23">
        <v>79</v>
      </c>
      <c r="I23">
        <v>274</v>
      </c>
      <c r="J23">
        <v>274</v>
      </c>
      <c r="K23">
        <v>274</v>
      </c>
      <c r="L23">
        <v>209</v>
      </c>
      <c r="M23">
        <v>76</v>
      </c>
      <c r="N23">
        <v>76</v>
      </c>
      <c r="O23">
        <v>76</v>
      </c>
      <c r="P23">
        <v>76</v>
      </c>
      <c r="Q23">
        <v>76</v>
      </c>
      <c r="R23">
        <v>76</v>
      </c>
      <c r="S23">
        <v>76</v>
      </c>
      <c r="T23">
        <v>76</v>
      </c>
      <c r="U23">
        <v>76</v>
      </c>
      <c r="V23">
        <v>76</v>
      </c>
      <c r="W23">
        <v>76</v>
      </c>
      <c r="X23">
        <v>76</v>
      </c>
      <c r="Y23">
        <v>76</v>
      </c>
      <c r="Z23">
        <v>76</v>
      </c>
      <c r="AA23">
        <v>76</v>
      </c>
      <c r="AB23">
        <v>76</v>
      </c>
      <c r="AC23">
        <v>76</v>
      </c>
      <c r="AD23" t="s">
        <v>107</v>
      </c>
    </row>
    <row r="24" spans="1:30" x14ac:dyDescent="0.2">
      <c r="A24">
        <v>1.6</v>
      </c>
      <c r="B24">
        <v>1.6</v>
      </c>
      <c r="C24">
        <v>1.6</v>
      </c>
      <c r="D24">
        <v>1.6</v>
      </c>
      <c r="E24">
        <v>1.6</v>
      </c>
      <c r="F24">
        <v>1.6</v>
      </c>
      <c r="G24">
        <v>1.6</v>
      </c>
      <c r="H24">
        <v>1.6</v>
      </c>
      <c r="I24">
        <v>1.6</v>
      </c>
      <c r="J24">
        <v>1.6</v>
      </c>
      <c r="K24">
        <v>1.6</v>
      </c>
      <c r="L24">
        <v>1.6</v>
      </c>
      <c r="M24">
        <v>1.6</v>
      </c>
      <c r="N24">
        <v>1.6</v>
      </c>
      <c r="O24">
        <v>1.6</v>
      </c>
      <c r="P24">
        <v>1.6</v>
      </c>
      <c r="Q24">
        <v>1.6</v>
      </c>
      <c r="R24">
        <v>1.6</v>
      </c>
      <c r="S24">
        <v>1.6</v>
      </c>
      <c r="T24">
        <v>1.6</v>
      </c>
      <c r="U24">
        <v>1.6</v>
      </c>
      <c r="V24">
        <v>1.6</v>
      </c>
      <c r="W24">
        <v>1.6</v>
      </c>
      <c r="X24">
        <v>1.6</v>
      </c>
      <c r="Y24">
        <v>1.6</v>
      </c>
      <c r="Z24">
        <v>1.6</v>
      </c>
      <c r="AA24">
        <v>1.6</v>
      </c>
      <c r="AB24">
        <v>1.6</v>
      </c>
      <c r="AC24">
        <v>1.6</v>
      </c>
      <c r="AD24" t="s">
        <v>107</v>
      </c>
    </row>
    <row r="25" spans="1:30" x14ac:dyDescent="0.2">
      <c r="A25">
        <v>42</v>
      </c>
      <c r="B25">
        <v>43</v>
      </c>
      <c r="C25">
        <v>44</v>
      </c>
      <c r="D25">
        <v>44</v>
      </c>
      <c r="E25">
        <v>45</v>
      </c>
      <c r="F25">
        <v>117</v>
      </c>
      <c r="G25">
        <v>119</v>
      </c>
      <c r="H25">
        <v>137</v>
      </c>
      <c r="I25">
        <v>484</v>
      </c>
      <c r="J25">
        <v>492</v>
      </c>
      <c r="K25">
        <v>500</v>
      </c>
      <c r="L25">
        <v>388</v>
      </c>
      <c r="M25">
        <v>144</v>
      </c>
      <c r="N25">
        <v>147</v>
      </c>
      <c r="O25">
        <v>149</v>
      </c>
      <c r="P25">
        <v>151</v>
      </c>
      <c r="Q25">
        <v>154</v>
      </c>
      <c r="R25">
        <v>156</v>
      </c>
      <c r="S25">
        <v>159</v>
      </c>
      <c r="T25">
        <v>161</v>
      </c>
      <c r="U25">
        <v>164</v>
      </c>
      <c r="V25">
        <v>166</v>
      </c>
      <c r="W25">
        <v>169</v>
      </c>
      <c r="X25">
        <v>172</v>
      </c>
      <c r="Y25">
        <v>174</v>
      </c>
      <c r="Z25">
        <v>177</v>
      </c>
      <c r="AA25">
        <v>180</v>
      </c>
      <c r="AB25">
        <v>183</v>
      </c>
      <c r="AC25">
        <v>186</v>
      </c>
      <c r="AD25" t="s">
        <v>107</v>
      </c>
    </row>
    <row r="26" spans="1:30" x14ac:dyDescent="0.2">
      <c r="A26">
        <v>1.97</v>
      </c>
      <c r="B26">
        <v>1.97</v>
      </c>
      <c r="C26">
        <v>1.97</v>
      </c>
      <c r="D26">
        <v>1.97</v>
      </c>
      <c r="E26">
        <v>1.97</v>
      </c>
      <c r="F26">
        <v>1.97</v>
      </c>
      <c r="G26">
        <v>1.97</v>
      </c>
      <c r="H26">
        <v>1.97</v>
      </c>
      <c r="I26">
        <v>1.97</v>
      </c>
      <c r="J26">
        <v>1.97</v>
      </c>
      <c r="K26">
        <v>1.97</v>
      </c>
      <c r="L26">
        <v>1.97</v>
      </c>
      <c r="M26">
        <v>1.97</v>
      </c>
      <c r="N26">
        <v>1.97</v>
      </c>
      <c r="O26">
        <v>1.97</v>
      </c>
      <c r="P26">
        <v>1.97</v>
      </c>
      <c r="Q26">
        <v>1.97</v>
      </c>
      <c r="R26">
        <v>1.97</v>
      </c>
      <c r="S26">
        <v>1.97</v>
      </c>
      <c r="T26">
        <v>1.97</v>
      </c>
      <c r="U26">
        <v>1.97</v>
      </c>
      <c r="V26">
        <v>1.97</v>
      </c>
      <c r="W26">
        <v>1.97</v>
      </c>
      <c r="X26">
        <v>1.97</v>
      </c>
      <c r="Y26">
        <v>1.97</v>
      </c>
      <c r="Z26">
        <v>1.97</v>
      </c>
      <c r="AA26">
        <v>1.97</v>
      </c>
      <c r="AB26">
        <v>1.97</v>
      </c>
      <c r="AC26">
        <v>1.97</v>
      </c>
      <c r="AD26" t="s">
        <v>107</v>
      </c>
    </row>
    <row r="27" spans="1:30" x14ac:dyDescent="0.2">
      <c r="A27">
        <v>73</v>
      </c>
      <c r="B27">
        <v>76</v>
      </c>
      <c r="C27">
        <v>78</v>
      </c>
      <c r="D27">
        <v>81</v>
      </c>
      <c r="E27">
        <v>84</v>
      </c>
      <c r="F27">
        <v>224</v>
      </c>
      <c r="G27">
        <v>232</v>
      </c>
      <c r="H27">
        <v>272</v>
      </c>
      <c r="I27">
        <v>979</v>
      </c>
      <c r="J27">
        <v>1.014</v>
      </c>
      <c r="K27">
        <v>1.0509999999999999</v>
      </c>
      <c r="L27">
        <v>831</v>
      </c>
      <c r="M27">
        <v>315</v>
      </c>
      <c r="N27">
        <v>326</v>
      </c>
      <c r="O27">
        <v>338</v>
      </c>
      <c r="P27">
        <v>350</v>
      </c>
      <c r="Q27">
        <v>363</v>
      </c>
      <c r="R27">
        <v>376</v>
      </c>
      <c r="S27">
        <v>390</v>
      </c>
      <c r="T27">
        <v>404</v>
      </c>
      <c r="U27">
        <v>418</v>
      </c>
      <c r="V27">
        <v>433</v>
      </c>
      <c r="W27">
        <v>449</v>
      </c>
      <c r="X27">
        <v>465</v>
      </c>
      <c r="Y27">
        <v>482</v>
      </c>
      <c r="Z27">
        <v>499</v>
      </c>
      <c r="AA27">
        <v>517</v>
      </c>
      <c r="AB27">
        <v>536</v>
      </c>
      <c r="AC27">
        <v>555</v>
      </c>
      <c r="AD27" t="s">
        <v>107</v>
      </c>
    </row>
    <row r="28" spans="1:30" x14ac:dyDescent="0.2">
      <c r="A28">
        <v>517</v>
      </c>
      <c r="B28">
        <v>485</v>
      </c>
      <c r="C28">
        <v>502</v>
      </c>
      <c r="D28">
        <v>520</v>
      </c>
      <c r="E28">
        <v>668</v>
      </c>
      <c r="F28">
        <v>1.0269999999999999</v>
      </c>
      <c r="G28">
        <v>1.218</v>
      </c>
      <c r="H28">
        <v>1.44</v>
      </c>
      <c r="I28">
        <v>2.1880000000000002</v>
      </c>
      <c r="J28">
        <v>2.0790000000000002</v>
      </c>
      <c r="K28">
        <v>1.9590000000000001</v>
      </c>
      <c r="L28">
        <v>1.61</v>
      </c>
      <c r="M28">
        <v>1.2050000000000001</v>
      </c>
      <c r="N28">
        <v>1.3089999999999999</v>
      </c>
      <c r="O28">
        <v>1.36</v>
      </c>
      <c r="P28">
        <v>1.4059999999999999</v>
      </c>
      <c r="Q28">
        <v>1.6439999999999999</v>
      </c>
      <c r="R28">
        <v>1.7030000000000001</v>
      </c>
      <c r="S28">
        <v>1.7649999999999999</v>
      </c>
      <c r="T28">
        <v>1.8280000000000001</v>
      </c>
      <c r="U28">
        <v>1.8939999999999999</v>
      </c>
      <c r="V28">
        <v>1.4259999999999999</v>
      </c>
      <c r="W28">
        <v>1.474</v>
      </c>
      <c r="X28">
        <v>1.478</v>
      </c>
      <c r="Y28">
        <v>1.5229999999999999</v>
      </c>
      <c r="Z28">
        <v>1.5780000000000001</v>
      </c>
      <c r="AA28">
        <v>1.6259999999999999</v>
      </c>
      <c r="AB28">
        <v>1.6850000000000001</v>
      </c>
      <c r="AC28">
        <v>1.7450000000000001</v>
      </c>
      <c r="AD28" t="s">
        <v>107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DEE9C-5D52-4E74-A370-EE79BF6DA16D}">
  <dimension ref="A1:AD28"/>
  <sheetViews>
    <sheetView workbookViewId="0">
      <selection activeCell="A2" sqref="A2:AC28"/>
    </sheetView>
  </sheetViews>
  <sheetFormatPr defaultRowHeight="12.75" x14ac:dyDescent="0.2"/>
  <cols>
    <col min="1" max="9" width="10.83203125" bestFit="1" customWidth="1"/>
    <col min="10" max="30" width="11.83203125" bestFit="1" customWidth="1"/>
  </cols>
  <sheetData>
    <row r="1" spans="1:30" x14ac:dyDescent="0.2">
      <c r="A1" t="s">
        <v>103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  <c r="R1" t="s">
        <v>93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104</v>
      </c>
      <c r="AC1" t="s">
        <v>105</v>
      </c>
      <c r="AD1" t="s">
        <v>106</v>
      </c>
    </row>
    <row r="2" spans="1:30" x14ac:dyDescent="0.2">
      <c r="A2">
        <v>2071</v>
      </c>
      <c r="B2">
        <v>2072</v>
      </c>
      <c r="C2">
        <v>2073</v>
      </c>
      <c r="D2">
        <v>2074</v>
      </c>
      <c r="E2">
        <v>2075</v>
      </c>
      <c r="F2">
        <v>2076</v>
      </c>
      <c r="G2">
        <v>2077</v>
      </c>
      <c r="H2">
        <v>2078</v>
      </c>
      <c r="I2">
        <v>2079</v>
      </c>
      <c r="J2">
        <v>2080</v>
      </c>
      <c r="K2">
        <v>2081</v>
      </c>
      <c r="L2">
        <v>2082</v>
      </c>
      <c r="M2">
        <v>2083</v>
      </c>
      <c r="N2">
        <v>2084</v>
      </c>
      <c r="O2">
        <v>2085</v>
      </c>
      <c r="P2">
        <v>2086</v>
      </c>
      <c r="Q2">
        <v>2087</v>
      </c>
      <c r="R2">
        <v>2088</v>
      </c>
      <c r="S2">
        <v>2089</v>
      </c>
      <c r="T2">
        <v>2090</v>
      </c>
      <c r="U2">
        <v>2091</v>
      </c>
      <c r="V2">
        <v>2092</v>
      </c>
      <c r="W2">
        <v>2093</v>
      </c>
      <c r="X2">
        <v>2094</v>
      </c>
      <c r="Y2">
        <v>2095</v>
      </c>
      <c r="Z2">
        <v>2096</v>
      </c>
      <c r="AA2">
        <v>2097</v>
      </c>
      <c r="AB2">
        <v>2098</v>
      </c>
      <c r="AC2">
        <v>2099</v>
      </c>
      <c r="AD2" t="s">
        <v>107</v>
      </c>
    </row>
    <row r="3" spans="1:3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t="s">
        <v>107</v>
      </c>
    </row>
    <row r="4" spans="1:30" x14ac:dyDescent="0.2">
      <c r="A4">
        <v>1.6</v>
      </c>
      <c r="B4">
        <v>1.6</v>
      </c>
      <c r="C4">
        <v>1.6</v>
      </c>
      <c r="D4">
        <v>1.6</v>
      </c>
      <c r="E4">
        <v>1.6</v>
      </c>
      <c r="F4">
        <v>1.6</v>
      </c>
      <c r="G4">
        <v>1.6</v>
      </c>
      <c r="H4">
        <v>1.6</v>
      </c>
      <c r="I4">
        <v>1.6</v>
      </c>
      <c r="J4">
        <v>1.6</v>
      </c>
      <c r="K4">
        <v>1.6</v>
      </c>
      <c r="L4">
        <v>1.6</v>
      </c>
      <c r="M4">
        <v>1.6</v>
      </c>
      <c r="N4">
        <v>1.6</v>
      </c>
      <c r="O4">
        <v>1.6</v>
      </c>
      <c r="P4">
        <v>1.6</v>
      </c>
      <c r="Q4">
        <v>1.6</v>
      </c>
      <c r="R4">
        <v>1.6</v>
      </c>
      <c r="S4">
        <v>1.6</v>
      </c>
      <c r="T4">
        <v>1.6</v>
      </c>
      <c r="U4">
        <v>1.6</v>
      </c>
      <c r="V4">
        <v>1.6</v>
      </c>
      <c r="W4">
        <v>1.6</v>
      </c>
      <c r="X4">
        <v>1.6</v>
      </c>
      <c r="Y4">
        <v>1.6</v>
      </c>
      <c r="Z4">
        <v>1.6</v>
      </c>
      <c r="AA4">
        <v>1.6</v>
      </c>
      <c r="AB4">
        <v>1.6</v>
      </c>
      <c r="AC4">
        <v>1.6</v>
      </c>
      <c r="AD4" t="s">
        <v>107</v>
      </c>
    </row>
    <row r="5" spans="1:30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8</v>
      </c>
      <c r="T5">
        <v>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t="s">
        <v>107</v>
      </c>
    </row>
    <row r="6" spans="1:30" x14ac:dyDescent="0.2">
      <c r="A6">
        <v>1.97</v>
      </c>
      <c r="B6">
        <v>1.97</v>
      </c>
      <c r="C6">
        <v>1.97</v>
      </c>
      <c r="D6">
        <v>1.97</v>
      </c>
      <c r="E6">
        <v>1.97</v>
      </c>
      <c r="F6">
        <v>1.97</v>
      </c>
      <c r="G6">
        <v>1.97</v>
      </c>
      <c r="H6">
        <v>1.97</v>
      </c>
      <c r="I6">
        <v>1.97</v>
      </c>
      <c r="J6">
        <v>1.97</v>
      </c>
      <c r="K6">
        <v>1.97</v>
      </c>
      <c r="L6">
        <v>1.97</v>
      </c>
      <c r="M6">
        <v>1.97</v>
      </c>
      <c r="N6">
        <v>1.97</v>
      </c>
      <c r="O6">
        <v>1.97</v>
      </c>
      <c r="P6">
        <v>1.97</v>
      </c>
      <c r="Q6">
        <v>1.97</v>
      </c>
      <c r="R6">
        <v>1.97</v>
      </c>
      <c r="S6">
        <v>1.97</v>
      </c>
      <c r="T6">
        <v>1.97</v>
      </c>
      <c r="U6">
        <v>1.97</v>
      </c>
      <c r="V6">
        <v>1.97</v>
      </c>
      <c r="W6">
        <v>1.97</v>
      </c>
      <c r="X6">
        <v>1.97</v>
      </c>
      <c r="Y6">
        <v>1.97</v>
      </c>
      <c r="Z6">
        <v>1.97</v>
      </c>
      <c r="AA6">
        <v>1.97</v>
      </c>
      <c r="AB6">
        <v>1.97</v>
      </c>
      <c r="AC6">
        <v>1.97</v>
      </c>
      <c r="AD6" t="s">
        <v>107</v>
      </c>
    </row>
    <row r="7" spans="1:30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33</v>
      </c>
      <c r="T7">
        <v>34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t="s">
        <v>107</v>
      </c>
    </row>
    <row r="8" spans="1:30" x14ac:dyDescent="0.2">
      <c r="A8">
        <v>103</v>
      </c>
      <c r="B8">
        <v>103</v>
      </c>
      <c r="C8">
        <v>103</v>
      </c>
      <c r="D8">
        <v>103</v>
      </c>
      <c r="E8">
        <v>103</v>
      </c>
      <c r="F8">
        <v>103</v>
      </c>
      <c r="G8">
        <v>103</v>
      </c>
      <c r="H8">
        <v>103</v>
      </c>
      <c r="I8">
        <v>103</v>
      </c>
      <c r="J8">
        <v>90</v>
      </c>
      <c r="K8">
        <v>105</v>
      </c>
      <c r="L8">
        <v>104</v>
      </c>
      <c r="M8">
        <v>110</v>
      </c>
      <c r="N8">
        <v>105</v>
      </c>
      <c r="O8">
        <v>107</v>
      </c>
      <c r="P8">
        <v>105</v>
      </c>
      <c r="Q8">
        <v>100</v>
      </c>
      <c r="R8">
        <v>104</v>
      </c>
      <c r="S8">
        <v>100</v>
      </c>
      <c r="T8">
        <v>105</v>
      </c>
      <c r="U8">
        <v>100</v>
      </c>
      <c r="V8">
        <v>100</v>
      </c>
      <c r="W8">
        <v>100</v>
      </c>
      <c r="X8">
        <v>69</v>
      </c>
      <c r="Y8">
        <v>69</v>
      </c>
      <c r="Z8">
        <v>69</v>
      </c>
      <c r="AA8">
        <v>69</v>
      </c>
      <c r="AB8">
        <v>68</v>
      </c>
      <c r="AC8">
        <v>0</v>
      </c>
      <c r="AD8" t="s">
        <v>107</v>
      </c>
    </row>
    <row r="9" spans="1:30" x14ac:dyDescent="0.2">
      <c r="A9">
        <v>1.6</v>
      </c>
      <c r="B9">
        <v>1.6</v>
      </c>
      <c r="C9">
        <v>1.6</v>
      </c>
      <c r="D9">
        <v>1.6</v>
      </c>
      <c r="E9">
        <v>1.6</v>
      </c>
      <c r="F9">
        <v>1.6</v>
      </c>
      <c r="G9">
        <v>1.6</v>
      </c>
      <c r="H9">
        <v>1.6</v>
      </c>
      <c r="I9">
        <v>1.6</v>
      </c>
      <c r="J9">
        <v>1.6</v>
      </c>
      <c r="K9">
        <v>1.6</v>
      </c>
      <c r="L9">
        <v>1.6</v>
      </c>
      <c r="M9">
        <v>1.6</v>
      </c>
      <c r="N9">
        <v>1.6</v>
      </c>
      <c r="O9">
        <v>1.6</v>
      </c>
      <c r="P9">
        <v>1.6</v>
      </c>
      <c r="Q9">
        <v>1.6</v>
      </c>
      <c r="R9">
        <v>1.6</v>
      </c>
      <c r="S9">
        <v>1.6</v>
      </c>
      <c r="T9">
        <v>1.6</v>
      </c>
      <c r="U9">
        <v>1.6</v>
      </c>
      <c r="V9">
        <v>1.6</v>
      </c>
      <c r="W9">
        <v>1.6</v>
      </c>
      <c r="X9">
        <v>1.6</v>
      </c>
      <c r="Y9">
        <v>1.6</v>
      </c>
      <c r="Z9">
        <v>1.6</v>
      </c>
      <c r="AA9">
        <v>1.6</v>
      </c>
      <c r="AB9">
        <v>1.6</v>
      </c>
      <c r="AC9">
        <v>1.6</v>
      </c>
      <c r="AD9" t="s">
        <v>107</v>
      </c>
    </row>
    <row r="10" spans="1:30" x14ac:dyDescent="0.2">
      <c r="A10">
        <v>256</v>
      </c>
      <c r="B10">
        <v>260</v>
      </c>
      <c r="C10">
        <v>264</v>
      </c>
      <c r="D10">
        <v>268</v>
      </c>
      <c r="E10">
        <v>272</v>
      </c>
      <c r="F10">
        <v>277</v>
      </c>
      <c r="G10">
        <v>281</v>
      </c>
      <c r="H10">
        <v>286</v>
      </c>
      <c r="I10">
        <v>290</v>
      </c>
      <c r="J10">
        <v>257</v>
      </c>
      <c r="K10">
        <v>303</v>
      </c>
      <c r="L10">
        <v>307</v>
      </c>
      <c r="M10">
        <v>328</v>
      </c>
      <c r="N10">
        <v>318</v>
      </c>
      <c r="O10">
        <v>331</v>
      </c>
      <c r="P10">
        <v>330</v>
      </c>
      <c r="Q10">
        <v>318</v>
      </c>
      <c r="R10">
        <v>336</v>
      </c>
      <c r="S10">
        <v>329</v>
      </c>
      <c r="T10">
        <v>349</v>
      </c>
      <c r="U10">
        <v>339</v>
      </c>
      <c r="V10">
        <v>344</v>
      </c>
      <c r="W10">
        <v>350</v>
      </c>
      <c r="X10">
        <v>246</v>
      </c>
      <c r="Y10">
        <v>251</v>
      </c>
      <c r="Z10">
        <v>254</v>
      </c>
      <c r="AA10">
        <v>258</v>
      </c>
      <c r="AB10">
        <v>259</v>
      </c>
      <c r="AC10">
        <v>0</v>
      </c>
      <c r="AD10" t="s">
        <v>107</v>
      </c>
    </row>
    <row r="11" spans="1:30" x14ac:dyDescent="0.2">
      <c r="A11">
        <v>1.97</v>
      </c>
      <c r="B11">
        <v>1.97</v>
      </c>
      <c r="C11">
        <v>1.97</v>
      </c>
      <c r="D11">
        <v>1.97</v>
      </c>
      <c r="E11">
        <v>1.97</v>
      </c>
      <c r="F11">
        <v>1.97</v>
      </c>
      <c r="G11">
        <v>1.97</v>
      </c>
      <c r="H11">
        <v>1.97</v>
      </c>
      <c r="I11">
        <v>1.97</v>
      </c>
      <c r="J11">
        <v>1.97</v>
      </c>
      <c r="K11">
        <v>1.97</v>
      </c>
      <c r="L11">
        <v>1.97</v>
      </c>
      <c r="M11">
        <v>1.97</v>
      </c>
      <c r="N11">
        <v>1.97</v>
      </c>
      <c r="O11">
        <v>1.97</v>
      </c>
      <c r="P11">
        <v>1.97</v>
      </c>
      <c r="Q11">
        <v>1.97</v>
      </c>
      <c r="R11">
        <v>1.97</v>
      </c>
      <c r="S11">
        <v>1.97</v>
      </c>
      <c r="T11">
        <v>1.97</v>
      </c>
      <c r="U11">
        <v>1.97</v>
      </c>
      <c r="V11">
        <v>1.97</v>
      </c>
      <c r="W11">
        <v>1.97</v>
      </c>
      <c r="X11">
        <v>1.97</v>
      </c>
      <c r="Y11">
        <v>1.97</v>
      </c>
      <c r="Z11">
        <v>1.97</v>
      </c>
      <c r="AA11">
        <v>1.97</v>
      </c>
      <c r="AB11">
        <v>1.97</v>
      </c>
      <c r="AC11">
        <v>1.97</v>
      </c>
      <c r="AD11" t="s">
        <v>107</v>
      </c>
    </row>
    <row r="12" spans="1:30" x14ac:dyDescent="0.2">
      <c r="A12">
        <v>778</v>
      </c>
      <c r="B12">
        <v>806</v>
      </c>
      <c r="C12">
        <v>835</v>
      </c>
      <c r="D12">
        <v>866</v>
      </c>
      <c r="E12">
        <v>897</v>
      </c>
      <c r="F12">
        <v>929</v>
      </c>
      <c r="G12">
        <v>963</v>
      </c>
      <c r="H12">
        <v>997</v>
      </c>
      <c r="I12">
        <v>1.0329999999999999</v>
      </c>
      <c r="J12">
        <v>935</v>
      </c>
      <c r="K12">
        <v>1.1220000000000001</v>
      </c>
      <c r="L12">
        <v>1.1599999999999999</v>
      </c>
      <c r="M12">
        <v>1.262</v>
      </c>
      <c r="N12">
        <v>1.248</v>
      </c>
      <c r="O12">
        <v>1.327</v>
      </c>
      <c r="P12">
        <v>1.347</v>
      </c>
      <c r="Q12">
        <v>1.3240000000000001</v>
      </c>
      <c r="R12">
        <v>1.427</v>
      </c>
      <c r="S12">
        <v>1.4239999999999999</v>
      </c>
      <c r="T12">
        <v>1.5429999999999999</v>
      </c>
      <c r="U12">
        <v>1.528</v>
      </c>
      <c r="V12">
        <v>1.581</v>
      </c>
      <c r="W12">
        <v>1.637</v>
      </c>
      <c r="X12">
        <v>1.1759999999999999</v>
      </c>
      <c r="Y12">
        <v>1.2210000000000001</v>
      </c>
      <c r="Z12">
        <v>1.262</v>
      </c>
      <c r="AA12">
        <v>1.3080000000000001</v>
      </c>
      <c r="AB12">
        <v>1.3360000000000001</v>
      </c>
      <c r="AC12">
        <v>0</v>
      </c>
      <c r="AD12" t="s">
        <v>107</v>
      </c>
    </row>
    <row r="13" spans="1:30" x14ac:dyDescent="0.2">
      <c r="A13">
        <v>60</v>
      </c>
      <c r="B13">
        <v>60</v>
      </c>
      <c r="C13">
        <v>60</v>
      </c>
      <c r="D13">
        <v>60</v>
      </c>
      <c r="E13">
        <v>60</v>
      </c>
      <c r="F13">
        <v>60</v>
      </c>
      <c r="G13">
        <v>60</v>
      </c>
      <c r="H13">
        <v>60</v>
      </c>
      <c r="I13">
        <v>60</v>
      </c>
      <c r="J13">
        <v>60</v>
      </c>
      <c r="K13">
        <v>60</v>
      </c>
      <c r="L13">
        <v>60</v>
      </c>
      <c r="M13">
        <v>60</v>
      </c>
      <c r="N13">
        <v>60</v>
      </c>
      <c r="O13">
        <v>60</v>
      </c>
      <c r="P13">
        <v>60</v>
      </c>
      <c r="Q13">
        <v>60</v>
      </c>
      <c r="R13">
        <v>60</v>
      </c>
      <c r="S13">
        <v>15</v>
      </c>
      <c r="T13">
        <v>15</v>
      </c>
      <c r="U13">
        <v>15</v>
      </c>
      <c r="V13">
        <v>13</v>
      </c>
      <c r="W13">
        <v>13</v>
      </c>
      <c r="X13">
        <v>8</v>
      </c>
      <c r="Y13">
        <v>8</v>
      </c>
      <c r="Z13">
        <v>8</v>
      </c>
      <c r="AA13">
        <v>8</v>
      </c>
      <c r="AB13">
        <v>8</v>
      </c>
      <c r="AC13">
        <v>0</v>
      </c>
      <c r="AD13" t="s">
        <v>107</v>
      </c>
    </row>
    <row r="14" spans="1:30" x14ac:dyDescent="0.2">
      <c r="A14">
        <v>1.6</v>
      </c>
      <c r="B14">
        <v>1.6</v>
      </c>
      <c r="C14">
        <v>1.6</v>
      </c>
      <c r="D14">
        <v>1.6</v>
      </c>
      <c r="E14">
        <v>1.6</v>
      </c>
      <c r="F14">
        <v>1.6</v>
      </c>
      <c r="G14">
        <v>1.6</v>
      </c>
      <c r="H14">
        <v>1.6</v>
      </c>
      <c r="I14">
        <v>1.6</v>
      </c>
      <c r="J14">
        <v>1.6</v>
      </c>
      <c r="K14">
        <v>1.6</v>
      </c>
      <c r="L14">
        <v>1.6</v>
      </c>
      <c r="M14">
        <v>1.6</v>
      </c>
      <c r="N14">
        <v>1.6</v>
      </c>
      <c r="O14">
        <v>1.6</v>
      </c>
      <c r="P14">
        <v>1.6</v>
      </c>
      <c r="Q14">
        <v>1.6</v>
      </c>
      <c r="R14">
        <v>1.6</v>
      </c>
      <c r="S14">
        <v>1.6</v>
      </c>
      <c r="T14">
        <v>1.6</v>
      </c>
      <c r="U14">
        <v>1.6</v>
      </c>
      <c r="V14">
        <v>1.6</v>
      </c>
      <c r="W14">
        <v>1.6</v>
      </c>
      <c r="X14">
        <v>1.6</v>
      </c>
      <c r="Y14">
        <v>1.6</v>
      </c>
      <c r="Z14">
        <v>1.6</v>
      </c>
      <c r="AA14">
        <v>1.6</v>
      </c>
      <c r="AB14">
        <v>1.6</v>
      </c>
      <c r="AC14">
        <v>1.6</v>
      </c>
      <c r="AD14" t="s">
        <v>107</v>
      </c>
    </row>
    <row r="15" spans="1:30" x14ac:dyDescent="0.2">
      <c r="A15">
        <v>149</v>
      </c>
      <c r="B15">
        <v>152</v>
      </c>
      <c r="C15">
        <v>154</v>
      </c>
      <c r="D15">
        <v>157</v>
      </c>
      <c r="E15">
        <v>159</v>
      </c>
      <c r="F15">
        <v>162</v>
      </c>
      <c r="G15">
        <v>164</v>
      </c>
      <c r="H15">
        <v>167</v>
      </c>
      <c r="I15">
        <v>169</v>
      </c>
      <c r="J15">
        <v>172</v>
      </c>
      <c r="K15">
        <v>175</v>
      </c>
      <c r="L15">
        <v>178</v>
      </c>
      <c r="M15">
        <v>181</v>
      </c>
      <c r="N15">
        <v>183</v>
      </c>
      <c r="O15">
        <v>186</v>
      </c>
      <c r="P15">
        <v>189</v>
      </c>
      <c r="Q15">
        <v>192</v>
      </c>
      <c r="R15">
        <v>195</v>
      </c>
      <c r="S15">
        <v>50</v>
      </c>
      <c r="T15">
        <v>51</v>
      </c>
      <c r="U15">
        <v>51</v>
      </c>
      <c r="V15">
        <v>46</v>
      </c>
      <c r="W15">
        <v>47</v>
      </c>
      <c r="X15">
        <v>30</v>
      </c>
      <c r="Y15">
        <v>30</v>
      </c>
      <c r="Z15">
        <v>31</v>
      </c>
      <c r="AA15">
        <v>31</v>
      </c>
      <c r="AB15">
        <v>32</v>
      </c>
      <c r="AC15">
        <v>0</v>
      </c>
      <c r="AD15" t="s">
        <v>107</v>
      </c>
    </row>
    <row r="16" spans="1:30" x14ac:dyDescent="0.2">
      <c r="A16">
        <v>1.97</v>
      </c>
      <c r="B16">
        <v>1.97</v>
      </c>
      <c r="C16">
        <v>1.97</v>
      </c>
      <c r="D16">
        <v>1.97</v>
      </c>
      <c r="E16">
        <v>1.97</v>
      </c>
      <c r="F16">
        <v>1.97</v>
      </c>
      <c r="G16">
        <v>1.97</v>
      </c>
      <c r="H16">
        <v>1.97</v>
      </c>
      <c r="I16">
        <v>1.97</v>
      </c>
      <c r="J16">
        <v>1.97</v>
      </c>
      <c r="K16">
        <v>1.97</v>
      </c>
      <c r="L16">
        <v>1.97</v>
      </c>
      <c r="M16">
        <v>1.97</v>
      </c>
      <c r="N16">
        <v>1.97</v>
      </c>
      <c r="O16">
        <v>1.97</v>
      </c>
      <c r="P16">
        <v>1.97</v>
      </c>
      <c r="Q16">
        <v>1.97</v>
      </c>
      <c r="R16">
        <v>1.97</v>
      </c>
      <c r="S16">
        <v>1.97</v>
      </c>
      <c r="T16">
        <v>1.97</v>
      </c>
      <c r="U16">
        <v>1.97</v>
      </c>
      <c r="V16">
        <v>1.97</v>
      </c>
      <c r="W16">
        <v>1.97</v>
      </c>
      <c r="X16">
        <v>1.97</v>
      </c>
      <c r="Y16">
        <v>1.97</v>
      </c>
      <c r="Z16">
        <v>1.97</v>
      </c>
      <c r="AA16">
        <v>1.97</v>
      </c>
      <c r="AB16">
        <v>1.97</v>
      </c>
      <c r="AC16">
        <v>1.97</v>
      </c>
      <c r="AD16" t="s">
        <v>107</v>
      </c>
    </row>
    <row r="17" spans="1:30" x14ac:dyDescent="0.2">
      <c r="A17">
        <v>455</v>
      </c>
      <c r="B17">
        <v>471</v>
      </c>
      <c r="C17">
        <v>488</v>
      </c>
      <c r="D17">
        <v>506</v>
      </c>
      <c r="E17">
        <v>524</v>
      </c>
      <c r="F17">
        <v>543</v>
      </c>
      <c r="G17">
        <v>562</v>
      </c>
      <c r="H17">
        <v>583</v>
      </c>
      <c r="I17">
        <v>604</v>
      </c>
      <c r="J17">
        <v>625</v>
      </c>
      <c r="K17">
        <v>648</v>
      </c>
      <c r="L17">
        <v>671</v>
      </c>
      <c r="M17">
        <v>695</v>
      </c>
      <c r="N17">
        <v>720</v>
      </c>
      <c r="O17">
        <v>746</v>
      </c>
      <c r="P17">
        <v>773</v>
      </c>
      <c r="Q17">
        <v>801</v>
      </c>
      <c r="R17">
        <v>830</v>
      </c>
      <c r="S17">
        <v>215</v>
      </c>
      <c r="T17">
        <v>223</v>
      </c>
      <c r="U17">
        <v>231</v>
      </c>
      <c r="V17">
        <v>211</v>
      </c>
      <c r="W17">
        <v>219</v>
      </c>
      <c r="X17">
        <v>143</v>
      </c>
      <c r="Y17">
        <v>148</v>
      </c>
      <c r="Z17">
        <v>153</v>
      </c>
      <c r="AA17">
        <v>159</v>
      </c>
      <c r="AB17">
        <v>165</v>
      </c>
      <c r="AC17">
        <v>0</v>
      </c>
      <c r="AD17" t="s">
        <v>107</v>
      </c>
    </row>
    <row r="18" spans="1:3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t="s">
        <v>107</v>
      </c>
    </row>
    <row r="19" spans="1:30" x14ac:dyDescent="0.2">
      <c r="A19">
        <v>1.6</v>
      </c>
      <c r="B19">
        <v>1.6</v>
      </c>
      <c r="C19">
        <v>1.6</v>
      </c>
      <c r="D19">
        <v>1.6</v>
      </c>
      <c r="E19">
        <v>1.6</v>
      </c>
      <c r="F19">
        <v>1.6</v>
      </c>
      <c r="G19">
        <v>1.6</v>
      </c>
      <c r="H19">
        <v>1.6</v>
      </c>
      <c r="I19">
        <v>1.6</v>
      </c>
      <c r="J19">
        <v>1.6</v>
      </c>
      <c r="K19">
        <v>1.6</v>
      </c>
      <c r="L19">
        <v>1.6</v>
      </c>
      <c r="M19">
        <v>1.6</v>
      </c>
      <c r="N19">
        <v>1.6</v>
      </c>
      <c r="O19">
        <v>1.6</v>
      </c>
      <c r="P19">
        <v>1.6</v>
      </c>
      <c r="Q19">
        <v>1.6</v>
      </c>
      <c r="R19">
        <v>1.6</v>
      </c>
      <c r="S19">
        <v>1.6</v>
      </c>
      <c r="T19">
        <v>1.6</v>
      </c>
      <c r="U19">
        <v>1.6</v>
      </c>
      <c r="V19">
        <v>1.6</v>
      </c>
      <c r="W19">
        <v>1.6</v>
      </c>
      <c r="X19">
        <v>1.6</v>
      </c>
      <c r="Y19">
        <v>1.6</v>
      </c>
      <c r="Z19">
        <v>1.6</v>
      </c>
      <c r="AA19">
        <v>1.6</v>
      </c>
      <c r="AB19">
        <v>1.6</v>
      </c>
      <c r="AC19">
        <v>1.6</v>
      </c>
      <c r="AD19" t="s">
        <v>107</v>
      </c>
    </row>
    <row r="20" spans="1:30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t="s">
        <v>107</v>
      </c>
    </row>
    <row r="21" spans="1:30" x14ac:dyDescent="0.2">
      <c r="A21">
        <v>1.97</v>
      </c>
      <c r="B21">
        <v>1.97</v>
      </c>
      <c r="C21">
        <v>1.97</v>
      </c>
      <c r="D21">
        <v>1.97</v>
      </c>
      <c r="E21">
        <v>1.97</v>
      </c>
      <c r="F21">
        <v>1.97</v>
      </c>
      <c r="G21">
        <v>1.97</v>
      </c>
      <c r="H21">
        <v>1.97</v>
      </c>
      <c r="I21">
        <v>1.97</v>
      </c>
      <c r="J21">
        <v>1.97</v>
      </c>
      <c r="K21">
        <v>1.97</v>
      </c>
      <c r="L21">
        <v>1.97</v>
      </c>
      <c r="M21">
        <v>1.97</v>
      </c>
      <c r="N21">
        <v>1.97</v>
      </c>
      <c r="O21">
        <v>1.97</v>
      </c>
      <c r="P21">
        <v>1.97</v>
      </c>
      <c r="Q21">
        <v>1.97</v>
      </c>
      <c r="R21">
        <v>1.97</v>
      </c>
      <c r="S21">
        <v>1.97</v>
      </c>
      <c r="T21">
        <v>1.97</v>
      </c>
      <c r="U21">
        <v>1.97</v>
      </c>
      <c r="V21">
        <v>1.97</v>
      </c>
      <c r="W21">
        <v>1.97</v>
      </c>
      <c r="X21">
        <v>1.97</v>
      </c>
      <c r="Y21">
        <v>1.97</v>
      </c>
      <c r="Z21">
        <v>1.97</v>
      </c>
      <c r="AA21">
        <v>1.97</v>
      </c>
      <c r="AB21">
        <v>1.97</v>
      </c>
      <c r="AC21">
        <v>1.97</v>
      </c>
      <c r="AD21" t="s">
        <v>107</v>
      </c>
    </row>
    <row r="22" spans="1:30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t="s">
        <v>107</v>
      </c>
    </row>
    <row r="23" spans="1:30" x14ac:dyDescent="0.2">
      <c r="A23">
        <v>76</v>
      </c>
      <c r="B23">
        <v>76</v>
      </c>
      <c r="C23">
        <v>76</v>
      </c>
      <c r="D23">
        <v>76</v>
      </c>
      <c r="E23">
        <v>76</v>
      </c>
      <c r="F23">
        <v>76</v>
      </c>
      <c r="G23">
        <v>76</v>
      </c>
      <c r="H23">
        <v>76</v>
      </c>
      <c r="I23">
        <v>76</v>
      </c>
      <c r="J23">
        <v>76</v>
      </c>
      <c r="K23">
        <v>76</v>
      </c>
      <c r="L23">
        <v>76</v>
      </c>
      <c r="M23">
        <v>76</v>
      </c>
      <c r="N23">
        <v>76</v>
      </c>
      <c r="O23">
        <v>76</v>
      </c>
      <c r="P23">
        <v>76</v>
      </c>
      <c r="Q23">
        <v>76</v>
      </c>
      <c r="R23">
        <v>76</v>
      </c>
      <c r="S23">
        <v>76</v>
      </c>
      <c r="T23">
        <v>76</v>
      </c>
      <c r="U23">
        <v>76</v>
      </c>
      <c r="V23">
        <v>76</v>
      </c>
      <c r="W23">
        <v>76</v>
      </c>
      <c r="X23">
        <v>150</v>
      </c>
      <c r="Y23">
        <v>150</v>
      </c>
      <c r="Z23">
        <v>150</v>
      </c>
      <c r="AA23">
        <v>150</v>
      </c>
      <c r="AB23">
        <v>150</v>
      </c>
      <c r="AC23">
        <v>0</v>
      </c>
      <c r="AD23" t="s">
        <v>107</v>
      </c>
    </row>
    <row r="24" spans="1:30" x14ac:dyDescent="0.2">
      <c r="A24">
        <v>1.6</v>
      </c>
      <c r="B24">
        <v>1.6</v>
      </c>
      <c r="C24">
        <v>1.6</v>
      </c>
      <c r="D24">
        <v>1.6</v>
      </c>
      <c r="E24">
        <v>1.6</v>
      </c>
      <c r="F24">
        <v>1.6</v>
      </c>
      <c r="G24">
        <v>1.6</v>
      </c>
      <c r="H24">
        <v>1.6</v>
      </c>
      <c r="I24">
        <v>1.6</v>
      </c>
      <c r="J24">
        <v>1.6</v>
      </c>
      <c r="K24">
        <v>1.6</v>
      </c>
      <c r="L24">
        <v>1.6</v>
      </c>
      <c r="M24">
        <v>1.6</v>
      </c>
      <c r="N24">
        <v>1.6</v>
      </c>
      <c r="O24">
        <v>1.6</v>
      </c>
      <c r="P24">
        <v>1.6</v>
      </c>
      <c r="Q24">
        <v>1.6</v>
      </c>
      <c r="R24">
        <v>1.6</v>
      </c>
      <c r="S24">
        <v>1.6</v>
      </c>
      <c r="T24">
        <v>1.6</v>
      </c>
      <c r="U24">
        <v>1.6</v>
      </c>
      <c r="V24">
        <v>1.6</v>
      </c>
      <c r="W24">
        <v>1.6</v>
      </c>
      <c r="X24">
        <v>1.6</v>
      </c>
      <c r="Y24">
        <v>1.6</v>
      </c>
      <c r="Z24">
        <v>1.6</v>
      </c>
      <c r="AA24">
        <v>1.6</v>
      </c>
      <c r="AB24">
        <v>1.6</v>
      </c>
      <c r="AC24">
        <v>1.6</v>
      </c>
      <c r="AD24" t="s">
        <v>107</v>
      </c>
    </row>
    <row r="25" spans="1:30" x14ac:dyDescent="0.2">
      <c r="A25">
        <v>189</v>
      </c>
      <c r="B25">
        <v>192</v>
      </c>
      <c r="C25">
        <v>195</v>
      </c>
      <c r="D25">
        <v>198</v>
      </c>
      <c r="E25">
        <v>201</v>
      </c>
      <c r="F25">
        <v>204</v>
      </c>
      <c r="G25">
        <v>208</v>
      </c>
      <c r="H25">
        <v>211</v>
      </c>
      <c r="I25">
        <v>214</v>
      </c>
      <c r="J25">
        <v>218</v>
      </c>
      <c r="K25">
        <v>221</v>
      </c>
      <c r="L25">
        <v>225</v>
      </c>
      <c r="M25">
        <v>229</v>
      </c>
      <c r="N25">
        <v>232</v>
      </c>
      <c r="O25">
        <v>236</v>
      </c>
      <c r="P25">
        <v>240</v>
      </c>
      <c r="Q25">
        <v>244</v>
      </c>
      <c r="R25">
        <v>247</v>
      </c>
      <c r="S25">
        <v>251</v>
      </c>
      <c r="T25">
        <v>255</v>
      </c>
      <c r="U25">
        <v>259</v>
      </c>
      <c r="V25">
        <v>264</v>
      </c>
      <c r="W25">
        <v>268</v>
      </c>
      <c r="X25">
        <v>533</v>
      </c>
      <c r="Y25">
        <v>542</v>
      </c>
      <c r="Z25">
        <v>550</v>
      </c>
      <c r="AA25">
        <v>559</v>
      </c>
      <c r="AB25">
        <v>568</v>
      </c>
      <c r="AC25">
        <v>0</v>
      </c>
      <c r="AD25" t="s">
        <v>107</v>
      </c>
    </row>
    <row r="26" spans="1:30" x14ac:dyDescent="0.2">
      <c r="A26">
        <v>1.97</v>
      </c>
      <c r="B26">
        <v>1.97</v>
      </c>
      <c r="C26">
        <v>1.97</v>
      </c>
      <c r="D26">
        <v>1.97</v>
      </c>
      <c r="E26">
        <v>1.97</v>
      </c>
      <c r="F26">
        <v>1.97</v>
      </c>
      <c r="G26">
        <v>1.97</v>
      </c>
      <c r="H26">
        <v>1.97</v>
      </c>
      <c r="I26">
        <v>1.97</v>
      </c>
      <c r="J26">
        <v>1.97</v>
      </c>
      <c r="K26">
        <v>1.97</v>
      </c>
      <c r="L26">
        <v>1.97</v>
      </c>
      <c r="M26">
        <v>1.97</v>
      </c>
      <c r="N26">
        <v>1.97</v>
      </c>
      <c r="O26">
        <v>1.97</v>
      </c>
      <c r="P26">
        <v>1.97</v>
      </c>
      <c r="Q26">
        <v>1.97</v>
      </c>
      <c r="R26">
        <v>1.97</v>
      </c>
      <c r="S26">
        <v>1.97</v>
      </c>
      <c r="T26">
        <v>1.97</v>
      </c>
      <c r="U26">
        <v>1.97</v>
      </c>
      <c r="V26">
        <v>1.97</v>
      </c>
      <c r="W26">
        <v>1.97</v>
      </c>
      <c r="X26">
        <v>1.97</v>
      </c>
      <c r="Y26">
        <v>1.97</v>
      </c>
      <c r="Z26">
        <v>1.97</v>
      </c>
      <c r="AA26">
        <v>1.97</v>
      </c>
      <c r="AB26">
        <v>1.97</v>
      </c>
      <c r="AC26">
        <v>1.97</v>
      </c>
      <c r="AD26" t="s">
        <v>107</v>
      </c>
    </row>
    <row r="27" spans="1:30" x14ac:dyDescent="0.2">
      <c r="A27">
        <v>575</v>
      </c>
      <c r="B27">
        <v>596</v>
      </c>
      <c r="C27">
        <v>618</v>
      </c>
      <c r="D27">
        <v>640</v>
      </c>
      <c r="E27">
        <v>663</v>
      </c>
      <c r="F27">
        <v>687</v>
      </c>
      <c r="G27">
        <v>712</v>
      </c>
      <c r="H27">
        <v>737</v>
      </c>
      <c r="I27">
        <v>764</v>
      </c>
      <c r="J27">
        <v>791</v>
      </c>
      <c r="K27">
        <v>820</v>
      </c>
      <c r="L27">
        <v>849</v>
      </c>
      <c r="M27">
        <v>880</v>
      </c>
      <c r="N27">
        <v>912</v>
      </c>
      <c r="O27">
        <v>945</v>
      </c>
      <c r="P27">
        <v>979</v>
      </c>
      <c r="Q27">
        <v>1.014</v>
      </c>
      <c r="R27">
        <v>1.0509999999999999</v>
      </c>
      <c r="S27">
        <v>1.0880000000000001</v>
      </c>
      <c r="T27">
        <v>1.1279999999999999</v>
      </c>
      <c r="U27">
        <v>1.1679999999999999</v>
      </c>
      <c r="V27">
        <v>1.2110000000000001</v>
      </c>
      <c r="W27">
        <v>1.254</v>
      </c>
      <c r="X27">
        <v>2.5449999999999999</v>
      </c>
      <c r="Y27">
        <v>2.637</v>
      </c>
      <c r="Z27">
        <v>2.7320000000000002</v>
      </c>
      <c r="AA27">
        <v>2.83</v>
      </c>
      <c r="AB27">
        <v>2.9319999999999999</v>
      </c>
      <c r="AC27">
        <v>0</v>
      </c>
      <c r="AD27" t="s">
        <v>107</v>
      </c>
    </row>
    <row r="28" spans="1:30" x14ac:dyDescent="0.2">
      <c r="A28">
        <v>1.8080000000000001</v>
      </c>
      <c r="B28">
        <v>1.8740000000000001</v>
      </c>
      <c r="C28">
        <v>1.9410000000000001</v>
      </c>
      <c r="D28">
        <v>2.0110000000000001</v>
      </c>
      <c r="E28">
        <v>2.0840000000000001</v>
      </c>
      <c r="F28">
        <v>2.1589999999999998</v>
      </c>
      <c r="G28">
        <v>2.2370000000000001</v>
      </c>
      <c r="H28">
        <v>2.3170000000000002</v>
      </c>
      <c r="I28">
        <v>2.4009999999999998</v>
      </c>
      <c r="J28">
        <v>2.3519999999999999</v>
      </c>
      <c r="K28">
        <v>2.589</v>
      </c>
      <c r="L28">
        <v>2.681</v>
      </c>
      <c r="M28">
        <v>2.8380000000000001</v>
      </c>
      <c r="N28">
        <v>2.8809999999999998</v>
      </c>
      <c r="O28">
        <v>3.0179999999999998</v>
      </c>
      <c r="P28">
        <v>3.0990000000000002</v>
      </c>
      <c r="Q28">
        <v>3.1389999999999998</v>
      </c>
      <c r="R28">
        <v>3.3079999999999998</v>
      </c>
      <c r="S28">
        <v>2.76</v>
      </c>
      <c r="T28">
        <v>2.9279999999999999</v>
      </c>
      <c r="U28">
        <v>2.927</v>
      </c>
      <c r="V28">
        <v>3.0019999999999998</v>
      </c>
      <c r="W28">
        <v>3.11</v>
      </c>
      <c r="X28">
        <v>3.8639999999999999</v>
      </c>
      <c r="Y28">
        <v>4.0060000000000002</v>
      </c>
      <c r="Z28">
        <v>4.1470000000000002</v>
      </c>
      <c r="AA28">
        <v>4.2969999999999997</v>
      </c>
      <c r="AB28">
        <v>4.4329999999999998</v>
      </c>
      <c r="AC28">
        <v>0</v>
      </c>
      <c r="AD28" t="s">
        <v>107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G A A B Q S w M E F A A C A A g A x X I P V y g 9 j Q K l A A A A 9 w A A A B I A H A B D b 2 5 m a W c v U G F j a 2 F n Z S 5 4 b W w g o h g A K K A U A A A A A A A A A A A A A A A A A A A A A A A A A A A A h Y 9 L C s I w G I S v U r J v X s U H k q Y L t x Y E Q d y G N L b B 9 q 8 0 q e n d X H g k r 2 B F q + 5 c z s w 3 M H O / 3 k Q 2 N H V 0 M Z 2 z L a S I Y Y o i A 7 o t L J Q p 6 v 0 x X q J M i q 3 S J 1 W a a I T B r Q Z n U 1 R 5 f 1 4 R E k L A I c F t V x J O K S O H f L P T l W l U b M F 5 B d q g T 6 v 4 3 0 J S 7 F 9 j J M e M L X A y 5 5 g K M p k i t / A F + L j 3 m f 6 Y Y t 3 X v u + M N B C z 2 Z h N W p D 3 C f k A U E s D B B Q A A g A I A M V y D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c g 9 X V H 7 r / F o D A A B I P A A A E w A c A E Z v c m 1 1 b G F z L 1 N l Y 3 R p b 2 4 x L m 0 g o h g A K K A U A A A A A A A A A A A A A A A A A A A A A A A A A A A A 7 Z r L T t t A F I b X j c Q 7 j I x U B c m N f B 2 X V l l U g a p s q r Z J u y F d m G S a G O w x m h k j K O J p + j 5 9 p k 5 I a C 7 k j 0 I b K g q H T W D + y L a + k 3 P m i 4 0 W P Z O V k r X H r / 7 r r d p W T Q 9 T J f r M i O K U N V k u z F a N 2 Z 9 2 W a m e s C s t f d b Y K 3 t V I a S p v 8 1 y 0 W i V 0 t g / d N 1 p v e p + 1 k L p 7 n f P i 4 5 N / 7 i 7 J / S J K U + 7 o 8 M 1 z L l x d t w g c R 3 H 3 T 8 3 K v 2 S 5 p X Q j Y O B L J X Y c c d n 2 n Z a w 1 Q O 7 D V 0 L k 6 F Y 0 / Z S Y / s a T o q l f p b q Y p W m V e F H I W 6 P r 4 s 9 / L S G a / 6 j s u M T Z i s i i O h r l x 2 k w Q w C W E S w S S G C Y d J A p O X M N m F i e / h C F P w M Q Y f c / A x C B + T 8 D E K H 7 P w M Q w f 0 w g w j W D F Z w L T C D C N A N M I M I 0 A 0 w g W a V x N e + G T k G l h e 2 H 8 T j 1 t h 3 E w W a 4 v N M 1 8 Q z i B Z 8 t k j 7 p V y y Q 6 8 G z z b z v X 7 V 8 P d p z 7 m Q G h R z O A Z g D N g B U z Y C b C N A J M I / x N w 4 h z s 9 D 8 c 9 2 1 r P N D 6 n z q f O r 8 J 9 j 5 0 X 1 1 / u G e y L M i M 0 I 1 n W f 2 C i f i 0 Y x c t i 9 7 Z T + T g y a P P c 9 3 2 c e q N K J t L n L R n P 7 a e F 9 K 8 X U 6 J z 6 o s r B Z n 7 0 T a d + e f D o r J s l k / W Z K s M P J + p s 8 b / f S P F W 6 a V Q 1 e 8 g 7 j J 4 l 5 x / N o X 3 L o 1 S D S g 7 0 S a k t H n Y m l M j k U G Q m z 3 p D M 1 e a U c 2 e M 4 s q z T O h b m e 3 F n 7 + Y C O X e x F 4 u 4 v 1 v 2 O Z Y y r z Y y 5 z x x Z E b 7 D A 1 8 d r 9 P T Z Q o X d m Q o n f M 2 S 0 g 5 P O z z t 8 B v Z 4 W 9 H m E a 4 o k U w j R D T C D G N E N M I M Y 0 Q 0 w g x j Q j T i D C N C N O I V k w M T C P C N C J M I 8 I 0 I k w j w j R i T C P G N G J M I 8 Y 0 4 h U D F N O I M Y 0 Y 0 4 g x j R j T 4 J g G x z Q 4 p s E x D Y 5 p 8 B X 7 C a b B M Q 2 O a X B M I 8 E 0 E k w j w T Q S T C M Z 0 T i Q h k e N 0 V Y + m 8 Q w 4 f P J 2 k 4 7 1 p 0 N 3 6 9 c y 3 n i f + M 8 S 3 E F K A h R A G s C S 8 J h r V B A s k O y Q 7 J D s k O y Q 7 L z p G Q H R I s 0 7 i o 1 m 3 0 U 8 5 B u 5 J D U k N S Q 1 J D U k N S Q 1 J D U / N d S M x P 9 5 T 2 c z T 5 / J t 3 5 Y 9 1 Z G u y i g G S H Z I d k h 2 S H Z I d k h 2 R n X d n Z 7 H 9 h P a Q H V m C T w A M T D w / c S P h D h S s G E 7 r F Q 9 Z D 1 k P W Q 9 Z D 1 r P U e p Z / t 3 7 M 0 r O m 2 f w C U E s B A i 0 A F A A C A A g A x X I P V y g 9 j Q K l A A A A 9 w A A A B I A A A A A A A A A A A A A A A A A A A A A A E N v b m Z p Z y 9 Q Y W N r Y W d l L n h t b F B L A Q I t A B Q A A g A I A M V y D 1 c P y u m r p A A A A O k A A A A T A A A A A A A A A A A A A A A A A P E A A A B b Q 2 9 u d G V u d F 9 U e X B l c 1 0 u e G 1 s U E s B A i 0 A F A A C A A g A x X I P V 1 R + 6 / x a A w A A S D w A A B M A A A A A A A A A A A A A A A A A 4 g E A A E Z v c m 1 1 b G F z L 1 N l Y 3 R p b 2 4 x L m 1 Q S w U G A A A A A A M A A w D C A A A A i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F I B A A A A A A C G U g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3 R l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l U M T Q 6 N D M 6 N T Y u N T Y x M j A z M 1 o i I C 8 + P E V u d H J 5 I F R 5 c G U 9 I k Z p b G x D b 2 x 1 b W 5 U e X B l c y I g V m F s d W U 9 I n N C U V V G Q l F V R k J R V U Z C U V V G Q l F V R k J R V U Z C U V V G Q l F V R k J R V U Y i I C 8 + P E V u d H J 5 I F R 5 c G U 9 I k Z p b G x D b 2 x 1 b W 5 O Y W 1 l c y I g V m F s d W U 9 I n N b J n F 1 b 3 Q 7 M j A x N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9 B d X R v U m V t b 3 Z l Z E N v b H V t b n M x L n s y M D E 1 L D B 9 J n F 1 b 3 Q 7 L C Z x d W 9 0 O 1 N l Y 3 R p b 2 4 x L 3 R l b X A v Q X V 0 b 1 J l b W 9 2 Z W R D b 2 x 1 b W 5 z M S 5 7 Q 2 9 s d W 1 u M i w x f S Z x d W 9 0 O y w m c X V v d D t T Z W N 0 a W 9 u M S 9 0 Z W 1 w L 0 F 1 d G 9 S Z W 1 v d m V k Q 2 9 s d W 1 u c z E u e 0 N v b H V t b j M s M n 0 m c X V v d D s s J n F 1 b 3 Q 7 U 2 V j d G l v b j E v d G V t c C 9 B d X R v U m V t b 3 Z l Z E N v b H V t b n M x L n t D b 2 x 1 b W 4 0 L D N 9 J n F 1 b 3 Q 7 L C Z x d W 9 0 O 1 N l Y 3 R p b 2 4 x L 3 R l b X A v Q X V 0 b 1 J l b W 9 2 Z W R D b 2 x 1 b W 5 z M S 5 7 Q 2 9 s d W 1 u N S w 0 f S Z x d W 9 0 O y w m c X V v d D t T Z W N 0 a W 9 u M S 9 0 Z W 1 w L 0 F 1 d G 9 S Z W 1 v d m V k Q 2 9 s d W 1 u c z E u e 0 N v b H V t b j Y s N X 0 m c X V v d D s s J n F 1 b 3 Q 7 U 2 V j d G l v b j E v d G V t c C 9 B d X R v U m V t b 3 Z l Z E N v b H V t b n M x L n t D b 2 x 1 b W 4 3 L D Z 9 J n F 1 b 3 Q 7 L C Z x d W 9 0 O 1 N l Y 3 R p b 2 4 x L 3 R l b X A v Q X V 0 b 1 J l b W 9 2 Z W R D b 2 x 1 b W 5 z M S 5 7 Q 2 9 s d W 1 u O C w 3 f S Z x d W 9 0 O y w m c X V v d D t T Z W N 0 a W 9 u M S 9 0 Z W 1 w L 0 F 1 d G 9 S Z W 1 v d m V k Q 2 9 s d W 1 u c z E u e 0 N v b H V t b j k s O H 0 m c X V v d D s s J n F 1 b 3 Q 7 U 2 V j d G l v b j E v d G V t c C 9 B d X R v U m V t b 3 Z l Z E N v b H V t b n M x L n t D b 2 x 1 b W 4 x M C w 5 f S Z x d W 9 0 O y w m c X V v d D t T Z W N 0 a W 9 u M S 9 0 Z W 1 w L 0 F 1 d G 9 S Z W 1 v d m V k Q 2 9 s d W 1 u c z E u e 0 N v b H V t b j E x L D E w f S Z x d W 9 0 O y w m c X V v d D t T Z W N 0 a W 9 u M S 9 0 Z W 1 w L 0 F 1 d G 9 S Z W 1 v d m V k Q 2 9 s d W 1 u c z E u e 0 N v b H V t b j E y L D E x f S Z x d W 9 0 O y w m c X V v d D t T Z W N 0 a W 9 u M S 9 0 Z W 1 w L 0 F 1 d G 9 S Z W 1 v d m V k Q 2 9 s d W 1 u c z E u e 0 N v b H V t b j E z L D E y f S Z x d W 9 0 O y w m c X V v d D t T Z W N 0 a W 9 u M S 9 0 Z W 1 w L 0 F 1 d G 9 S Z W 1 v d m V k Q 2 9 s d W 1 u c z E u e 0 N v b H V t b j E 0 L D E z f S Z x d W 9 0 O y w m c X V v d D t T Z W N 0 a W 9 u M S 9 0 Z W 1 w L 0 F 1 d G 9 S Z W 1 v d m V k Q 2 9 s d W 1 u c z E u e 0 N v b H V t b j E 1 L D E 0 f S Z x d W 9 0 O y w m c X V v d D t T Z W N 0 a W 9 u M S 9 0 Z W 1 w L 0 F 1 d G 9 S Z W 1 v d m V k Q 2 9 s d W 1 u c z E u e 0 N v b H V t b j E 2 L D E 1 f S Z x d W 9 0 O y w m c X V v d D t T Z W N 0 a W 9 u M S 9 0 Z W 1 w L 0 F 1 d G 9 S Z W 1 v d m V k Q 2 9 s d W 1 u c z E u e 0 N v b H V t b j E 3 L D E 2 f S Z x d W 9 0 O y w m c X V v d D t T Z W N 0 a W 9 u M S 9 0 Z W 1 w L 0 F 1 d G 9 S Z W 1 v d m V k Q 2 9 s d W 1 u c z E u e 0 N v b H V t b j E 4 L D E 3 f S Z x d W 9 0 O y w m c X V v d D t T Z W N 0 a W 9 u M S 9 0 Z W 1 w L 0 F 1 d G 9 S Z W 1 v d m V k Q 2 9 s d W 1 u c z E u e 0 N v b H V t b j E 5 L D E 4 f S Z x d W 9 0 O y w m c X V v d D t T Z W N 0 a W 9 u M S 9 0 Z W 1 w L 0 F 1 d G 9 S Z W 1 v d m V k Q 2 9 s d W 1 u c z E u e 0 N v b H V t b j I w L D E 5 f S Z x d W 9 0 O y w m c X V v d D t T Z W N 0 a W 9 u M S 9 0 Z W 1 w L 0 F 1 d G 9 S Z W 1 v d m V k Q 2 9 s d W 1 u c z E u e 0 N v b H V t b j I x L D I w f S Z x d W 9 0 O y w m c X V v d D t T Z W N 0 a W 9 u M S 9 0 Z W 1 w L 0 F 1 d G 9 S Z W 1 v d m V k Q 2 9 s d W 1 u c z E u e 0 N v b H V t b j I y L D I x f S Z x d W 9 0 O y w m c X V v d D t T Z W N 0 a W 9 u M S 9 0 Z W 1 w L 0 F 1 d G 9 S Z W 1 v d m V k Q 2 9 s d W 1 u c z E u e 0 N v b H V t b j I z L D I y f S Z x d W 9 0 O y w m c X V v d D t T Z W N 0 a W 9 u M S 9 0 Z W 1 w L 0 F 1 d G 9 S Z W 1 v d m V k Q 2 9 s d W 1 u c z E u e 0 N v b H V t b j I 0 L D I z f S Z x d W 9 0 O y w m c X V v d D t T Z W N 0 a W 9 u M S 9 0 Z W 1 w L 0 F 1 d G 9 S Z W 1 v d m V k Q 2 9 s d W 1 u c z E u e 0 N v b H V t b j I 1 L D I 0 f S Z x d W 9 0 O y w m c X V v d D t T Z W N 0 a W 9 u M S 9 0 Z W 1 w L 0 F 1 d G 9 S Z W 1 v d m V k Q 2 9 s d W 1 u c z E u e 0 N v b H V t b j I 2 L D I 1 f S Z x d W 9 0 O y w m c X V v d D t T Z W N 0 a W 9 u M S 9 0 Z W 1 w L 0 F 1 d G 9 S Z W 1 v d m V k Q 2 9 s d W 1 u c z E u e 0 N v b H V t b j I 3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d G V t c C 9 B d X R v U m V t b 3 Z l Z E N v b H V t b n M x L n s y M D E 1 L D B 9 J n F 1 b 3 Q 7 L C Z x d W 9 0 O 1 N l Y 3 R p b 2 4 x L 3 R l b X A v Q X V 0 b 1 J l b W 9 2 Z W R D b 2 x 1 b W 5 z M S 5 7 Q 2 9 s d W 1 u M i w x f S Z x d W 9 0 O y w m c X V v d D t T Z W N 0 a W 9 u M S 9 0 Z W 1 w L 0 F 1 d G 9 S Z W 1 v d m V k Q 2 9 s d W 1 u c z E u e 0 N v b H V t b j M s M n 0 m c X V v d D s s J n F 1 b 3 Q 7 U 2 V j d G l v b j E v d G V t c C 9 B d X R v U m V t b 3 Z l Z E N v b H V t b n M x L n t D b 2 x 1 b W 4 0 L D N 9 J n F 1 b 3 Q 7 L C Z x d W 9 0 O 1 N l Y 3 R p b 2 4 x L 3 R l b X A v Q X V 0 b 1 J l b W 9 2 Z W R D b 2 x 1 b W 5 z M S 5 7 Q 2 9 s d W 1 u N S w 0 f S Z x d W 9 0 O y w m c X V v d D t T Z W N 0 a W 9 u M S 9 0 Z W 1 w L 0 F 1 d G 9 S Z W 1 v d m V k Q 2 9 s d W 1 u c z E u e 0 N v b H V t b j Y s N X 0 m c X V v d D s s J n F 1 b 3 Q 7 U 2 V j d G l v b j E v d G V t c C 9 B d X R v U m V t b 3 Z l Z E N v b H V t b n M x L n t D b 2 x 1 b W 4 3 L D Z 9 J n F 1 b 3 Q 7 L C Z x d W 9 0 O 1 N l Y 3 R p b 2 4 x L 3 R l b X A v Q X V 0 b 1 J l b W 9 2 Z W R D b 2 x 1 b W 5 z M S 5 7 Q 2 9 s d W 1 u O C w 3 f S Z x d W 9 0 O y w m c X V v d D t T Z W N 0 a W 9 u M S 9 0 Z W 1 w L 0 F 1 d G 9 S Z W 1 v d m V k Q 2 9 s d W 1 u c z E u e 0 N v b H V t b j k s O H 0 m c X V v d D s s J n F 1 b 3 Q 7 U 2 V j d G l v b j E v d G V t c C 9 B d X R v U m V t b 3 Z l Z E N v b H V t b n M x L n t D b 2 x 1 b W 4 x M C w 5 f S Z x d W 9 0 O y w m c X V v d D t T Z W N 0 a W 9 u M S 9 0 Z W 1 w L 0 F 1 d G 9 S Z W 1 v d m V k Q 2 9 s d W 1 u c z E u e 0 N v b H V t b j E x L D E w f S Z x d W 9 0 O y w m c X V v d D t T Z W N 0 a W 9 u M S 9 0 Z W 1 w L 0 F 1 d G 9 S Z W 1 v d m V k Q 2 9 s d W 1 u c z E u e 0 N v b H V t b j E y L D E x f S Z x d W 9 0 O y w m c X V v d D t T Z W N 0 a W 9 u M S 9 0 Z W 1 w L 0 F 1 d G 9 S Z W 1 v d m V k Q 2 9 s d W 1 u c z E u e 0 N v b H V t b j E z L D E y f S Z x d W 9 0 O y w m c X V v d D t T Z W N 0 a W 9 u M S 9 0 Z W 1 w L 0 F 1 d G 9 S Z W 1 v d m V k Q 2 9 s d W 1 u c z E u e 0 N v b H V t b j E 0 L D E z f S Z x d W 9 0 O y w m c X V v d D t T Z W N 0 a W 9 u M S 9 0 Z W 1 w L 0 F 1 d G 9 S Z W 1 v d m V k Q 2 9 s d W 1 u c z E u e 0 N v b H V t b j E 1 L D E 0 f S Z x d W 9 0 O y w m c X V v d D t T Z W N 0 a W 9 u M S 9 0 Z W 1 w L 0 F 1 d G 9 S Z W 1 v d m V k Q 2 9 s d W 1 u c z E u e 0 N v b H V t b j E 2 L D E 1 f S Z x d W 9 0 O y w m c X V v d D t T Z W N 0 a W 9 u M S 9 0 Z W 1 w L 0 F 1 d G 9 S Z W 1 v d m V k Q 2 9 s d W 1 u c z E u e 0 N v b H V t b j E 3 L D E 2 f S Z x d W 9 0 O y w m c X V v d D t T Z W N 0 a W 9 u M S 9 0 Z W 1 w L 0 F 1 d G 9 S Z W 1 v d m V k Q 2 9 s d W 1 u c z E u e 0 N v b H V t b j E 4 L D E 3 f S Z x d W 9 0 O y w m c X V v d D t T Z W N 0 a W 9 u M S 9 0 Z W 1 w L 0 F 1 d G 9 S Z W 1 v d m V k Q 2 9 s d W 1 u c z E u e 0 N v b H V t b j E 5 L D E 4 f S Z x d W 9 0 O y w m c X V v d D t T Z W N 0 a W 9 u M S 9 0 Z W 1 w L 0 F 1 d G 9 S Z W 1 v d m V k Q 2 9 s d W 1 u c z E u e 0 N v b H V t b j I w L D E 5 f S Z x d W 9 0 O y w m c X V v d D t T Z W N 0 a W 9 u M S 9 0 Z W 1 w L 0 F 1 d G 9 S Z W 1 v d m V k Q 2 9 s d W 1 u c z E u e 0 N v b H V t b j I x L D I w f S Z x d W 9 0 O y w m c X V v d D t T Z W N 0 a W 9 u M S 9 0 Z W 1 w L 0 F 1 d G 9 S Z W 1 v d m V k Q 2 9 s d W 1 u c z E u e 0 N v b H V t b j I y L D I x f S Z x d W 9 0 O y w m c X V v d D t T Z W N 0 a W 9 u M S 9 0 Z W 1 w L 0 F 1 d G 9 S Z W 1 v d m V k Q 2 9 s d W 1 u c z E u e 0 N v b H V t b j I z L D I y f S Z x d W 9 0 O y w m c X V v d D t T Z W N 0 a W 9 u M S 9 0 Z W 1 w L 0 F 1 d G 9 S Z W 1 v d m V k Q 2 9 s d W 1 u c z E u e 0 N v b H V t b j I 0 L D I z f S Z x d W 9 0 O y w m c X V v d D t T Z W N 0 a W 9 u M S 9 0 Z W 1 w L 0 F 1 d G 9 S Z W 1 v d m V k Q 2 9 s d W 1 u c z E u e 0 N v b H V t b j I 1 L D I 0 f S Z x d W 9 0 O y w m c X V v d D t T Z W N 0 a W 9 u M S 9 0 Z W 1 w L 0 F 1 d G 9 S Z W 1 v d m V k Q 2 9 s d W 1 u c z E u e 0 N v b H V t b j I 2 L D I 1 f S Z x d W 9 0 O y w m c X V v d D t T Z W N 0 a W 9 u M S 9 0 Z W 1 w L 0 F 1 d G 9 S Z W 1 v d m V k Q 2 9 s d W 1 u c z E u e 0 N v b H V t b j I 3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3 R l b X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l U M T Q 6 N D Q 6 M z g u N z U 0 N j Q 1 M F o i I C 8 + P E V u d H J 5 I F R 5 c G U 9 I k Z p b G x D b 2 x 1 b W 5 U e X B l c y I g V m F s d W U 9 I n N C U V V G Q l F V R k J R V U Z C U V V G Q l F V R k J R V U Z C U V V G Q l F V R k J R V U Z C U V V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g K D I p L 0 F 1 d G 9 S Z W 1 v d m V k Q 2 9 s d W 1 u c z E u e 0 N v b H V t b j E s M H 0 m c X V v d D s s J n F 1 b 3 Q 7 U 2 V j d G l v b j E v d G V t c C A o M i k v Q X V 0 b 1 J l b W 9 2 Z W R D b 2 x 1 b W 5 z M S 5 7 Q 2 9 s d W 1 u M i w x f S Z x d W 9 0 O y w m c X V v d D t T Z W N 0 a W 9 u M S 9 0 Z W 1 w I C g y K S 9 B d X R v U m V t b 3 Z l Z E N v b H V t b n M x L n t D b 2 x 1 b W 4 z L D J 9 J n F 1 b 3 Q 7 L C Z x d W 9 0 O 1 N l Y 3 R p b 2 4 x L 3 R l b X A g K D I p L 0 F 1 d G 9 S Z W 1 v d m V k Q 2 9 s d W 1 u c z E u e 0 N v b H V t b j Q s M 3 0 m c X V v d D s s J n F 1 b 3 Q 7 U 2 V j d G l v b j E v d G V t c C A o M i k v Q X V 0 b 1 J l b W 9 2 Z W R D b 2 x 1 b W 5 z M S 5 7 Q 2 9 s d W 1 u N S w 0 f S Z x d W 9 0 O y w m c X V v d D t T Z W N 0 a W 9 u M S 9 0 Z W 1 w I C g y K S 9 B d X R v U m V t b 3 Z l Z E N v b H V t b n M x L n t D b 2 x 1 b W 4 2 L D V 9 J n F 1 b 3 Q 7 L C Z x d W 9 0 O 1 N l Y 3 R p b 2 4 x L 3 R l b X A g K D I p L 0 F 1 d G 9 S Z W 1 v d m V k Q 2 9 s d W 1 u c z E u e 0 N v b H V t b j c s N n 0 m c X V v d D s s J n F 1 b 3 Q 7 U 2 V j d G l v b j E v d G V t c C A o M i k v Q X V 0 b 1 J l b W 9 2 Z W R D b 2 x 1 b W 5 z M S 5 7 Q 2 9 s d W 1 u O C w 3 f S Z x d W 9 0 O y w m c X V v d D t T Z W N 0 a W 9 u M S 9 0 Z W 1 w I C g y K S 9 B d X R v U m V t b 3 Z l Z E N v b H V t b n M x L n t D b 2 x 1 b W 4 5 L D h 9 J n F 1 b 3 Q 7 L C Z x d W 9 0 O 1 N l Y 3 R p b 2 4 x L 3 R l b X A g K D I p L 0 F 1 d G 9 S Z W 1 v d m V k Q 2 9 s d W 1 u c z E u e 0 N v b H V t b j E w L D l 9 J n F 1 b 3 Q 7 L C Z x d W 9 0 O 1 N l Y 3 R p b 2 4 x L 3 R l b X A g K D I p L 0 F 1 d G 9 S Z W 1 v d m V k Q 2 9 s d W 1 u c z E u e 0 N v b H V t b j E x L D E w f S Z x d W 9 0 O y w m c X V v d D t T Z W N 0 a W 9 u M S 9 0 Z W 1 w I C g y K S 9 B d X R v U m V t b 3 Z l Z E N v b H V t b n M x L n t D b 2 x 1 b W 4 x M i w x M X 0 m c X V v d D s s J n F 1 b 3 Q 7 U 2 V j d G l v b j E v d G V t c C A o M i k v Q X V 0 b 1 J l b W 9 2 Z W R D b 2 x 1 b W 5 z M S 5 7 Q 2 9 s d W 1 u M T M s M T J 9 J n F 1 b 3 Q 7 L C Z x d W 9 0 O 1 N l Y 3 R p b 2 4 x L 3 R l b X A g K D I p L 0 F 1 d G 9 S Z W 1 v d m V k Q 2 9 s d W 1 u c z E u e 0 N v b H V t b j E 0 L D E z f S Z x d W 9 0 O y w m c X V v d D t T Z W N 0 a W 9 u M S 9 0 Z W 1 w I C g y K S 9 B d X R v U m V t b 3 Z l Z E N v b H V t b n M x L n t D b 2 x 1 b W 4 x N S w x N H 0 m c X V v d D s s J n F 1 b 3 Q 7 U 2 V j d G l v b j E v d G V t c C A o M i k v Q X V 0 b 1 J l b W 9 2 Z W R D b 2 x 1 b W 5 z M S 5 7 Q 2 9 s d W 1 u M T Y s M T V 9 J n F 1 b 3 Q 7 L C Z x d W 9 0 O 1 N l Y 3 R p b 2 4 x L 3 R l b X A g K D I p L 0 F 1 d G 9 S Z W 1 v d m V k Q 2 9 s d W 1 u c z E u e 0 N v b H V t b j E 3 L D E 2 f S Z x d W 9 0 O y w m c X V v d D t T Z W N 0 a W 9 u M S 9 0 Z W 1 w I C g y K S 9 B d X R v U m V t b 3 Z l Z E N v b H V t b n M x L n t D b 2 x 1 b W 4 x O C w x N 3 0 m c X V v d D s s J n F 1 b 3 Q 7 U 2 V j d G l v b j E v d G V t c C A o M i k v Q X V 0 b 1 J l b W 9 2 Z W R D b 2 x 1 b W 5 z M S 5 7 Q 2 9 s d W 1 u M T k s M T h 9 J n F 1 b 3 Q 7 L C Z x d W 9 0 O 1 N l Y 3 R p b 2 4 x L 3 R l b X A g K D I p L 0 F 1 d G 9 S Z W 1 v d m V k Q 2 9 s d W 1 u c z E u e 0 N v b H V t b j I w L D E 5 f S Z x d W 9 0 O y w m c X V v d D t T Z W N 0 a W 9 u M S 9 0 Z W 1 w I C g y K S 9 B d X R v U m V t b 3 Z l Z E N v b H V t b n M x L n t D b 2 x 1 b W 4 y M S w y M H 0 m c X V v d D s s J n F 1 b 3 Q 7 U 2 V j d G l v b j E v d G V t c C A o M i k v Q X V 0 b 1 J l b W 9 2 Z W R D b 2 x 1 b W 5 z M S 5 7 Q 2 9 s d W 1 u M j I s M j F 9 J n F 1 b 3 Q 7 L C Z x d W 9 0 O 1 N l Y 3 R p b 2 4 x L 3 R l b X A g K D I p L 0 F 1 d G 9 S Z W 1 v d m V k Q 2 9 s d W 1 u c z E u e 0 N v b H V t b j I z L D I y f S Z x d W 9 0 O y w m c X V v d D t T Z W N 0 a W 9 u M S 9 0 Z W 1 w I C g y K S 9 B d X R v U m V t b 3 Z l Z E N v b H V t b n M x L n t D b 2 x 1 b W 4 y N C w y M 3 0 m c X V v d D s s J n F 1 b 3 Q 7 U 2 V j d G l v b j E v d G V t c C A o M i k v Q X V 0 b 1 J l b W 9 2 Z W R D b 2 x 1 b W 5 z M S 5 7 Q 2 9 s d W 1 u M j U s M j R 9 J n F 1 b 3 Q 7 L C Z x d W 9 0 O 1 N l Y 3 R p b 2 4 x L 3 R l b X A g K D I p L 0 F 1 d G 9 S Z W 1 v d m V k Q 2 9 s d W 1 u c z E u e 0 N v b H V t b j I 2 L D I 1 f S Z x d W 9 0 O y w m c X V v d D t T Z W N 0 a W 9 u M S 9 0 Z W 1 w I C g y K S 9 B d X R v U m V t b 3 Z l Z E N v b H V t b n M x L n t D b 2 x 1 b W 4 y N y w y N n 0 m c X V v d D s s J n F 1 b 3 Q 7 U 2 V j d G l v b j E v d G V t c C A o M i k v Q X V 0 b 1 J l b W 9 2 Z W R D b 2 x 1 b W 5 z M S 5 7 Q 2 9 s d W 1 u M j g s M j d 9 J n F 1 b 3 Q 7 L C Z x d W 9 0 O 1 N l Y 3 R p b 2 4 x L 3 R l b X A g K D I p L 0 F 1 d G 9 S Z W 1 v d m V k Q 2 9 s d W 1 u c z E u e 0 N v b H V t b j I 5 L D I 4 f S Z x d W 9 0 O y w m c X V v d D t T Z W N 0 a W 9 u M S 9 0 Z W 1 w I C g y K S 9 B d X R v U m V t b 3 Z l Z E N v b H V t b n M x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3 R l b X A g K D I p L 0 F 1 d G 9 S Z W 1 v d m V k Q 2 9 s d W 1 u c z E u e 0 N v b H V t b j E s M H 0 m c X V v d D s s J n F 1 b 3 Q 7 U 2 V j d G l v b j E v d G V t c C A o M i k v Q X V 0 b 1 J l b W 9 2 Z W R D b 2 x 1 b W 5 z M S 5 7 Q 2 9 s d W 1 u M i w x f S Z x d W 9 0 O y w m c X V v d D t T Z W N 0 a W 9 u M S 9 0 Z W 1 w I C g y K S 9 B d X R v U m V t b 3 Z l Z E N v b H V t b n M x L n t D b 2 x 1 b W 4 z L D J 9 J n F 1 b 3 Q 7 L C Z x d W 9 0 O 1 N l Y 3 R p b 2 4 x L 3 R l b X A g K D I p L 0 F 1 d G 9 S Z W 1 v d m V k Q 2 9 s d W 1 u c z E u e 0 N v b H V t b j Q s M 3 0 m c X V v d D s s J n F 1 b 3 Q 7 U 2 V j d G l v b j E v d G V t c C A o M i k v Q X V 0 b 1 J l b W 9 2 Z W R D b 2 x 1 b W 5 z M S 5 7 Q 2 9 s d W 1 u N S w 0 f S Z x d W 9 0 O y w m c X V v d D t T Z W N 0 a W 9 u M S 9 0 Z W 1 w I C g y K S 9 B d X R v U m V t b 3 Z l Z E N v b H V t b n M x L n t D b 2 x 1 b W 4 2 L D V 9 J n F 1 b 3 Q 7 L C Z x d W 9 0 O 1 N l Y 3 R p b 2 4 x L 3 R l b X A g K D I p L 0 F 1 d G 9 S Z W 1 v d m V k Q 2 9 s d W 1 u c z E u e 0 N v b H V t b j c s N n 0 m c X V v d D s s J n F 1 b 3 Q 7 U 2 V j d G l v b j E v d G V t c C A o M i k v Q X V 0 b 1 J l b W 9 2 Z W R D b 2 x 1 b W 5 z M S 5 7 Q 2 9 s d W 1 u O C w 3 f S Z x d W 9 0 O y w m c X V v d D t T Z W N 0 a W 9 u M S 9 0 Z W 1 w I C g y K S 9 B d X R v U m V t b 3 Z l Z E N v b H V t b n M x L n t D b 2 x 1 b W 4 5 L D h 9 J n F 1 b 3 Q 7 L C Z x d W 9 0 O 1 N l Y 3 R p b 2 4 x L 3 R l b X A g K D I p L 0 F 1 d G 9 S Z W 1 v d m V k Q 2 9 s d W 1 u c z E u e 0 N v b H V t b j E w L D l 9 J n F 1 b 3 Q 7 L C Z x d W 9 0 O 1 N l Y 3 R p b 2 4 x L 3 R l b X A g K D I p L 0 F 1 d G 9 S Z W 1 v d m V k Q 2 9 s d W 1 u c z E u e 0 N v b H V t b j E x L D E w f S Z x d W 9 0 O y w m c X V v d D t T Z W N 0 a W 9 u M S 9 0 Z W 1 w I C g y K S 9 B d X R v U m V t b 3 Z l Z E N v b H V t b n M x L n t D b 2 x 1 b W 4 x M i w x M X 0 m c X V v d D s s J n F 1 b 3 Q 7 U 2 V j d G l v b j E v d G V t c C A o M i k v Q X V 0 b 1 J l b W 9 2 Z W R D b 2 x 1 b W 5 z M S 5 7 Q 2 9 s d W 1 u M T M s M T J 9 J n F 1 b 3 Q 7 L C Z x d W 9 0 O 1 N l Y 3 R p b 2 4 x L 3 R l b X A g K D I p L 0 F 1 d G 9 S Z W 1 v d m V k Q 2 9 s d W 1 u c z E u e 0 N v b H V t b j E 0 L D E z f S Z x d W 9 0 O y w m c X V v d D t T Z W N 0 a W 9 u M S 9 0 Z W 1 w I C g y K S 9 B d X R v U m V t b 3 Z l Z E N v b H V t b n M x L n t D b 2 x 1 b W 4 x N S w x N H 0 m c X V v d D s s J n F 1 b 3 Q 7 U 2 V j d G l v b j E v d G V t c C A o M i k v Q X V 0 b 1 J l b W 9 2 Z W R D b 2 x 1 b W 5 z M S 5 7 Q 2 9 s d W 1 u M T Y s M T V 9 J n F 1 b 3 Q 7 L C Z x d W 9 0 O 1 N l Y 3 R p b 2 4 x L 3 R l b X A g K D I p L 0 F 1 d G 9 S Z W 1 v d m V k Q 2 9 s d W 1 u c z E u e 0 N v b H V t b j E 3 L D E 2 f S Z x d W 9 0 O y w m c X V v d D t T Z W N 0 a W 9 u M S 9 0 Z W 1 w I C g y K S 9 B d X R v U m V t b 3 Z l Z E N v b H V t b n M x L n t D b 2 x 1 b W 4 x O C w x N 3 0 m c X V v d D s s J n F 1 b 3 Q 7 U 2 V j d G l v b j E v d G V t c C A o M i k v Q X V 0 b 1 J l b W 9 2 Z W R D b 2 x 1 b W 5 z M S 5 7 Q 2 9 s d W 1 u M T k s M T h 9 J n F 1 b 3 Q 7 L C Z x d W 9 0 O 1 N l Y 3 R p b 2 4 x L 3 R l b X A g K D I p L 0 F 1 d G 9 S Z W 1 v d m V k Q 2 9 s d W 1 u c z E u e 0 N v b H V t b j I w L D E 5 f S Z x d W 9 0 O y w m c X V v d D t T Z W N 0 a W 9 u M S 9 0 Z W 1 w I C g y K S 9 B d X R v U m V t b 3 Z l Z E N v b H V t b n M x L n t D b 2 x 1 b W 4 y M S w y M H 0 m c X V v d D s s J n F 1 b 3 Q 7 U 2 V j d G l v b j E v d G V t c C A o M i k v Q X V 0 b 1 J l b W 9 2 Z W R D b 2 x 1 b W 5 z M S 5 7 Q 2 9 s d W 1 u M j I s M j F 9 J n F 1 b 3 Q 7 L C Z x d W 9 0 O 1 N l Y 3 R p b 2 4 x L 3 R l b X A g K D I p L 0 F 1 d G 9 S Z W 1 v d m V k Q 2 9 s d W 1 u c z E u e 0 N v b H V t b j I z L D I y f S Z x d W 9 0 O y w m c X V v d D t T Z W N 0 a W 9 u M S 9 0 Z W 1 w I C g y K S 9 B d X R v U m V t b 3 Z l Z E N v b H V t b n M x L n t D b 2 x 1 b W 4 y N C w y M 3 0 m c X V v d D s s J n F 1 b 3 Q 7 U 2 V j d G l v b j E v d G V t c C A o M i k v Q X V 0 b 1 J l b W 9 2 Z W R D b 2 x 1 b W 5 z M S 5 7 Q 2 9 s d W 1 u M j U s M j R 9 J n F 1 b 3 Q 7 L C Z x d W 9 0 O 1 N l Y 3 R p b 2 4 x L 3 R l b X A g K D I p L 0 F 1 d G 9 S Z W 1 v d m V k Q 2 9 s d W 1 u c z E u e 0 N v b H V t b j I 2 L D I 1 f S Z x d W 9 0 O y w m c X V v d D t T Z W N 0 a W 9 u M S 9 0 Z W 1 w I C g y K S 9 B d X R v U m V t b 3 Z l Z E N v b H V t b n M x L n t D b 2 x 1 b W 4 y N y w y N n 0 m c X V v d D s s J n F 1 b 3 Q 7 U 2 V j d G l v b j E v d G V t c C A o M i k v Q X V 0 b 1 J l b W 9 2 Z W R D b 2 x 1 b W 5 z M S 5 7 Q 2 9 s d W 1 u M j g s M j d 9 J n F 1 b 3 Q 7 L C Z x d W 9 0 O 1 N l Y 3 R p b 2 4 x L 3 R l b X A g K D I p L 0 F 1 d G 9 S Z W 1 v d m V k Q 2 9 s d W 1 u c z E u e 0 N v b H V t b j I 5 L D I 4 f S Z x d W 9 0 O y w m c X V v d D t T Z W N 0 a W 9 u M S 9 0 Z W 1 w I C g y K S 9 B d X R v U m V t b 3 Z l Z E N v b H V t b n M x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3 R l b X B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l U M T Q 6 N D U 6 M T M u M T M 1 M T Y 0 O F o i I C 8 + P E V u d H J 5 I F R 5 c G U 9 I k Z p b G x D b 2 x 1 b W 5 U e X B l c y I g V m F s d W U 9 I n N C U V V G Q l F V R k J R V U Z C U V V G Q l F V R k J R V U Z C U V V G Q l F V R k J R V U Z C U V V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g K D M p L 0 F 1 d G 9 S Z W 1 v d m V k Q 2 9 s d W 1 u c z E u e 0 N v b H V t b j E s M H 0 m c X V v d D s s J n F 1 b 3 Q 7 U 2 V j d G l v b j E v d G V t c C A o M y k v Q X V 0 b 1 J l b W 9 2 Z W R D b 2 x 1 b W 5 z M S 5 7 Q 2 9 s d W 1 u M i w x f S Z x d W 9 0 O y w m c X V v d D t T Z W N 0 a W 9 u M S 9 0 Z W 1 w I C g z K S 9 B d X R v U m V t b 3 Z l Z E N v b H V t b n M x L n t D b 2 x 1 b W 4 z L D J 9 J n F 1 b 3 Q 7 L C Z x d W 9 0 O 1 N l Y 3 R p b 2 4 x L 3 R l b X A g K D M p L 0 F 1 d G 9 S Z W 1 v d m V k Q 2 9 s d W 1 u c z E u e 0 N v b H V t b j Q s M 3 0 m c X V v d D s s J n F 1 b 3 Q 7 U 2 V j d G l v b j E v d G V t c C A o M y k v Q X V 0 b 1 J l b W 9 2 Z W R D b 2 x 1 b W 5 z M S 5 7 Q 2 9 s d W 1 u N S w 0 f S Z x d W 9 0 O y w m c X V v d D t T Z W N 0 a W 9 u M S 9 0 Z W 1 w I C g z K S 9 B d X R v U m V t b 3 Z l Z E N v b H V t b n M x L n t D b 2 x 1 b W 4 2 L D V 9 J n F 1 b 3 Q 7 L C Z x d W 9 0 O 1 N l Y 3 R p b 2 4 x L 3 R l b X A g K D M p L 0 F 1 d G 9 S Z W 1 v d m V k Q 2 9 s d W 1 u c z E u e 0 N v b H V t b j c s N n 0 m c X V v d D s s J n F 1 b 3 Q 7 U 2 V j d G l v b j E v d G V t c C A o M y k v Q X V 0 b 1 J l b W 9 2 Z W R D b 2 x 1 b W 5 z M S 5 7 Q 2 9 s d W 1 u O C w 3 f S Z x d W 9 0 O y w m c X V v d D t T Z W N 0 a W 9 u M S 9 0 Z W 1 w I C g z K S 9 B d X R v U m V t b 3 Z l Z E N v b H V t b n M x L n t D b 2 x 1 b W 4 5 L D h 9 J n F 1 b 3 Q 7 L C Z x d W 9 0 O 1 N l Y 3 R p b 2 4 x L 3 R l b X A g K D M p L 0 F 1 d G 9 S Z W 1 v d m V k Q 2 9 s d W 1 u c z E u e 0 N v b H V t b j E w L D l 9 J n F 1 b 3 Q 7 L C Z x d W 9 0 O 1 N l Y 3 R p b 2 4 x L 3 R l b X A g K D M p L 0 F 1 d G 9 S Z W 1 v d m V k Q 2 9 s d W 1 u c z E u e 0 N v b H V t b j E x L D E w f S Z x d W 9 0 O y w m c X V v d D t T Z W N 0 a W 9 u M S 9 0 Z W 1 w I C g z K S 9 B d X R v U m V t b 3 Z l Z E N v b H V t b n M x L n t D b 2 x 1 b W 4 x M i w x M X 0 m c X V v d D s s J n F 1 b 3 Q 7 U 2 V j d G l v b j E v d G V t c C A o M y k v Q X V 0 b 1 J l b W 9 2 Z W R D b 2 x 1 b W 5 z M S 5 7 Q 2 9 s d W 1 u M T M s M T J 9 J n F 1 b 3 Q 7 L C Z x d W 9 0 O 1 N l Y 3 R p b 2 4 x L 3 R l b X A g K D M p L 0 F 1 d G 9 S Z W 1 v d m V k Q 2 9 s d W 1 u c z E u e 0 N v b H V t b j E 0 L D E z f S Z x d W 9 0 O y w m c X V v d D t T Z W N 0 a W 9 u M S 9 0 Z W 1 w I C g z K S 9 B d X R v U m V t b 3 Z l Z E N v b H V t b n M x L n t D b 2 x 1 b W 4 x N S w x N H 0 m c X V v d D s s J n F 1 b 3 Q 7 U 2 V j d G l v b j E v d G V t c C A o M y k v Q X V 0 b 1 J l b W 9 2 Z W R D b 2 x 1 b W 5 z M S 5 7 Q 2 9 s d W 1 u M T Y s M T V 9 J n F 1 b 3 Q 7 L C Z x d W 9 0 O 1 N l Y 3 R p b 2 4 x L 3 R l b X A g K D M p L 0 F 1 d G 9 S Z W 1 v d m V k Q 2 9 s d W 1 u c z E u e 0 N v b H V t b j E 3 L D E 2 f S Z x d W 9 0 O y w m c X V v d D t T Z W N 0 a W 9 u M S 9 0 Z W 1 w I C g z K S 9 B d X R v U m V t b 3 Z l Z E N v b H V t b n M x L n t D b 2 x 1 b W 4 x O C w x N 3 0 m c X V v d D s s J n F 1 b 3 Q 7 U 2 V j d G l v b j E v d G V t c C A o M y k v Q X V 0 b 1 J l b W 9 2 Z W R D b 2 x 1 b W 5 z M S 5 7 Q 2 9 s d W 1 u M T k s M T h 9 J n F 1 b 3 Q 7 L C Z x d W 9 0 O 1 N l Y 3 R p b 2 4 x L 3 R l b X A g K D M p L 0 F 1 d G 9 S Z W 1 v d m V k Q 2 9 s d W 1 u c z E u e 0 N v b H V t b j I w L D E 5 f S Z x d W 9 0 O y w m c X V v d D t T Z W N 0 a W 9 u M S 9 0 Z W 1 w I C g z K S 9 B d X R v U m V t b 3 Z l Z E N v b H V t b n M x L n t D b 2 x 1 b W 4 y M S w y M H 0 m c X V v d D s s J n F 1 b 3 Q 7 U 2 V j d G l v b j E v d G V t c C A o M y k v Q X V 0 b 1 J l b W 9 2 Z W R D b 2 x 1 b W 5 z M S 5 7 Q 2 9 s d W 1 u M j I s M j F 9 J n F 1 b 3 Q 7 L C Z x d W 9 0 O 1 N l Y 3 R p b 2 4 x L 3 R l b X A g K D M p L 0 F 1 d G 9 S Z W 1 v d m V k Q 2 9 s d W 1 u c z E u e 0 N v b H V t b j I z L D I y f S Z x d W 9 0 O y w m c X V v d D t T Z W N 0 a W 9 u M S 9 0 Z W 1 w I C g z K S 9 B d X R v U m V t b 3 Z l Z E N v b H V t b n M x L n t D b 2 x 1 b W 4 y N C w y M 3 0 m c X V v d D s s J n F 1 b 3 Q 7 U 2 V j d G l v b j E v d G V t c C A o M y k v Q X V 0 b 1 J l b W 9 2 Z W R D b 2 x 1 b W 5 z M S 5 7 Q 2 9 s d W 1 u M j U s M j R 9 J n F 1 b 3 Q 7 L C Z x d W 9 0 O 1 N l Y 3 R p b 2 4 x L 3 R l b X A g K D M p L 0 F 1 d G 9 S Z W 1 v d m V k Q 2 9 s d W 1 u c z E u e 0 N v b H V t b j I 2 L D I 1 f S Z x d W 9 0 O y w m c X V v d D t T Z W N 0 a W 9 u M S 9 0 Z W 1 w I C g z K S 9 B d X R v U m V t b 3 Z l Z E N v b H V t b n M x L n t D b 2 x 1 b W 4 y N y w y N n 0 m c X V v d D s s J n F 1 b 3 Q 7 U 2 V j d G l v b j E v d G V t c C A o M y k v Q X V 0 b 1 J l b W 9 2 Z W R D b 2 x 1 b W 5 z M S 5 7 Q 2 9 s d W 1 u M j g s M j d 9 J n F 1 b 3 Q 7 L C Z x d W 9 0 O 1 N l Y 3 R p b 2 4 x L 3 R l b X A g K D M p L 0 F 1 d G 9 S Z W 1 v d m V k Q 2 9 s d W 1 u c z E u e 0 N v b H V t b j I 5 L D I 4 f S Z x d W 9 0 O y w m c X V v d D t T Z W N 0 a W 9 u M S 9 0 Z W 1 w I C g z K S 9 B d X R v U m V t b 3 Z l Z E N v b H V t b n M x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3 R l b X A g K D M p L 0 F 1 d G 9 S Z W 1 v d m V k Q 2 9 s d W 1 u c z E u e 0 N v b H V t b j E s M H 0 m c X V v d D s s J n F 1 b 3 Q 7 U 2 V j d G l v b j E v d G V t c C A o M y k v Q X V 0 b 1 J l b W 9 2 Z W R D b 2 x 1 b W 5 z M S 5 7 Q 2 9 s d W 1 u M i w x f S Z x d W 9 0 O y w m c X V v d D t T Z W N 0 a W 9 u M S 9 0 Z W 1 w I C g z K S 9 B d X R v U m V t b 3 Z l Z E N v b H V t b n M x L n t D b 2 x 1 b W 4 z L D J 9 J n F 1 b 3 Q 7 L C Z x d W 9 0 O 1 N l Y 3 R p b 2 4 x L 3 R l b X A g K D M p L 0 F 1 d G 9 S Z W 1 v d m V k Q 2 9 s d W 1 u c z E u e 0 N v b H V t b j Q s M 3 0 m c X V v d D s s J n F 1 b 3 Q 7 U 2 V j d G l v b j E v d G V t c C A o M y k v Q X V 0 b 1 J l b W 9 2 Z W R D b 2 x 1 b W 5 z M S 5 7 Q 2 9 s d W 1 u N S w 0 f S Z x d W 9 0 O y w m c X V v d D t T Z W N 0 a W 9 u M S 9 0 Z W 1 w I C g z K S 9 B d X R v U m V t b 3 Z l Z E N v b H V t b n M x L n t D b 2 x 1 b W 4 2 L D V 9 J n F 1 b 3 Q 7 L C Z x d W 9 0 O 1 N l Y 3 R p b 2 4 x L 3 R l b X A g K D M p L 0 F 1 d G 9 S Z W 1 v d m V k Q 2 9 s d W 1 u c z E u e 0 N v b H V t b j c s N n 0 m c X V v d D s s J n F 1 b 3 Q 7 U 2 V j d G l v b j E v d G V t c C A o M y k v Q X V 0 b 1 J l b W 9 2 Z W R D b 2 x 1 b W 5 z M S 5 7 Q 2 9 s d W 1 u O C w 3 f S Z x d W 9 0 O y w m c X V v d D t T Z W N 0 a W 9 u M S 9 0 Z W 1 w I C g z K S 9 B d X R v U m V t b 3 Z l Z E N v b H V t b n M x L n t D b 2 x 1 b W 4 5 L D h 9 J n F 1 b 3 Q 7 L C Z x d W 9 0 O 1 N l Y 3 R p b 2 4 x L 3 R l b X A g K D M p L 0 F 1 d G 9 S Z W 1 v d m V k Q 2 9 s d W 1 u c z E u e 0 N v b H V t b j E w L D l 9 J n F 1 b 3 Q 7 L C Z x d W 9 0 O 1 N l Y 3 R p b 2 4 x L 3 R l b X A g K D M p L 0 F 1 d G 9 S Z W 1 v d m V k Q 2 9 s d W 1 u c z E u e 0 N v b H V t b j E x L D E w f S Z x d W 9 0 O y w m c X V v d D t T Z W N 0 a W 9 u M S 9 0 Z W 1 w I C g z K S 9 B d X R v U m V t b 3 Z l Z E N v b H V t b n M x L n t D b 2 x 1 b W 4 x M i w x M X 0 m c X V v d D s s J n F 1 b 3 Q 7 U 2 V j d G l v b j E v d G V t c C A o M y k v Q X V 0 b 1 J l b W 9 2 Z W R D b 2 x 1 b W 5 z M S 5 7 Q 2 9 s d W 1 u M T M s M T J 9 J n F 1 b 3 Q 7 L C Z x d W 9 0 O 1 N l Y 3 R p b 2 4 x L 3 R l b X A g K D M p L 0 F 1 d G 9 S Z W 1 v d m V k Q 2 9 s d W 1 u c z E u e 0 N v b H V t b j E 0 L D E z f S Z x d W 9 0 O y w m c X V v d D t T Z W N 0 a W 9 u M S 9 0 Z W 1 w I C g z K S 9 B d X R v U m V t b 3 Z l Z E N v b H V t b n M x L n t D b 2 x 1 b W 4 x N S w x N H 0 m c X V v d D s s J n F 1 b 3 Q 7 U 2 V j d G l v b j E v d G V t c C A o M y k v Q X V 0 b 1 J l b W 9 2 Z W R D b 2 x 1 b W 5 z M S 5 7 Q 2 9 s d W 1 u M T Y s M T V 9 J n F 1 b 3 Q 7 L C Z x d W 9 0 O 1 N l Y 3 R p b 2 4 x L 3 R l b X A g K D M p L 0 F 1 d G 9 S Z W 1 v d m V k Q 2 9 s d W 1 u c z E u e 0 N v b H V t b j E 3 L D E 2 f S Z x d W 9 0 O y w m c X V v d D t T Z W N 0 a W 9 u M S 9 0 Z W 1 w I C g z K S 9 B d X R v U m V t b 3 Z l Z E N v b H V t b n M x L n t D b 2 x 1 b W 4 x O C w x N 3 0 m c X V v d D s s J n F 1 b 3 Q 7 U 2 V j d G l v b j E v d G V t c C A o M y k v Q X V 0 b 1 J l b W 9 2 Z W R D b 2 x 1 b W 5 z M S 5 7 Q 2 9 s d W 1 u M T k s M T h 9 J n F 1 b 3 Q 7 L C Z x d W 9 0 O 1 N l Y 3 R p b 2 4 x L 3 R l b X A g K D M p L 0 F 1 d G 9 S Z W 1 v d m V k Q 2 9 s d W 1 u c z E u e 0 N v b H V t b j I w L D E 5 f S Z x d W 9 0 O y w m c X V v d D t T Z W N 0 a W 9 u M S 9 0 Z W 1 w I C g z K S 9 B d X R v U m V t b 3 Z l Z E N v b H V t b n M x L n t D b 2 x 1 b W 4 y M S w y M H 0 m c X V v d D s s J n F 1 b 3 Q 7 U 2 V j d G l v b j E v d G V t c C A o M y k v Q X V 0 b 1 J l b W 9 2 Z W R D b 2 x 1 b W 5 z M S 5 7 Q 2 9 s d W 1 u M j I s M j F 9 J n F 1 b 3 Q 7 L C Z x d W 9 0 O 1 N l Y 3 R p b 2 4 x L 3 R l b X A g K D M p L 0 F 1 d G 9 S Z W 1 v d m V k Q 2 9 s d W 1 u c z E u e 0 N v b H V t b j I z L D I y f S Z x d W 9 0 O y w m c X V v d D t T Z W N 0 a W 9 u M S 9 0 Z W 1 w I C g z K S 9 B d X R v U m V t b 3 Z l Z E N v b H V t b n M x L n t D b 2 x 1 b W 4 y N C w y M 3 0 m c X V v d D s s J n F 1 b 3 Q 7 U 2 V j d G l v b j E v d G V t c C A o M y k v Q X V 0 b 1 J l b W 9 2 Z W R D b 2 x 1 b W 5 z M S 5 7 Q 2 9 s d W 1 u M j U s M j R 9 J n F 1 b 3 Q 7 L C Z x d W 9 0 O 1 N l Y 3 R p b 2 4 x L 3 R l b X A g K D M p L 0 F 1 d G 9 S Z W 1 v d m V k Q 2 9 s d W 1 u c z E u e 0 N v b H V t b j I 2 L D I 1 f S Z x d W 9 0 O y w m c X V v d D t T Z W N 0 a W 9 u M S 9 0 Z W 1 w I C g z K S 9 B d X R v U m V t b 3 Z l Z E N v b H V t b n M x L n t D b 2 x 1 b W 4 y N y w y N n 0 m c X V v d D s s J n F 1 b 3 Q 7 U 2 V j d G l v b j E v d G V t c C A o M y k v Q X V 0 b 1 J l b W 9 2 Z W R D b 2 x 1 b W 5 z M S 5 7 Q 2 9 s d W 1 u M j g s M j d 9 J n F 1 b 3 Q 7 L C Z x d W 9 0 O 1 N l Y 3 R p b 2 4 x L 3 R l b X A g K D M p L 0 F 1 d G 9 S Z W 1 v d m V k Q 2 9 s d W 1 u c z E u e 0 N v b H V t b j I 5 L D I 4 f S Z x d W 9 0 O y w m c X V v d D t T Z W N 0 a W 9 u M S 9 0 Z W 1 w I C g z K S 9 B d X R v U m V t b 3 Z l Z E N v b H V t b n M x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3 R l b X B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l U M T Q 6 N D Y 6 M j A u N D g 1 O T k w M V o i I C 8 + P E V u d H J 5 I F R 5 c G U 9 I k Z p b G x D b 2 x 1 b W 5 U e X B l c y I g V m F s d W U 9 I n N C Z 1 l H Q l E 9 P S I g L z 4 8 R W 5 0 c n k g V H l w Z T 0 i R m l s b E N v b H V t b k 5 h b W V z I i B W Y W x 1 Z T 0 i c 1 s m c X V v d D t F b n R z b 3 J n d W 5 n c 2 t v c 3 R l b i B 2 Z X J l a W 5 o Z W l 0 b G l j a H Q m c X V v d D s s J n F 1 b 3 Q 7 X H U w M D I 2 I G V z a 2 F s a W V y d C Z x d W 9 0 O y w m c X V v d D t D b 2 x 1 b W 4 x J n F 1 b 3 Q 7 L C Z x d W 9 0 O 8 6 j I D I w M T U t M j A 5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g K D Q p L 0 F 1 d G 9 S Z W 1 v d m V k Q 2 9 s d W 1 u c z E u e 0 V u d H N v c m d 1 b m d z a 2 9 z d G V u I H Z l c m V p b m h l a X R s a W N o d C w w f S Z x d W 9 0 O y w m c X V v d D t T Z W N 0 a W 9 u M S 9 0 Z W 1 w I C g 0 K S 9 B d X R v U m V t b 3 Z l Z E N v b H V t b n M x L n t c d T A w M j Y g Z X N r Y W x p Z X J 0 L D F 9 J n F 1 b 3 Q 7 L C Z x d W 9 0 O 1 N l Y 3 R p b 2 4 x L 3 R l b X A g K D Q p L 0 F 1 d G 9 S Z W 1 v d m V k Q 2 9 s d W 1 u c z E u e 0 N v b H V t b j E s M n 0 m c X V v d D s s J n F 1 b 3 Q 7 U 2 V j d G l v b j E v d G V t c C A o N C k v Q X V 0 b 1 J l b W 9 2 Z W R D b 2 x 1 b W 5 z M S 5 7 z q M g M j A x N S 0 y M D k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X A g K D Q p L 0 F 1 d G 9 S Z W 1 v d m V k Q 2 9 s d W 1 u c z E u e 0 V u d H N v c m d 1 b m d z a 2 9 z d G V u I H Z l c m V p b m h l a X R s a W N o d C w w f S Z x d W 9 0 O y w m c X V v d D t T Z W N 0 a W 9 u M S 9 0 Z W 1 w I C g 0 K S 9 B d X R v U m V t b 3 Z l Z E N v b H V t b n M x L n t c d T A w M j Y g Z X N r Y W x p Z X J 0 L D F 9 J n F 1 b 3 Q 7 L C Z x d W 9 0 O 1 N l Y 3 R p b 2 4 x L 3 R l b X A g K D Q p L 0 F 1 d G 9 S Z W 1 v d m V k Q 2 9 s d W 1 u c z E u e 0 N v b H V t b j E s M n 0 m c X V v d D s s J n F 1 b 3 Q 7 U 2 V j d G l v b j E v d G V t c C A o N C k v Q X V 0 b 1 J l b W 9 2 Z W R D b 2 x 1 b W 5 z M S 5 7 z q M g M j A x N S 0 y M D k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V G F i b G V f d G V t c F 9 f N D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5 V D E 0 O j Q 2 O j I w L j Q 4 N T k 5 M D F a I i A v P j x F b n R y e S B U e X B l P S J G a W x s Q 2 9 s d W 1 u V H l w Z X M i I F Z h b H V l P S J z Q m d Z R 0 J R P T 0 i I C 8 + P E V u d H J 5 I F R 5 c G U 9 I k Z p b G x D b 2 x 1 b W 5 O Y W 1 l c y I g V m F s d W U 9 I n N b J n F 1 b 3 Q 7 R W 5 0 c 2 9 y Z 3 V u Z 3 N r b 3 N 0 Z W 4 g d m V y Z W l u a G V p d G x p Y 2 h 0 J n F 1 b 3 Q 7 L C Z x d W 9 0 O 1 x 1 M D A y N i B l c 2 t h b G l l c n Q m c X V v d D s s J n F 1 b 3 Q 7 Q 2 9 s d W 1 u M S Z x d W 9 0 O y w m c X V v d D v O o y A y M D E 1 L T I w O T k m c X V v d D t d I i A v P j x F b n R y e S B U e X B l P S J G a W x s U 3 R h d H V z I i B W Y W x 1 Z T 0 i c 0 N v b X B s Z X R l I i A v P j x F b n R y e S B U e X B l P S J G a W x s Q 2 9 1 b n Q i I F Z h b H V l P S J s M j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A g K D Q p L 0 F 1 d G 9 S Z W 1 v d m V k Q 2 9 s d W 1 u c z E u e 0 V u d H N v c m d 1 b m d z a 2 9 z d G V u I H Z l c m V p b m h l a X R s a W N o d C w w f S Z x d W 9 0 O y w m c X V v d D t T Z W N 0 a W 9 u M S 9 0 Z W 1 w I C g 0 K S 9 B d X R v U m V t b 3 Z l Z E N v b H V t b n M x L n t c d T A w M j Y g Z X N r Y W x p Z X J 0 L D F 9 J n F 1 b 3 Q 7 L C Z x d W 9 0 O 1 N l Y 3 R p b 2 4 x L 3 R l b X A g K D Q p L 0 F 1 d G 9 S Z W 1 v d m V k Q 2 9 s d W 1 u c z E u e 0 N v b H V t b j E s M n 0 m c X V v d D s s J n F 1 b 3 Q 7 U 2 V j d G l v b j E v d G V t c C A o N C k v Q X V 0 b 1 J l b W 9 2 Z W R D b 2 x 1 b W 5 z M S 5 7 z q M g M j A x N S 0 y M D k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b X A g K D Q p L 0 F 1 d G 9 S Z W 1 v d m V k Q 2 9 s d W 1 u c z E u e 0 V u d H N v c m d 1 b m d z a 2 9 z d G V u I H Z l c m V p b m h l a X R s a W N o d C w w f S Z x d W 9 0 O y w m c X V v d D t T Z W N 0 a W 9 u M S 9 0 Z W 1 w I C g 0 K S 9 B d X R v U m V t b 3 Z l Z E N v b H V t b n M x L n t c d T A w M j Y g Z X N r Y W x p Z X J 0 L D F 9 J n F 1 b 3 Q 7 L C Z x d W 9 0 O 1 N l Y 3 R p b 2 4 x L 3 R l b X A g K D Q p L 0 F 1 d G 9 S Z W 1 v d m V k Q 2 9 s d W 1 u c z E u e 0 N v b H V t b j E s M n 0 m c X V v d D s s J n F 1 b 3 Q 7 U 2 V j d G l v b j E v d G V t c C A o N C k v Q X V 0 b 1 J l b W 9 2 Z W R D b 2 x 1 b W 5 z M S 5 7 z q M g M j A x N S 0 y M D k 5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R l b X A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1 V D E x O j U 0 O j M 2 L j c w O T I x O D N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t c H M v Q X V 0 b 1 J l b W 9 2 Z W R D b 2 x 1 b W 5 z M S 5 7 Q 2 9 s d W 1 u M S w w f S Z x d W 9 0 O y w m c X V v d D t T Z W N 0 a W 9 u M S 9 U Z W 1 w c y 9 B d X R v U m V t b 3 Z l Z E N v b H V t b n M x L n t D b 2 x 1 b W 4 y L D F 9 J n F 1 b 3 Q 7 L C Z x d W 9 0 O 1 N l Y 3 R p b 2 4 x L 1 R l b X B z L 0 F 1 d G 9 S Z W 1 v d m V k Q 2 9 s d W 1 u c z E u e 0 N v b H V t b j M s M n 0 m c X V v d D s s J n F 1 b 3 Q 7 U 2 V j d G l v b j E v V G V t c H M v Q X V 0 b 1 J l b W 9 2 Z W R D b 2 x 1 b W 5 z M S 5 7 Q 2 9 s d W 1 u N C w z f S Z x d W 9 0 O y w m c X V v d D t T Z W N 0 a W 9 u M S 9 U Z W 1 w c y 9 B d X R v U m V t b 3 Z l Z E N v b H V t b n M x L n t D b 2 x 1 b W 4 1 L D R 9 J n F 1 b 3 Q 7 L C Z x d W 9 0 O 1 N l Y 3 R p b 2 4 x L 1 R l b X B z L 0 F 1 d G 9 S Z W 1 v d m V k Q 2 9 s d W 1 u c z E u e 0 N v b H V t b j Y s N X 0 m c X V v d D s s J n F 1 b 3 Q 7 U 2 V j d G l v b j E v V G V t c H M v Q X V 0 b 1 J l b W 9 2 Z W R D b 2 x 1 b W 5 z M S 5 7 Q 2 9 s d W 1 u N y w 2 f S Z x d W 9 0 O y w m c X V v d D t T Z W N 0 a W 9 u M S 9 U Z W 1 w c y 9 B d X R v U m V t b 3 Z l Z E N v b H V t b n M x L n t D b 2 x 1 b W 4 4 L D d 9 J n F 1 b 3 Q 7 L C Z x d W 9 0 O 1 N l Y 3 R p b 2 4 x L 1 R l b X B z L 0 F 1 d G 9 S Z W 1 v d m V k Q 2 9 s d W 1 u c z E u e 0 N v b H V t b j k s O H 0 m c X V v d D s s J n F 1 b 3 Q 7 U 2 V j d G l v b j E v V G V t c H M v Q X V 0 b 1 J l b W 9 2 Z W R D b 2 x 1 b W 5 z M S 5 7 Q 2 9 s d W 1 u M T A s O X 0 m c X V v d D s s J n F 1 b 3 Q 7 U 2 V j d G l v b j E v V G V t c H M v Q X V 0 b 1 J l b W 9 2 Z W R D b 2 x 1 b W 5 z M S 5 7 Q 2 9 s d W 1 u M T E s M T B 9 J n F 1 b 3 Q 7 L C Z x d W 9 0 O 1 N l Y 3 R p b 2 4 x L 1 R l b X B z L 0 F 1 d G 9 S Z W 1 v d m V k Q 2 9 s d W 1 u c z E u e 0 N v b H V t b j E y L D E x f S Z x d W 9 0 O y w m c X V v d D t T Z W N 0 a W 9 u M S 9 U Z W 1 w c y 9 B d X R v U m V t b 3 Z l Z E N v b H V t b n M x L n t D b 2 x 1 b W 4 x M y w x M n 0 m c X V v d D s s J n F 1 b 3 Q 7 U 2 V j d G l v b j E v V G V t c H M v Q X V 0 b 1 J l b W 9 2 Z W R D b 2 x 1 b W 5 z M S 5 7 Q 2 9 s d W 1 u M T Q s M T N 9 J n F 1 b 3 Q 7 L C Z x d W 9 0 O 1 N l Y 3 R p b 2 4 x L 1 R l b X B z L 0 F 1 d G 9 S Z W 1 v d m V k Q 2 9 s d W 1 u c z E u e 0 N v b H V t b j E 1 L D E 0 f S Z x d W 9 0 O y w m c X V v d D t T Z W N 0 a W 9 u M S 9 U Z W 1 w c y 9 B d X R v U m V t b 3 Z l Z E N v b H V t b n M x L n t D b 2 x 1 b W 4 x N i w x N X 0 m c X V v d D s s J n F 1 b 3 Q 7 U 2 V j d G l v b j E v V G V t c H M v Q X V 0 b 1 J l b W 9 2 Z W R D b 2 x 1 b W 5 z M S 5 7 Q 2 9 s d W 1 u M T c s M T Z 9 J n F 1 b 3 Q 7 L C Z x d W 9 0 O 1 N l Y 3 R p b 2 4 x L 1 R l b X B z L 0 F 1 d G 9 S Z W 1 v d m V k Q 2 9 s d W 1 u c z E u e 0 N v b H V t b j E 4 L D E 3 f S Z x d W 9 0 O y w m c X V v d D t T Z W N 0 a W 9 u M S 9 U Z W 1 w c y 9 B d X R v U m V t b 3 Z l Z E N v b H V t b n M x L n t D b 2 x 1 b W 4 x O S w x O H 0 m c X V v d D s s J n F 1 b 3 Q 7 U 2 V j d G l v b j E v V G V t c H M v Q X V 0 b 1 J l b W 9 2 Z W R D b 2 x 1 b W 5 z M S 5 7 Q 2 9 s d W 1 u M j A s M T l 9 J n F 1 b 3 Q 7 L C Z x d W 9 0 O 1 N l Y 3 R p b 2 4 x L 1 R l b X B z L 0 F 1 d G 9 S Z W 1 v d m V k Q 2 9 s d W 1 u c z E u e 0 N v b H V t b j I x L D I w f S Z x d W 9 0 O y w m c X V v d D t T Z W N 0 a W 9 u M S 9 U Z W 1 w c y 9 B d X R v U m V t b 3 Z l Z E N v b H V t b n M x L n t D b 2 x 1 b W 4 y M i w y M X 0 m c X V v d D s s J n F 1 b 3 Q 7 U 2 V j d G l v b j E v V G V t c H M v Q X V 0 b 1 J l b W 9 2 Z W R D b 2 x 1 b W 5 z M S 5 7 Q 2 9 s d W 1 u M j M s M j J 9 J n F 1 b 3 Q 7 L C Z x d W 9 0 O 1 N l Y 3 R p b 2 4 x L 1 R l b X B z L 0 F 1 d G 9 S Z W 1 v d m V k Q 2 9 s d W 1 u c z E u e 0 N v b H V t b j I 0 L D I z f S Z x d W 9 0 O y w m c X V v d D t T Z W N 0 a W 9 u M S 9 U Z W 1 w c y 9 B d X R v U m V t b 3 Z l Z E N v b H V t b n M x L n t D b 2 x 1 b W 4 y N S w y N H 0 m c X V v d D s s J n F 1 b 3 Q 7 U 2 V j d G l v b j E v V G V t c H M v Q X V 0 b 1 J l b W 9 2 Z W R D b 2 x 1 b W 5 z M S 5 7 Q 2 9 s d W 1 u M j Y s M j V 9 J n F 1 b 3 Q 7 L C Z x d W 9 0 O 1 N l Y 3 R p b 2 4 x L 1 R l b X B z L 0 F 1 d G 9 S Z W 1 v d m V k Q 2 9 s d W 1 u c z E u e 0 N v b H V t b j I 3 L D I 2 f S Z x d W 9 0 O y w m c X V v d D t T Z W N 0 a W 9 u M S 9 U Z W 1 w c y 9 B d X R v U m V t b 3 Z l Z E N v b H V t b n M x L n t D b 2 x 1 b W 4 y O C w y N 3 0 m c X V v d D s s J n F 1 b 3 Q 7 U 2 V j d G l v b j E v V G V t c H M v Q X V 0 b 1 J l b W 9 2 Z W R D b 2 x 1 b W 5 z M S 5 7 Q 2 9 s d W 1 u M j k s M j h 9 J n F 1 b 3 Q 7 L C Z x d W 9 0 O 1 N l Y 3 R p b 2 4 x L 1 R l b X B z L 0 F 1 d G 9 S Z W 1 v d m V k Q 2 9 s d W 1 u c z E u e 0 N v b H V t b j M w L D I 5 f S Z x d W 9 0 O y w m c X V v d D t T Z W N 0 a W 9 u M S 9 U Z W 1 w c y 9 B d X R v U m V t b 3 Z l Z E N v b H V t b n M x L n t D b 2 x 1 b W 4 z M S w z M H 0 m c X V v d D s s J n F 1 b 3 Q 7 U 2 V j d G l v b j E v V G V t c H M v Q X V 0 b 1 J l b W 9 2 Z W R D b 2 x 1 b W 5 z M S 5 7 Q 2 9 s d W 1 u M z I s M z F 9 J n F 1 b 3 Q 7 L C Z x d W 9 0 O 1 N l Y 3 R p b 2 4 x L 1 R l b X B z L 0 F 1 d G 9 S Z W 1 v d m V k Q 2 9 s d W 1 u c z E u e 0 N v b H V t b j M z L D M y f S Z x d W 9 0 O y w m c X V v d D t T Z W N 0 a W 9 u M S 9 U Z W 1 w c y 9 B d X R v U m V t b 3 Z l Z E N v b H V t b n M x L n t D b 2 x 1 b W 4 z N C w z M 3 0 m c X V v d D s s J n F 1 b 3 Q 7 U 2 V j d G l v b j E v V G V t c H M v Q X V 0 b 1 J l b W 9 2 Z W R D b 2 x 1 b W 5 z M S 5 7 Q 2 9 s d W 1 u M z U s M z R 9 J n F 1 b 3 Q 7 L C Z x d W 9 0 O 1 N l Y 3 R p b 2 4 x L 1 R l b X B z L 0 F 1 d G 9 S Z W 1 v d m V k Q 2 9 s d W 1 u c z E u e 0 N v b H V t b j M 2 L D M 1 f S Z x d W 9 0 O y w m c X V v d D t T Z W N 0 a W 9 u M S 9 U Z W 1 w c y 9 B d X R v U m V t b 3 Z l Z E N v b H V t b n M x L n t D b 2 x 1 b W 4 z N y w z N n 0 m c X V v d D s s J n F 1 b 3 Q 7 U 2 V j d G l v b j E v V G V t c H M v Q X V 0 b 1 J l b W 9 2 Z W R D b 2 x 1 b W 5 z M S 5 7 Q 2 9 s d W 1 u M z g s M z d 9 J n F 1 b 3 Q 7 L C Z x d W 9 0 O 1 N l Y 3 R p b 2 4 x L 1 R l b X B z L 0 F 1 d G 9 S Z W 1 v d m V k Q 2 9 s d W 1 u c z E u e 0 N v b H V t b j M 5 L D M 4 f S Z x d W 9 0 O y w m c X V v d D t T Z W N 0 a W 9 u M S 9 U Z W 1 w c y 9 B d X R v U m V t b 3 Z l Z E N v b H V t b n M x L n t D b 2 x 1 b W 4 0 M C w z O X 0 m c X V v d D s s J n F 1 b 3 Q 7 U 2 V j d G l v b j E v V G V t c H M v Q X V 0 b 1 J l b W 9 2 Z W R D b 2 x 1 b W 5 z M S 5 7 Q 2 9 s d W 1 u N D E s N D B 9 J n F 1 b 3 Q 7 L C Z x d W 9 0 O 1 N l Y 3 R p b 2 4 x L 1 R l b X B z L 0 F 1 d G 9 S Z W 1 v d m V k Q 2 9 s d W 1 u c z E u e 0 N v b H V t b j Q y L D Q x f S Z x d W 9 0 O y w m c X V v d D t T Z W N 0 a W 9 u M S 9 U Z W 1 w c y 9 B d X R v U m V t b 3 Z l Z E N v b H V t b n M x L n t D b 2 x 1 b W 4 0 M y w 0 M n 0 m c X V v d D s s J n F 1 b 3 Q 7 U 2 V j d G l v b j E v V G V t c H M v Q X V 0 b 1 J l b W 9 2 Z W R D b 2 x 1 b W 5 z M S 5 7 Q 2 9 s d W 1 u N D Q s N D N 9 J n F 1 b 3 Q 7 L C Z x d W 9 0 O 1 N l Y 3 R p b 2 4 x L 1 R l b X B z L 0 F 1 d G 9 S Z W 1 v d m V k Q 2 9 s d W 1 u c z E u e 0 N v b H V t b j Q 1 L D Q 0 f S Z x d W 9 0 O y w m c X V v d D t T Z W N 0 a W 9 u M S 9 U Z W 1 w c y 9 B d X R v U m V t b 3 Z l Z E N v b H V t b n M x L n t D b 2 x 1 b W 4 0 N i w 0 N X 0 m c X V v d D s s J n F 1 b 3 Q 7 U 2 V j d G l v b j E v V G V t c H M v Q X V 0 b 1 J l b W 9 2 Z W R D b 2 x 1 b W 5 z M S 5 7 Q 2 9 s d W 1 u N D c s N D Z 9 J n F 1 b 3 Q 7 L C Z x d W 9 0 O 1 N l Y 3 R p b 2 4 x L 1 R l b X B z L 0 F 1 d G 9 S Z W 1 v d m V k Q 2 9 s d W 1 u c z E u e 0 N v b H V t b j Q 4 L D Q 3 f S Z x d W 9 0 O y w m c X V v d D t T Z W N 0 a W 9 u M S 9 U Z W 1 w c y 9 B d X R v U m V t b 3 Z l Z E N v b H V t b n M x L n t D b 2 x 1 b W 4 0 O S w 0 O H 0 m c X V v d D s s J n F 1 b 3 Q 7 U 2 V j d G l v b j E v V G V t c H M v Q X V 0 b 1 J l b W 9 2 Z W R D b 2 x 1 b W 5 z M S 5 7 Q 2 9 s d W 1 u N T A s N D l 9 J n F 1 b 3 Q 7 L C Z x d W 9 0 O 1 N l Y 3 R p b 2 4 x L 1 R l b X B z L 0 F 1 d G 9 S Z W 1 v d m V k Q 2 9 s d W 1 u c z E u e 0 N v b H V t b j U x L D U w f S Z x d W 9 0 O y w m c X V v d D t T Z W N 0 a W 9 u M S 9 U Z W 1 w c y 9 B d X R v U m V t b 3 Z l Z E N v b H V t b n M x L n t D b 2 x 1 b W 4 1 M i w 1 M X 0 m c X V v d D s s J n F 1 b 3 Q 7 U 2 V j d G l v b j E v V G V t c H M v Q X V 0 b 1 J l b W 9 2 Z W R D b 2 x 1 b W 5 z M S 5 7 Q 2 9 s d W 1 u N T M s N T J 9 J n F 1 b 3 Q 7 L C Z x d W 9 0 O 1 N l Y 3 R p b 2 4 x L 1 R l b X B z L 0 F 1 d G 9 S Z W 1 v d m V k Q 2 9 s d W 1 u c z E u e 0 N v b H V t b j U 0 L D U z f S Z x d W 9 0 O y w m c X V v d D t T Z W N 0 a W 9 u M S 9 U Z W 1 w c y 9 B d X R v U m V t b 3 Z l Z E N v b H V t b n M x L n t D b 2 x 1 b W 4 1 N S w 1 N H 0 m c X V v d D s s J n F 1 b 3 Q 7 U 2 V j d G l v b j E v V G V t c H M v Q X V 0 b 1 J l b W 9 2 Z W R D b 2 x 1 b W 5 z M S 5 7 Q 2 9 s d W 1 u N T Y s N T V 9 J n F 1 b 3 Q 7 L C Z x d W 9 0 O 1 N l Y 3 R p b 2 4 x L 1 R l b X B z L 0 F 1 d G 9 S Z W 1 v d m V k Q 2 9 s d W 1 u c z E u e 0 N v b H V t b j U 3 L D U 2 f S Z x d W 9 0 O y w m c X V v d D t T Z W N 0 a W 9 u M S 9 U Z W 1 w c y 9 B d X R v U m V t b 3 Z l Z E N v b H V t b n M x L n t D b 2 x 1 b W 4 1 O C w 1 N 3 0 m c X V v d D s s J n F 1 b 3 Q 7 U 2 V j d G l v b j E v V G V t c H M v Q X V 0 b 1 J l b W 9 2 Z W R D b 2 x 1 b W 5 z M S 5 7 Q 2 9 s d W 1 u N T k s N T h 9 J n F 1 b 3 Q 7 L C Z x d W 9 0 O 1 N l Y 3 R p b 2 4 x L 1 R l b X B z L 0 F 1 d G 9 S Z W 1 v d m V k Q 2 9 s d W 1 u c z E u e 0 N v b H V t b j Y w L D U 5 f S Z x d W 9 0 O y w m c X V v d D t T Z W N 0 a W 9 u M S 9 U Z W 1 w c y 9 B d X R v U m V t b 3 Z l Z E N v b H V t b n M x L n t D b 2 x 1 b W 4 2 M S w 2 M H 0 m c X V v d D s s J n F 1 b 3 Q 7 U 2 V j d G l v b j E v V G V t c H M v Q X V 0 b 1 J l b W 9 2 Z W R D b 2 x 1 b W 5 z M S 5 7 Q 2 9 s d W 1 u N j I s N j F 9 J n F 1 b 3 Q 7 L C Z x d W 9 0 O 1 N l Y 3 R p b 2 4 x L 1 R l b X B z L 0 F 1 d G 9 S Z W 1 v d m V k Q 2 9 s d W 1 u c z E u e 0 N v b H V t b j Y z L D Y y f S Z x d W 9 0 O y w m c X V v d D t T Z W N 0 a W 9 u M S 9 U Z W 1 w c y 9 B d X R v U m V t b 3 Z l Z E N v b H V t b n M x L n t D b 2 x 1 b W 4 2 N C w 2 M 3 0 m c X V v d D s s J n F 1 b 3 Q 7 U 2 V j d G l v b j E v V G V t c H M v Q X V 0 b 1 J l b W 9 2 Z W R D b 2 x 1 b W 5 z M S 5 7 Q 2 9 s d W 1 u N j U s N j R 9 J n F 1 b 3 Q 7 L C Z x d W 9 0 O 1 N l Y 3 R p b 2 4 x L 1 R l b X B z L 0 F 1 d G 9 S Z W 1 v d m V k Q 2 9 s d W 1 u c z E u e 0 N v b H V t b j Y 2 L D Y 1 f S Z x d W 9 0 O y w m c X V v d D t T Z W N 0 a W 9 u M S 9 U Z W 1 w c y 9 B d X R v U m V t b 3 Z l Z E N v b H V t b n M x L n t D b 2 x 1 b W 4 2 N y w 2 N n 0 m c X V v d D s s J n F 1 b 3 Q 7 U 2 V j d G l v b j E v V G V t c H M v Q X V 0 b 1 J l b W 9 2 Z W R D b 2 x 1 b W 5 z M S 5 7 Q 2 9 s d W 1 u N j g s N j d 9 J n F 1 b 3 Q 7 L C Z x d W 9 0 O 1 N l Y 3 R p b 2 4 x L 1 R l b X B z L 0 F 1 d G 9 S Z W 1 v d m V k Q 2 9 s d W 1 u c z E u e 0 N v b H V t b j Y 5 L D Y 4 f S Z x d W 9 0 O y w m c X V v d D t T Z W N 0 a W 9 u M S 9 U Z W 1 w c y 9 B d X R v U m V t b 3 Z l Z E N v b H V t b n M x L n t D b 2 x 1 b W 4 3 M C w 2 O X 0 m c X V v d D s s J n F 1 b 3 Q 7 U 2 V j d G l v b j E v V G V t c H M v Q X V 0 b 1 J l b W 9 2 Z W R D b 2 x 1 b W 5 z M S 5 7 Q 2 9 s d W 1 u N z E s N z B 9 J n F 1 b 3 Q 7 L C Z x d W 9 0 O 1 N l Y 3 R p b 2 4 x L 1 R l b X B z L 0 F 1 d G 9 S Z W 1 v d m V k Q 2 9 s d W 1 u c z E u e 0 N v b H V t b j c y L D c x f S Z x d W 9 0 O y w m c X V v d D t T Z W N 0 a W 9 u M S 9 U Z W 1 w c y 9 B d X R v U m V t b 3 Z l Z E N v b H V t b n M x L n t D b 2 x 1 b W 4 3 M y w 3 M n 0 m c X V v d D s s J n F 1 b 3 Q 7 U 2 V j d G l v b j E v V G V t c H M v Q X V 0 b 1 J l b W 9 2 Z W R D b 2 x 1 b W 5 z M S 5 7 Q 2 9 s d W 1 u N z Q s N z N 9 J n F 1 b 3 Q 7 L C Z x d W 9 0 O 1 N l Y 3 R p b 2 4 x L 1 R l b X B z L 0 F 1 d G 9 S Z W 1 v d m V k Q 2 9 s d W 1 u c z E u e 0 N v b H V t b j c 1 L D c 0 f S Z x d W 9 0 O y w m c X V v d D t T Z W N 0 a W 9 u M S 9 U Z W 1 w c y 9 B d X R v U m V t b 3 Z l Z E N v b H V t b n M x L n t D b 2 x 1 b W 4 3 N i w 3 N X 0 m c X V v d D t d L C Z x d W 9 0 O 0 N v b H V t b k N v d W 5 0 J n F 1 b 3 Q 7 O j c 2 L C Z x d W 9 0 O 0 t l e U N v b H V t b k 5 h b W V z J n F 1 b 3 Q 7 O l t d L C Z x d W 9 0 O 0 N v b H V t b k l k Z W 5 0 a X R p Z X M m c X V v d D s 6 W y Z x d W 9 0 O 1 N l Y 3 R p b 2 4 x L 1 R l b X B z L 0 F 1 d G 9 S Z W 1 v d m V k Q 2 9 s d W 1 u c z E u e 0 N v b H V t b j E s M H 0 m c X V v d D s s J n F 1 b 3 Q 7 U 2 V j d G l v b j E v V G V t c H M v Q X V 0 b 1 J l b W 9 2 Z W R D b 2 x 1 b W 5 z M S 5 7 Q 2 9 s d W 1 u M i w x f S Z x d W 9 0 O y w m c X V v d D t T Z W N 0 a W 9 u M S 9 U Z W 1 w c y 9 B d X R v U m V t b 3 Z l Z E N v b H V t b n M x L n t D b 2 x 1 b W 4 z L D J 9 J n F 1 b 3 Q 7 L C Z x d W 9 0 O 1 N l Y 3 R p b 2 4 x L 1 R l b X B z L 0 F 1 d G 9 S Z W 1 v d m V k Q 2 9 s d W 1 u c z E u e 0 N v b H V t b j Q s M 3 0 m c X V v d D s s J n F 1 b 3 Q 7 U 2 V j d G l v b j E v V G V t c H M v Q X V 0 b 1 J l b W 9 2 Z W R D b 2 x 1 b W 5 z M S 5 7 Q 2 9 s d W 1 u N S w 0 f S Z x d W 9 0 O y w m c X V v d D t T Z W N 0 a W 9 u M S 9 U Z W 1 w c y 9 B d X R v U m V t b 3 Z l Z E N v b H V t b n M x L n t D b 2 x 1 b W 4 2 L D V 9 J n F 1 b 3 Q 7 L C Z x d W 9 0 O 1 N l Y 3 R p b 2 4 x L 1 R l b X B z L 0 F 1 d G 9 S Z W 1 v d m V k Q 2 9 s d W 1 u c z E u e 0 N v b H V t b j c s N n 0 m c X V v d D s s J n F 1 b 3 Q 7 U 2 V j d G l v b j E v V G V t c H M v Q X V 0 b 1 J l b W 9 2 Z W R D b 2 x 1 b W 5 z M S 5 7 Q 2 9 s d W 1 u O C w 3 f S Z x d W 9 0 O y w m c X V v d D t T Z W N 0 a W 9 u M S 9 U Z W 1 w c y 9 B d X R v U m V t b 3 Z l Z E N v b H V t b n M x L n t D b 2 x 1 b W 4 5 L D h 9 J n F 1 b 3 Q 7 L C Z x d W 9 0 O 1 N l Y 3 R p b 2 4 x L 1 R l b X B z L 0 F 1 d G 9 S Z W 1 v d m V k Q 2 9 s d W 1 u c z E u e 0 N v b H V t b j E w L D l 9 J n F 1 b 3 Q 7 L C Z x d W 9 0 O 1 N l Y 3 R p b 2 4 x L 1 R l b X B z L 0 F 1 d G 9 S Z W 1 v d m V k Q 2 9 s d W 1 u c z E u e 0 N v b H V t b j E x L D E w f S Z x d W 9 0 O y w m c X V v d D t T Z W N 0 a W 9 u M S 9 U Z W 1 w c y 9 B d X R v U m V t b 3 Z l Z E N v b H V t b n M x L n t D b 2 x 1 b W 4 x M i w x M X 0 m c X V v d D s s J n F 1 b 3 Q 7 U 2 V j d G l v b j E v V G V t c H M v Q X V 0 b 1 J l b W 9 2 Z W R D b 2 x 1 b W 5 z M S 5 7 Q 2 9 s d W 1 u M T M s M T J 9 J n F 1 b 3 Q 7 L C Z x d W 9 0 O 1 N l Y 3 R p b 2 4 x L 1 R l b X B z L 0 F 1 d G 9 S Z W 1 v d m V k Q 2 9 s d W 1 u c z E u e 0 N v b H V t b j E 0 L D E z f S Z x d W 9 0 O y w m c X V v d D t T Z W N 0 a W 9 u M S 9 U Z W 1 w c y 9 B d X R v U m V t b 3 Z l Z E N v b H V t b n M x L n t D b 2 x 1 b W 4 x N S w x N H 0 m c X V v d D s s J n F 1 b 3 Q 7 U 2 V j d G l v b j E v V G V t c H M v Q X V 0 b 1 J l b W 9 2 Z W R D b 2 x 1 b W 5 z M S 5 7 Q 2 9 s d W 1 u M T Y s M T V 9 J n F 1 b 3 Q 7 L C Z x d W 9 0 O 1 N l Y 3 R p b 2 4 x L 1 R l b X B z L 0 F 1 d G 9 S Z W 1 v d m V k Q 2 9 s d W 1 u c z E u e 0 N v b H V t b j E 3 L D E 2 f S Z x d W 9 0 O y w m c X V v d D t T Z W N 0 a W 9 u M S 9 U Z W 1 w c y 9 B d X R v U m V t b 3 Z l Z E N v b H V t b n M x L n t D b 2 x 1 b W 4 x O C w x N 3 0 m c X V v d D s s J n F 1 b 3 Q 7 U 2 V j d G l v b j E v V G V t c H M v Q X V 0 b 1 J l b W 9 2 Z W R D b 2 x 1 b W 5 z M S 5 7 Q 2 9 s d W 1 u M T k s M T h 9 J n F 1 b 3 Q 7 L C Z x d W 9 0 O 1 N l Y 3 R p b 2 4 x L 1 R l b X B z L 0 F 1 d G 9 S Z W 1 v d m V k Q 2 9 s d W 1 u c z E u e 0 N v b H V t b j I w L D E 5 f S Z x d W 9 0 O y w m c X V v d D t T Z W N 0 a W 9 u M S 9 U Z W 1 w c y 9 B d X R v U m V t b 3 Z l Z E N v b H V t b n M x L n t D b 2 x 1 b W 4 y M S w y M H 0 m c X V v d D s s J n F 1 b 3 Q 7 U 2 V j d G l v b j E v V G V t c H M v Q X V 0 b 1 J l b W 9 2 Z W R D b 2 x 1 b W 5 z M S 5 7 Q 2 9 s d W 1 u M j I s M j F 9 J n F 1 b 3 Q 7 L C Z x d W 9 0 O 1 N l Y 3 R p b 2 4 x L 1 R l b X B z L 0 F 1 d G 9 S Z W 1 v d m V k Q 2 9 s d W 1 u c z E u e 0 N v b H V t b j I z L D I y f S Z x d W 9 0 O y w m c X V v d D t T Z W N 0 a W 9 u M S 9 U Z W 1 w c y 9 B d X R v U m V t b 3 Z l Z E N v b H V t b n M x L n t D b 2 x 1 b W 4 y N C w y M 3 0 m c X V v d D s s J n F 1 b 3 Q 7 U 2 V j d G l v b j E v V G V t c H M v Q X V 0 b 1 J l b W 9 2 Z W R D b 2 x 1 b W 5 z M S 5 7 Q 2 9 s d W 1 u M j U s M j R 9 J n F 1 b 3 Q 7 L C Z x d W 9 0 O 1 N l Y 3 R p b 2 4 x L 1 R l b X B z L 0 F 1 d G 9 S Z W 1 v d m V k Q 2 9 s d W 1 u c z E u e 0 N v b H V t b j I 2 L D I 1 f S Z x d W 9 0 O y w m c X V v d D t T Z W N 0 a W 9 u M S 9 U Z W 1 w c y 9 B d X R v U m V t b 3 Z l Z E N v b H V t b n M x L n t D b 2 x 1 b W 4 y N y w y N n 0 m c X V v d D s s J n F 1 b 3 Q 7 U 2 V j d G l v b j E v V G V t c H M v Q X V 0 b 1 J l b W 9 2 Z W R D b 2 x 1 b W 5 z M S 5 7 Q 2 9 s d W 1 u M j g s M j d 9 J n F 1 b 3 Q 7 L C Z x d W 9 0 O 1 N l Y 3 R p b 2 4 x L 1 R l b X B z L 0 F 1 d G 9 S Z W 1 v d m V k Q 2 9 s d W 1 u c z E u e 0 N v b H V t b j I 5 L D I 4 f S Z x d W 9 0 O y w m c X V v d D t T Z W N 0 a W 9 u M S 9 U Z W 1 w c y 9 B d X R v U m V t b 3 Z l Z E N v b H V t b n M x L n t D b 2 x 1 b W 4 z M C w y O X 0 m c X V v d D s s J n F 1 b 3 Q 7 U 2 V j d G l v b j E v V G V t c H M v Q X V 0 b 1 J l b W 9 2 Z W R D b 2 x 1 b W 5 z M S 5 7 Q 2 9 s d W 1 u M z E s M z B 9 J n F 1 b 3 Q 7 L C Z x d W 9 0 O 1 N l Y 3 R p b 2 4 x L 1 R l b X B z L 0 F 1 d G 9 S Z W 1 v d m V k Q 2 9 s d W 1 u c z E u e 0 N v b H V t b j M y L D M x f S Z x d W 9 0 O y w m c X V v d D t T Z W N 0 a W 9 u M S 9 U Z W 1 w c y 9 B d X R v U m V t b 3 Z l Z E N v b H V t b n M x L n t D b 2 x 1 b W 4 z M y w z M n 0 m c X V v d D s s J n F 1 b 3 Q 7 U 2 V j d G l v b j E v V G V t c H M v Q X V 0 b 1 J l b W 9 2 Z W R D b 2 x 1 b W 5 z M S 5 7 Q 2 9 s d W 1 u M z Q s M z N 9 J n F 1 b 3 Q 7 L C Z x d W 9 0 O 1 N l Y 3 R p b 2 4 x L 1 R l b X B z L 0 F 1 d G 9 S Z W 1 v d m V k Q 2 9 s d W 1 u c z E u e 0 N v b H V t b j M 1 L D M 0 f S Z x d W 9 0 O y w m c X V v d D t T Z W N 0 a W 9 u M S 9 U Z W 1 w c y 9 B d X R v U m V t b 3 Z l Z E N v b H V t b n M x L n t D b 2 x 1 b W 4 z N i w z N X 0 m c X V v d D s s J n F 1 b 3 Q 7 U 2 V j d G l v b j E v V G V t c H M v Q X V 0 b 1 J l b W 9 2 Z W R D b 2 x 1 b W 5 z M S 5 7 Q 2 9 s d W 1 u M z c s M z Z 9 J n F 1 b 3 Q 7 L C Z x d W 9 0 O 1 N l Y 3 R p b 2 4 x L 1 R l b X B z L 0 F 1 d G 9 S Z W 1 v d m V k Q 2 9 s d W 1 u c z E u e 0 N v b H V t b j M 4 L D M 3 f S Z x d W 9 0 O y w m c X V v d D t T Z W N 0 a W 9 u M S 9 U Z W 1 w c y 9 B d X R v U m V t b 3 Z l Z E N v b H V t b n M x L n t D b 2 x 1 b W 4 z O S w z O H 0 m c X V v d D s s J n F 1 b 3 Q 7 U 2 V j d G l v b j E v V G V t c H M v Q X V 0 b 1 J l b W 9 2 Z W R D b 2 x 1 b W 5 z M S 5 7 Q 2 9 s d W 1 u N D A s M z l 9 J n F 1 b 3 Q 7 L C Z x d W 9 0 O 1 N l Y 3 R p b 2 4 x L 1 R l b X B z L 0 F 1 d G 9 S Z W 1 v d m V k Q 2 9 s d W 1 u c z E u e 0 N v b H V t b j Q x L D Q w f S Z x d W 9 0 O y w m c X V v d D t T Z W N 0 a W 9 u M S 9 U Z W 1 w c y 9 B d X R v U m V t b 3 Z l Z E N v b H V t b n M x L n t D b 2 x 1 b W 4 0 M i w 0 M X 0 m c X V v d D s s J n F 1 b 3 Q 7 U 2 V j d G l v b j E v V G V t c H M v Q X V 0 b 1 J l b W 9 2 Z W R D b 2 x 1 b W 5 z M S 5 7 Q 2 9 s d W 1 u N D M s N D J 9 J n F 1 b 3 Q 7 L C Z x d W 9 0 O 1 N l Y 3 R p b 2 4 x L 1 R l b X B z L 0 F 1 d G 9 S Z W 1 v d m V k Q 2 9 s d W 1 u c z E u e 0 N v b H V t b j Q 0 L D Q z f S Z x d W 9 0 O y w m c X V v d D t T Z W N 0 a W 9 u M S 9 U Z W 1 w c y 9 B d X R v U m V t b 3 Z l Z E N v b H V t b n M x L n t D b 2 x 1 b W 4 0 N S w 0 N H 0 m c X V v d D s s J n F 1 b 3 Q 7 U 2 V j d G l v b j E v V G V t c H M v Q X V 0 b 1 J l b W 9 2 Z W R D b 2 x 1 b W 5 z M S 5 7 Q 2 9 s d W 1 u N D Y s N D V 9 J n F 1 b 3 Q 7 L C Z x d W 9 0 O 1 N l Y 3 R p b 2 4 x L 1 R l b X B z L 0 F 1 d G 9 S Z W 1 v d m V k Q 2 9 s d W 1 u c z E u e 0 N v b H V t b j Q 3 L D Q 2 f S Z x d W 9 0 O y w m c X V v d D t T Z W N 0 a W 9 u M S 9 U Z W 1 w c y 9 B d X R v U m V t b 3 Z l Z E N v b H V t b n M x L n t D b 2 x 1 b W 4 0 O C w 0 N 3 0 m c X V v d D s s J n F 1 b 3 Q 7 U 2 V j d G l v b j E v V G V t c H M v Q X V 0 b 1 J l b W 9 2 Z W R D b 2 x 1 b W 5 z M S 5 7 Q 2 9 s d W 1 u N D k s N D h 9 J n F 1 b 3 Q 7 L C Z x d W 9 0 O 1 N l Y 3 R p b 2 4 x L 1 R l b X B z L 0 F 1 d G 9 S Z W 1 v d m V k Q 2 9 s d W 1 u c z E u e 0 N v b H V t b j U w L D Q 5 f S Z x d W 9 0 O y w m c X V v d D t T Z W N 0 a W 9 u M S 9 U Z W 1 w c y 9 B d X R v U m V t b 3 Z l Z E N v b H V t b n M x L n t D b 2 x 1 b W 4 1 M S w 1 M H 0 m c X V v d D s s J n F 1 b 3 Q 7 U 2 V j d G l v b j E v V G V t c H M v Q X V 0 b 1 J l b W 9 2 Z W R D b 2 x 1 b W 5 z M S 5 7 Q 2 9 s d W 1 u N T I s N T F 9 J n F 1 b 3 Q 7 L C Z x d W 9 0 O 1 N l Y 3 R p b 2 4 x L 1 R l b X B z L 0 F 1 d G 9 S Z W 1 v d m V k Q 2 9 s d W 1 u c z E u e 0 N v b H V t b j U z L D U y f S Z x d W 9 0 O y w m c X V v d D t T Z W N 0 a W 9 u M S 9 U Z W 1 w c y 9 B d X R v U m V t b 3 Z l Z E N v b H V t b n M x L n t D b 2 x 1 b W 4 1 N C w 1 M 3 0 m c X V v d D s s J n F 1 b 3 Q 7 U 2 V j d G l v b j E v V G V t c H M v Q X V 0 b 1 J l b W 9 2 Z W R D b 2 x 1 b W 5 z M S 5 7 Q 2 9 s d W 1 u N T U s N T R 9 J n F 1 b 3 Q 7 L C Z x d W 9 0 O 1 N l Y 3 R p b 2 4 x L 1 R l b X B z L 0 F 1 d G 9 S Z W 1 v d m V k Q 2 9 s d W 1 u c z E u e 0 N v b H V t b j U 2 L D U 1 f S Z x d W 9 0 O y w m c X V v d D t T Z W N 0 a W 9 u M S 9 U Z W 1 w c y 9 B d X R v U m V t b 3 Z l Z E N v b H V t b n M x L n t D b 2 x 1 b W 4 1 N y w 1 N n 0 m c X V v d D s s J n F 1 b 3 Q 7 U 2 V j d G l v b j E v V G V t c H M v Q X V 0 b 1 J l b W 9 2 Z W R D b 2 x 1 b W 5 z M S 5 7 Q 2 9 s d W 1 u N T g s N T d 9 J n F 1 b 3 Q 7 L C Z x d W 9 0 O 1 N l Y 3 R p b 2 4 x L 1 R l b X B z L 0 F 1 d G 9 S Z W 1 v d m V k Q 2 9 s d W 1 u c z E u e 0 N v b H V t b j U 5 L D U 4 f S Z x d W 9 0 O y w m c X V v d D t T Z W N 0 a W 9 u M S 9 U Z W 1 w c y 9 B d X R v U m V t b 3 Z l Z E N v b H V t b n M x L n t D b 2 x 1 b W 4 2 M C w 1 O X 0 m c X V v d D s s J n F 1 b 3 Q 7 U 2 V j d G l v b j E v V G V t c H M v Q X V 0 b 1 J l b W 9 2 Z W R D b 2 x 1 b W 5 z M S 5 7 Q 2 9 s d W 1 u N j E s N j B 9 J n F 1 b 3 Q 7 L C Z x d W 9 0 O 1 N l Y 3 R p b 2 4 x L 1 R l b X B z L 0 F 1 d G 9 S Z W 1 v d m V k Q 2 9 s d W 1 u c z E u e 0 N v b H V t b j Y y L D Y x f S Z x d W 9 0 O y w m c X V v d D t T Z W N 0 a W 9 u M S 9 U Z W 1 w c y 9 B d X R v U m V t b 3 Z l Z E N v b H V t b n M x L n t D b 2 x 1 b W 4 2 M y w 2 M n 0 m c X V v d D s s J n F 1 b 3 Q 7 U 2 V j d G l v b j E v V G V t c H M v Q X V 0 b 1 J l b W 9 2 Z W R D b 2 x 1 b W 5 z M S 5 7 Q 2 9 s d W 1 u N j Q s N j N 9 J n F 1 b 3 Q 7 L C Z x d W 9 0 O 1 N l Y 3 R p b 2 4 x L 1 R l b X B z L 0 F 1 d G 9 S Z W 1 v d m V k Q 2 9 s d W 1 u c z E u e 0 N v b H V t b j Y 1 L D Y 0 f S Z x d W 9 0 O y w m c X V v d D t T Z W N 0 a W 9 u M S 9 U Z W 1 w c y 9 B d X R v U m V t b 3 Z l Z E N v b H V t b n M x L n t D b 2 x 1 b W 4 2 N i w 2 N X 0 m c X V v d D s s J n F 1 b 3 Q 7 U 2 V j d G l v b j E v V G V t c H M v Q X V 0 b 1 J l b W 9 2 Z W R D b 2 x 1 b W 5 z M S 5 7 Q 2 9 s d W 1 u N j c s N j Z 9 J n F 1 b 3 Q 7 L C Z x d W 9 0 O 1 N l Y 3 R p b 2 4 x L 1 R l b X B z L 0 F 1 d G 9 S Z W 1 v d m V k Q 2 9 s d W 1 u c z E u e 0 N v b H V t b j Y 4 L D Y 3 f S Z x d W 9 0 O y w m c X V v d D t T Z W N 0 a W 9 u M S 9 U Z W 1 w c y 9 B d X R v U m V t b 3 Z l Z E N v b H V t b n M x L n t D b 2 x 1 b W 4 2 O S w 2 O H 0 m c X V v d D s s J n F 1 b 3 Q 7 U 2 V j d G l v b j E v V G V t c H M v Q X V 0 b 1 J l b W 9 2 Z W R D b 2 x 1 b W 5 z M S 5 7 Q 2 9 s d W 1 u N z A s N j l 9 J n F 1 b 3 Q 7 L C Z x d W 9 0 O 1 N l Y 3 R p b 2 4 x L 1 R l b X B z L 0 F 1 d G 9 S Z W 1 v d m V k Q 2 9 s d W 1 u c z E u e 0 N v b H V t b j c x L D c w f S Z x d W 9 0 O y w m c X V v d D t T Z W N 0 a W 9 u M S 9 U Z W 1 w c y 9 B d X R v U m V t b 3 Z l Z E N v b H V t b n M x L n t D b 2 x 1 b W 4 3 M i w 3 M X 0 m c X V v d D s s J n F 1 b 3 Q 7 U 2 V j d G l v b j E v V G V t c H M v Q X V 0 b 1 J l b W 9 2 Z W R D b 2 x 1 b W 5 z M S 5 7 Q 2 9 s d W 1 u N z M s N z J 9 J n F 1 b 3 Q 7 L C Z x d W 9 0 O 1 N l Y 3 R p b 2 4 x L 1 R l b X B z L 0 F 1 d G 9 S Z W 1 v d m V k Q 2 9 s d W 1 u c z E u e 0 N v b H V t b j c 0 L D c z f S Z x d W 9 0 O y w m c X V v d D t T Z W N 0 a W 9 u M S 9 U Z W 1 w c y 9 B d X R v U m V t b 3 Z l Z E N v b H V t b n M x L n t D b 2 x 1 b W 4 3 N S w 3 N H 0 m c X V v d D s s J n F 1 b 3 Q 7 U 2 V j d G l v b j E v V G V t c H M v Q X V 0 b 1 J l b W 9 2 Z W R D b 2 x 1 b W 5 z M S 5 7 Q 2 9 s d W 1 u N z Y s N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V Q x M j o w M z o z O S 4 1 O T U 3 N D k x W i I g L z 4 8 R W 5 0 c n k g V H l w Z T 0 i R m l s b E N v b H V t b l R 5 c G V z I i B W Y W x 1 Z T 0 i c 0 F 3 T U R B d 0 1 E Q X d V R k J R V U Z C U V V G Q l F V R k J R V U Z C U V V G Q l F V R k J R V U Z C U V V G Q l F V R k J R V U Z C U V V G Q l F V R k J R V U Z C U V V G Q l F V R k J R V U Z C U V V G Q l F V R k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t c H M g K D I p L 0 F 1 d G 9 S Z W 1 v d m V k Q 2 9 s d W 1 u c z E u e 0 N v b H V t b j E s M H 0 m c X V v d D s s J n F 1 b 3 Q 7 U 2 V j d G l v b j E v V G V t c H M g K D I p L 0 F 1 d G 9 S Z W 1 v d m V k Q 2 9 s d W 1 u c z E u e 0 N v b H V t b j I s M X 0 m c X V v d D s s J n F 1 b 3 Q 7 U 2 V j d G l v b j E v V G V t c H M g K D I p L 0 F 1 d G 9 S Z W 1 v d m V k Q 2 9 s d W 1 u c z E u e 0 N v b H V t b j M s M n 0 m c X V v d D s s J n F 1 b 3 Q 7 U 2 V j d G l v b j E v V G V t c H M g K D I p L 0 F 1 d G 9 S Z W 1 v d m V k Q 2 9 s d W 1 u c z E u e 0 N v b H V t b j Q s M 3 0 m c X V v d D s s J n F 1 b 3 Q 7 U 2 V j d G l v b j E v V G V t c H M g K D I p L 0 F 1 d G 9 S Z W 1 v d m V k Q 2 9 s d W 1 u c z E u e 0 N v b H V t b j U s N H 0 m c X V v d D s s J n F 1 b 3 Q 7 U 2 V j d G l v b j E v V G V t c H M g K D I p L 0 F 1 d G 9 S Z W 1 v d m V k Q 2 9 s d W 1 u c z E u e 0 N v b H V t b j Y s N X 0 m c X V v d D s s J n F 1 b 3 Q 7 U 2 V j d G l v b j E v V G V t c H M g K D I p L 0 F 1 d G 9 S Z W 1 v d m V k Q 2 9 s d W 1 u c z E u e 0 N v b H V t b j c s N n 0 m c X V v d D s s J n F 1 b 3 Q 7 U 2 V j d G l v b j E v V G V t c H M g K D I p L 0 F 1 d G 9 S Z W 1 v d m V k Q 2 9 s d W 1 u c z E u e 0 N v b H V t b j g s N 3 0 m c X V v d D s s J n F 1 b 3 Q 7 U 2 V j d G l v b j E v V G V t c H M g K D I p L 0 F 1 d G 9 S Z W 1 v d m V k Q 2 9 s d W 1 u c z E u e 0 N v b H V t b j k s O H 0 m c X V v d D s s J n F 1 b 3 Q 7 U 2 V j d G l v b j E v V G V t c H M g K D I p L 0 F 1 d G 9 S Z W 1 v d m V k Q 2 9 s d W 1 u c z E u e 0 N v b H V t b j E w L D l 9 J n F 1 b 3 Q 7 L C Z x d W 9 0 O 1 N l Y 3 R p b 2 4 x L 1 R l b X B z I C g y K S 9 B d X R v U m V t b 3 Z l Z E N v b H V t b n M x L n t D b 2 x 1 b W 4 x M S w x M H 0 m c X V v d D s s J n F 1 b 3 Q 7 U 2 V j d G l v b j E v V G V t c H M g K D I p L 0 F 1 d G 9 S Z W 1 v d m V k Q 2 9 s d W 1 u c z E u e 0 N v b H V t b j E y L D E x f S Z x d W 9 0 O y w m c X V v d D t T Z W N 0 a W 9 u M S 9 U Z W 1 w c y A o M i k v Q X V 0 b 1 J l b W 9 2 Z W R D b 2 x 1 b W 5 z M S 5 7 Q 2 9 s d W 1 u M T M s M T J 9 J n F 1 b 3 Q 7 L C Z x d W 9 0 O 1 N l Y 3 R p b 2 4 x L 1 R l b X B z I C g y K S 9 B d X R v U m V t b 3 Z l Z E N v b H V t b n M x L n t D b 2 x 1 b W 4 x N C w x M 3 0 m c X V v d D s s J n F 1 b 3 Q 7 U 2 V j d G l v b j E v V G V t c H M g K D I p L 0 F 1 d G 9 S Z W 1 v d m V k Q 2 9 s d W 1 u c z E u e 0 N v b H V t b j E 1 L D E 0 f S Z x d W 9 0 O y w m c X V v d D t T Z W N 0 a W 9 u M S 9 U Z W 1 w c y A o M i k v Q X V 0 b 1 J l b W 9 2 Z W R D b 2 x 1 b W 5 z M S 5 7 Q 2 9 s d W 1 u M T Y s M T V 9 J n F 1 b 3 Q 7 L C Z x d W 9 0 O 1 N l Y 3 R p b 2 4 x L 1 R l b X B z I C g y K S 9 B d X R v U m V t b 3 Z l Z E N v b H V t b n M x L n t D b 2 x 1 b W 4 x N y w x N n 0 m c X V v d D s s J n F 1 b 3 Q 7 U 2 V j d G l v b j E v V G V t c H M g K D I p L 0 F 1 d G 9 S Z W 1 v d m V k Q 2 9 s d W 1 u c z E u e 0 N v b H V t b j E 4 L D E 3 f S Z x d W 9 0 O y w m c X V v d D t T Z W N 0 a W 9 u M S 9 U Z W 1 w c y A o M i k v Q X V 0 b 1 J l b W 9 2 Z W R D b 2 x 1 b W 5 z M S 5 7 Q 2 9 s d W 1 u M T k s M T h 9 J n F 1 b 3 Q 7 L C Z x d W 9 0 O 1 N l Y 3 R p b 2 4 x L 1 R l b X B z I C g y K S 9 B d X R v U m V t b 3 Z l Z E N v b H V t b n M x L n t D b 2 x 1 b W 4 y M C w x O X 0 m c X V v d D s s J n F 1 b 3 Q 7 U 2 V j d G l v b j E v V G V t c H M g K D I p L 0 F 1 d G 9 S Z W 1 v d m V k Q 2 9 s d W 1 u c z E u e 0 N v b H V t b j I x L D I w f S Z x d W 9 0 O y w m c X V v d D t T Z W N 0 a W 9 u M S 9 U Z W 1 w c y A o M i k v Q X V 0 b 1 J l b W 9 2 Z W R D b 2 x 1 b W 5 z M S 5 7 Q 2 9 s d W 1 u M j I s M j F 9 J n F 1 b 3 Q 7 L C Z x d W 9 0 O 1 N l Y 3 R p b 2 4 x L 1 R l b X B z I C g y K S 9 B d X R v U m V t b 3 Z l Z E N v b H V t b n M x L n t D b 2 x 1 b W 4 y M y w y M n 0 m c X V v d D s s J n F 1 b 3 Q 7 U 2 V j d G l v b j E v V G V t c H M g K D I p L 0 F 1 d G 9 S Z W 1 v d m V k Q 2 9 s d W 1 u c z E u e 0 N v b H V t b j I 0 L D I z f S Z x d W 9 0 O y w m c X V v d D t T Z W N 0 a W 9 u M S 9 U Z W 1 w c y A o M i k v Q X V 0 b 1 J l b W 9 2 Z W R D b 2 x 1 b W 5 z M S 5 7 Q 2 9 s d W 1 u M j U s M j R 9 J n F 1 b 3 Q 7 L C Z x d W 9 0 O 1 N l Y 3 R p b 2 4 x L 1 R l b X B z I C g y K S 9 B d X R v U m V t b 3 Z l Z E N v b H V t b n M x L n t D b 2 x 1 b W 4 y N i w y N X 0 m c X V v d D s s J n F 1 b 3 Q 7 U 2 V j d G l v b j E v V G V t c H M g K D I p L 0 F 1 d G 9 S Z W 1 v d m V k Q 2 9 s d W 1 u c z E u e 0 N v b H V t b j I 3 L D I 2 f S Z x d W 9 0 O y w m c X V v d D t T Z W N 0 a W 9 u M S 9 U Z W 1 w c y A o M i k v Q X V 0 b 1 J l b W 9 2 Z W R D b 2 x 1 b W 5 z M S 5 7 Q 2 9 s d W 1 u M j g s M j d 9 J n F 1 b 3 Q 7 L C Z x d W 9 0 O 1 N l Y 3 R p b 2 4 x L 1 R l b X B z I C g y K S 9 B d X R v U m V t b 3 Z l Z E N v b H V t b n M x L n t D b 2 x 1 b W 4 y O S w y O H 0 m c X V v d D s s J n F 1 b 3 Q 7 U 2 V j d G l v b j E v V G V t c H M g K D I p L 0 F 1 d G 9 S Z W 1 v d m V k Q 2 9 s d W 1 u c z E u e 0 N v b H V t b j M w L D I 5 f S Z x d W 9 0 O y w m c X V v d D t T Z W N 0 a W 9 u M S 9 U Z W 1 w c y A o M i k v Q X V 0 b 1 J l b W 9 2 Z W R D b 2 x 1 b W 5 z M S 5 7 Q 2 9 s d W 1 u M z E s M z B 9 J n F 1 b 3 Q 7 L C Z x d W 9 0 O 1 N l Y 3 R p b 2 4 x L 1 R l b X B z I C g y K S 9 B d X R v U m V t b 3 Z l Z E N v b H V t b n M x L n t D b 2 x 1 b W 4 z M i w z M X 0 m c X V v d D s s J n F 1 b 3 Q 7 U 2 V j d G l v b j E v V G V t c H M g K D I p L 0 F 1 d G 9 S Z W 1 v d m V k Q 2 9 s d W 1 u c z E u e 0 N v b H V t b j M z L D M y f S Z x d W 9 0 O y w m c X V v d D t T Z W N 0 a W 9 u M S 9 U Z W 1 w c y A o M i k v Q X V 0 b 1 J l b W 9 2 Z W R D b 2 x 1 b W 5 z M S 5 7 Q 2 9 s d W 1 u M z Q s M z N 9 J n F 1 b 3 Q 7 L C Z x d W 9 0 O 1 N l Y 3 R p b 2 4 x L 1 R l b X B z I C g y K S 9 B d X R v U m V t b 3 Z l Z E N v b H V t b n M x L n t D b 2 x 1 b W 4 z N S w z N H 0 m c X V v d D s s J n F 1 b 3 Q 7 U 2 V j d G l v b j E v V G V t c H M g K D I p L 0 F 1 d G 9 S Z W 1 v d m V k Q 2 9 s d W 1 u c z E u e 0 N v b H V t b j M 2 L D M 1 f S Z x d W 9 0 O y w m c X V v d D t T Z W N 0 a W 9 u M S 9 U Z W 1 w c y A o M i k v Q X V 0 b 1 J l b W 9 2 Z W R D b 2 x 1 b W 5 z M S 5 7 Q 2 9 s d W 1 u M z c s M z Z 9 J n F 1 b 3 Q 7 L C Z x d W 9 0 O 1 N l Y 3 R p b 2 4 x L 1 R l b X B z I C g y K S 9 B d X R v U m V t b 3 Z l Z E N v b H V t b n M x L n t D b 2 x 1 b W 4 z O C w z N 3 0 m c X V v d D s s J n F 1 b 3 Q 7 U 2 V j d G l v b j E v V G V t c H M g K D I p L 0 F 1 d G 9 S Z W 1 v d m V k Q 2 9 s d W 1 u c z E u e 0 N v b H V t b j M 5 L D M 4 f S Z x d W 9 0 O y w m c X V v d D t T Z W N 0 a W 9 u M S 9 U Z W 1 w c y A o M i k v Q X V 0 b 1 J l b W 9 2 Z W R D b 2 x 1 b W 5 z M S 5 7 Q 2 9 s d W 1 u N D A s M z l 9 J n F 1 b 3 Q 7 L C Z x d W 9 0 O 1 N l Y 3 R p b 2 4 x L 1 R l b X B z I C g y K S 9 B d X R v U m V t b 3 Z l Z E N v b H V t b n M x L n t D b 2 x 1 b W 4 0 M S w 0 M H 0 m c X V v d D s s J n F 1 b 3 Q 7 U 2 V j d G l v b j E v V G V t c H M g K D I p L 0 F 1 d G 9 S Z W 1 v d m V k Q 2 9 s d W 1 u c z E u e 0 N v b H V t b j Q y L D Q x f S Z x d W 9 0 O y w m c X V v d D t T Z W N 0 a W 9 u M S 9 U Z W 1 w c y A o M i k v Q X V 0 b 1 J l b W 9 2 Z W R D b 2 x 1 b W 5 z M S 5 7 Q 2 9 s d W 1 u N D M s N D J 9 J n F 1 b 3 Q 7 L C Z x d W 9 0 O 1 N l Y 3 R p b 2 4 x L 1 R l b X B z I C g y K S 9 B d X R v U m V t b 3 Z l Z E N v b H V t b n M x L n t D b 2 x 1 b W 4 0 N C w 0 M 3 0 m c X V v d D s s J n F 1 b 3 Q 7 U 2 V j d G l v b j E v V G V t c H M g K D I p L 0 F 1 d G 9 S Z W 1 v d m V k Q 2 9 s d W 1 u c z E u e 0 N v b H V t b j Q 1 L D Q 0 f S Z x d W 9 0 O y w m c X V v d D t T Z W N 0 a W 9 u M S 9 U Z W 1 w c y A o M i k v Q X V 0 b 1 J l b W 9 2 Z W R D b 2 x 1 b W 5 z M S 5 7 Q 2 9 s d W 1 u N D Y s N D V 9 J n F 1 b 3 Q 7 L C Z x d W 9 0 O 1 N l Y 3 R p b 2 4 x L 1 R l b X B z I C g y K S 9 B d X R v U m V t b 3 Z l Z E N v b H V t b n M x L n t D b 2 x 1 b W 4 0 N y w 0 N n 0 m c X V v d D s s J n F 1 b 3 Q 7 U 2 V j d G l v b j E v V G V t c H M g K D I p L 0 F 1 d G 9 S Z W 1 v d m V k Q 2 9 s d W 1 u c z E u e 0 N v b H V t b j Q 4 L D Q 3 f S Z x d W 9 0 O y w m c X V v d D t T Z W N 0 a W 9 u M S 9 U Z W 1 w c y A o M i k v Q X V 0 b 1 J l b W 9 2 Z W R D b 2 x 1 b W 5 z M S 5 7 Q 2 9 s d W 1 u N D k s N D h 9 J n F 1 b 3 Q 7 L C Z x d W 9 0 O 1 N l Y 3 R p b 2 4 x L 1 R l b X B z I C g y K S 9 B d X R v U m V t b 3 Z l Z E N v b H V t b n M x L n t D b 2 x 1 b W 4 1 M C w 0 O X 0 m c X V v d D s s J n F 1 b 3 Q 7 U 2 V j d G l v b j E v V G V t c H M g K D I p L 0 F 1 d G 9 S Z W 1 v d m V k Q 2 9 s d W 1 u c z E u e 0 N v b H V t b j U x L D U w f S Z x d W 9 0 O y w m c X V v d D t T Z W N 0 a W 9 u M S 9 U Z W 1 w c y A o M i k v Q X V 0 b 1 J l b W 9 2 Z W R D b 2 x 1 b W 5 z M S 5 7 Q 2 9 s d W 1 u N T I s N T F 9 J n F 1 b 3 Q 7 L C Z x d W 9 0 O 1 N l Y 3 R p b 2 4 x L 1 R l b X B z I C g y K S 9 B d X R v U m V t b 3 Z l Z E N v b H V t b n M x L n t D b 2 x 1 b W 4 1 M y w 1 M n 0 m c X V v d D s s J n F 1 b 3 Q 7 U 2 V j d G l v b j E v V G V t c H M g K D I p L 0 F 1 d G 9 S Z W 1 v d m V k Q 2 9 s d W 1 u c z E u e 0 N v b H V t b j U 0 L D U z f S Z x d W 9 0 O y w m c X V v d D t T Z W N 0 a W 9 u M S 9 U Z W 1 w c y A o M i k v Q X V 0 b 1 J l b W 9 2 Z W R D b 2 x 1 b W 5 z M S 5 7 Q 2 9 s d W 1 u N T U s N T R 9 J n F 1 b 3 Q 7 L C Z x d W 9 0 O 1 N l Y 3 R p b 2 4 x L 1 R l b X B z I C g y K S 9 B d X R v U m V t b 3 Z l Z E N v b H V t b n M x L n t D b 2 x 1 b W 4 1 N i w 1 N X 0 m c X V v d D s s J n F 1 b 3 Q 7 U 2 V j d G l v b j E v V G V t c H M g K D I p L 0 F 1 d G 9 S Z W 1 v d m V k Q 2 9 s d W 1 u c z E u e 0 N v b H V t b j U 3 L D U 2 f S Z x d W 9 0 O y w m c X V v d D t T Z W N 0 a W 9 u M S 9 U Z W 1 w c y A o M i k v Q X V 0 b 1 J l b W 9 2 Z W R D b 2 x 1 b W 5 z M S 5 7 Q 2 9 s d W 1 u N T g s N T d 9 J n F 1 b 3 Q 7 L C Z x d W 9 0 O 1 N l Y 3 R p b 2 4 x L 1 R l b X B z I C g y K S 9 B d X R v U m V t b 3 Z l Z E N v b H V t b n M x L n t D b 2 x 1 b W 4 1 O S w 1 O H 0 m c X V v d D s s J n F 1 b 3 Q 7 U 2 V j d G l v b j E v V G V t c H M g K D I p L 0 F 1 d G 9 S Z W 1 v d m V k Q 2 9 s d W 1 u c z E u e 0 N v b H V t b j Y w L D U 5 f S Z x d W 9 0 O y w m c X V v d D t T Z W N 0 a W 9 u M S 9 U Z W 1 w c y A o M i k v Q X V 0 b 1 J l b W 9 2 Z W R D b 2 x 1 b W 5 z M S 5 7 Q 2 9 s d W 1 u N j E s N j B 9 J n F 1 b 3 Q 7 L C Z x d W 9 0 O 1 N l Y 3 R p b 2 4 x L 1 R l b X B z I C g y K S 9 B d X R v U m V t b 3 Z l Z E N v b H V t b n M x L n t D b 2 x 1 b W 4 2 M i w 2 M X 0 m c X V v d D s s J n F 1 b 3 Q 7 U 2 V j d G l v b j E v V G V t c H M g K D I p L 0 F 1 d G 9 S Z W 1 v d m V k Q 2 9 s d W 1 u c z E u e 0 N v b H V t b j Y z L D Y y f S Z x d W 9 0 O y w m c X V v d D t T Z W N 0 a W 9 u M S 9 U Z W 1 w c y A o M i k v Q X V 0 b 1 J l b W 9 2 Z W R D b 2 x 1 b W 5 z M S 5 7 Q 2 9 s d W 1 u N j Q s N j N 9 J n F 1 b 3 Q 7 L C Z x d W 9 0 O 1 N l Y 3 R p b 2 4 x L 1 R l b X B z I C g y K S 9 B d X R v U m V t b 3 Z l Z E N v b H V t b n M x L n t D b 2 x 1 b W 4 2 N S w 2 N H 0 m c X V v d D s s J n F 1 b 3 Q 7 U 2 V j d G l v b j E v V G V t c H M g K D I p L 0 F 1 d G 9 S Z W 1 v d m V k Q 2 9 s d W 1 u c z E u e 0 N v b H V t b j Y 2 L D Y 1 f S Z x d W 9 0 O y w m c X V v d D t T Z W N 0 a W 9 u M S 9 U Z W 1 w c y A o M i k v Q X V 0 b 1 J l b W 9 2 Z W R D b 2 x 1 b W 5 z M S 5 7 Q 2 9 s d W 1 u N j c s N j Z 9 J n F 1 b 3 Q 7 L C Z x d W 9 0 O 1 N l Y 3 R p b 2 4 x L 1 R l b X B z I C g y K S 9 B d X R v U m V t b 3 Z l Z E N v b H V t b n M x L n t D b 2 x 1 b W 4 2 O C w 2 N 3 0 m c X V v d D s s J n F 1 b 3 Q 7 U 2 V j d G l v b j E v V G V t c H M g K D I p L 0 F 1 d G 9 S Z W 1 v d m V k Q 2 9 s d W 1 u c z E u e 0 N v b H V t b j Y 5 L D Y 4 f S Z x d W 9 0 O y w m c X V v d D t T Z W N 0 a W 9 u M S 9 U Z W 1 w c y A o M i k v Q X V 0 b 1 J l b W 9 2 Z W R D b 2 x 1 b W 5 z M S 5 7 Q 2 9 s d W 1 u N z A s N j l 9 J n F 1 b 3 Q 7 L C Z x d W 9 0 O 1 N l Y 3 R p b 2 4 x L 1 R l b X B z I C g y K S 9 B d X R v U m V t b 3 Z l Z E N v b H V t b n M x L n t D b 2 x 1 b W 4 3 M S w 3 M H 0 m c X V v d D s s J n F 1 b 3 Q 7 U 2 V j d G l v b j E v V G V t c H M g K D I p L 0 F 1 d G 9 S Z W 1 v d m V k Q 2 9 s d W 1 u c z E u e 0 N v b H V t b j c y L D c x f S Z x d W 9 0 O y w m c X V v d D t T Z W N 0 a W 9 u M S 9 U Z W 1 w c y A o M i k v Q X V 0 b 1 J l b W 9 2 Z W R D b 2 x 1 b W 5 z M S 5 7 Q 2 9 s d W 1 u N z M s N z J 9 J n F 1 b 3 Q 7 L C Z x d W 9 0 O 1 N l Y 3 R p b 2 4 x L 1 R l b X B z I C g y K S 9 B d X R v U m V t b 3 Z l Z E N v b H V t b n M x L n t D b 2 x 1 b W 4 3 N C w 3 M 3 0 m c X V v d D s s J n F 1 b 3 Q 7 U 2 V j d G l v b j E v V G V t c H M g K D I p L 0 F 1 d G 9 S Z W 1 v d m V k Q 2 9 s d W 1 u c z E u e 0 N v b H V t b j c 1 L D c 0 f S Z x d W 9 0 O 1 0 s J n F 1 b 3 Q 7 Q 2 9 s d W 1 u Q 2 9 1 b n Q m c X V v d D s 6 N z U s J n F 1 b 3 Q 7 S 2 V 5 Q 2 9 s d W 1 u T m F t Z X M m c X V v d D s 6 W 1 0 s J n F 1 b 3 Q 7 Q 2 9 s d W 1 u S W R l b n R p d G l l c y Z x d W 9 0 O z p b J n F 1 b 3 Q 7 U 2 V j d G l v b j E v V G V t c H M g K D I p L 0 F 1 d G 9 S Z W 1 v d m V k Q 2 9 s d W 1 u c z E u e 0 N v b H V t b j E s M H 0 m c X V v d D s s J n F 1 b 3 Q 7 U 2 V j d G l v b j E v V G V t c H M g K D I p L 0 F 1 d G 9 S Z W 1 v d m V k Q 2 9 s d W 1 u c z E u e 0 N v b H V t b j I s M X 0 m c X V v d D s s J n F 1 b 3 Q 7 U 2 V j d G l v b j E v V G V t c H M g K D I p L 0 F 1 d G 9 S Z W 1 v d m V k Q 2 9 s d W 1 u c z E u e 0 N v b H V t b j M s M n 0 m c X V v d D s s J n F 1 b 3 Q 7 U 2 V j d G l v b j E v V G V t c H M g K D I p L 0 F 1 d G 9 S Z W 1 v d m V k Q 2 9 s d W 1 u c z E u e 0 N v b H V t b j Q s M 3 0 m c X V v d D s s J n F 1 b 3 Q 7 U 2 V j d G l v b j E v V G V t c H M g K D I p L 0 F 1 d G 9 S Z W 1 v d m V k Q 2 9 s d W 1 u c z E u e 0 N v b H V t b j U s N H 0 m c X V v d D s s J n F 1 b 3 Q 7 U 2 V j d G l v b j E v V G V t c H M g K D I p L 0 F 1 d G 9 S Z W 1 v d m V k Q 2 9 s d W 1 u c z E u e 0 N v b H V t b j Y s N X 0 m c X V v d D s s J n F 1 b 3 Q 7 U 2 V j d G l v b j E v V G V t c H M g K D I p L 0 F 1 d G 9 S Z W 1 v d m V k Q 2 9 s d W 1 u c z E u e 0 N v b H V t b j c s N n 0 m c X V v d D s s J n F 1 b 3 Q 7 U 2 V j d G l v b j E v V G V t c H M g K D I p L 0 F 1 d G 9 S Z W 1 v d m V k Q 2 9 s d W 1 u c z E u e 0 N v b H V t b j g s N 3 0 m c X V v d D s s J n F 1 b 3 Q 7 U 2 V j d G l v b j E v V G V t c H M g K D I p L 0 F 1 d G 9 S Z W 1 v d m V k Q 2 9 s d W 1 u c z E u e 0 N v b H V t b j k s O H 0 m c X V v d D s s J n F 1 b 3 Q 7 U 2 V j d G l v b j E v V G V t c H M g K D I p L 0 F 1 d G 9 S Z W 1 v d m V k Q 2 9 s d W 1 u c z E u e 0 N v b H V t b j E w L D l 9 J n F 1 b 3 Q 7 L C Z x d W 9 0 O 1 N l Y 3 R p b 2 4 x L 1 R l b X B z I C g y K S 9 B d X R v U m V t b 3 Z l Z E N v b H V t b n M x L n t D b 2 x 1 b W 4 x M S w x M H 0 m c X V v d D s s J n F 1 b 3 Q 7 U 2 V j d G l v b j E v V G V t c H M g K D I p L 0 F 1 d G 9 S Z W 1 v d m V k Q 2 9 s d W 1 u c z E u e 0 N v b H V t b j E y L D E x f S Z x d W 9 0 O y w m c X V v d D t T Z W N 0 a W 9 u M S 9 U Z W 1 w c y A o M i k v Q X V 0 b 1 J l b W 9 2 Z W R D b 2 x 1 b W 5 z M S 5 7 Q 2 9 s d W 1 u M T M s M T J 9 J n F 1 b 3 Q 7 L C Z x d W 9 0 O 1 N l Y 3 R p b 2 4 x L 1 R l b X B z I C g y K S 9 B d X R v U m V t b 3 Z l Z E N v b H V t b n M x L n t D b 2 x 1 b W 4 x N C w x M 3 0 m c X V v d D s s J n F 1 b 3 Q 7 U 2 V j d G l v b j E v V G V t c H M g K D I p L 0 F 1 d G 9 S Z W 1 v d m V k Q 2 9 s d W 1 u c z E u e 0 N v b H V t b j E 1 L D E 0 f S Z x d W 9 0 O y w m c X V v d D t T Z W N 0 a W 9 u M S 9 U Z W 1 w c y A o M i k v Q X V 0 b 1 J l b W 9 2 Z W R D b 2 x 1 b W 5 z M S 5 7 Q 2 9 s d W 1 u M T Y s M T V 9 J n F 1 b 3 Q 7 L C Z x d W 9 0 O 1 N l Y 3 R p b 2 4 x L 1 R l b X B z I C g y K S 9 B d X R v U m V t b 3 Z l Z E N v b H V t b n M x L n t D b 2 x 1 b W 4 x N y w x N n 0 m c X V v d D s s J n F 1 b 3 Q 7 U 2 V j d G l v b j E v V G V t c H M g K D I p L 0 F 1 d G 9 S Z W 1 v d m V k Q 2 9 s d W 1 u c z E u e 0 N v b H V t b j E 4 L D E 3 f S Z x d W 9 0 O y w m c X V v d D t T Z W N 0 a W 9 u M S 9 U Z W 1 w c y A o M i k v Q X V 0 b 1 J l b W 9 2 Z W R D b 2 x 1 b W 5 z M S 5 7 Q 2 9 s d W 1 u M T k s M T h 9 J n F 1 b 3 Q 7 L C Z x d W 9 0 O 1 N l Y 3 R p b 2 4 x L 1 R l b X B z I C g y K S 9 B d X R v U m V t b 3 Z l Z E N v b H V t b n M x L n t D b 2 x 1 b W 4 y M C w x O X 0 m c X V v d D s s J n F 1 b 3 Q 7 U 2 V j d G l v b j E v V G V t c H M g K D I p L 0 F 1 d G 9 S Z W 1 v d m V k Q 2 9 s d W 1 u c z E u e 0 N v b H V t b j I x L D I w f S Z x d W 9 0 O y w m c X V v d D t T Z W N 0 a W 9 u M S 9 U Z W 1 w c y A o M i k v Q X V 0 b 1 J l b W 9 2 Z W R D b 2 x 1 b W 5 z M S 5 7 Q 2 9 s d W 1 u M j I s M j F 9 J n F 1 b 3 Q 7 L C Z x d W 9 0 O 1 N l Y 3 R p b 2 4 x L 1 R l b X B z I C g y K S 9 B d X R v U m V t b 3 Z l Z E N v b H V t b n M x L n t D b 2 x 1 b W 4 y M y w y M n 0 m c X V v d D s s J n F 1 b 3 Q 7 U 2 V j d G l v b j E v V G V t c H M g K D I p L 0 F 1 d G 9 S Z W 1 v d m V k Q 2 9 s d W 1 u c z E u e 0 N v b H V t b j I 0 L D I z f S Z x d W 9 0 O y w m c X V v d D t T Z W N 0 a W 9 u M S 9 U Z W 1 w c y A o M i k v Q X V 0 b 1 J l b W 9 2 Z W R D b 2 x 1 b W 5 z M S 5 7 Q 2 9 s d W 1 u M j U s M j R 9 J n F 1 b 3 Q 7 L C Z x d W 9 0 O 1 N l Y 3 R p b 2 4 x L 1 R l b X B z I C g y K S 9 B d X R v U m V t b 3 Z l Z E N v b H V t b n M x L n t D b 2 x 1 b W 4 y N i w y N X 0 m c X V v d D s s J n F 1 b 3 Q 7 U 2 V j d G l v b j E v V G V t c H M g K D I p L 0 F 1 d G 9 S Z W 1 v d m V k Q 2 9 s d W 1 u c z E u e 0 N v b H V t b j I 3 L D I 2 f S Z x d W 9 0 O y w m c X V v d D t T Z W N 0 a W 9 u M S 9 U Z W 1 w c y A o M i k v Q X V 0 b 1 J l b W 9 2 Z W R D b 2 x 1 b W 5 z M S 5 7 Q 2 9 s d W 1 u M j g s M j d 9 J n F 1 b 3 Q 7 L C Z x d W 9 0 O 1 N l Y 3 R p b 2 4 x L 1 R l b X B z I C g y K S 9 B d X R v U m V t b 3 Z l Z E N v b H V t b n M x L n t D b 2 x 1 b W 4 y O S w y O H 0 m c X V v d D s s J n F 1 b 3 Q 7 U 2 V j d G l v b j E v V G V t c H M g K D I p L 0 F 1 d G 9 S Z W 1 v d m V k Q 2 9 s d W 1 u c z E u e 0 N v b H V t b j M w L D I 5 f S Z x d W 9 0 O y w m c X V v d D t T Z W N 0 a W 9 u M S 9 U Z W 1 w c y A o M i k v Q X V 0 b 1 J l b W 9 2 Z W R D b 2 x 1 b W 5 z M S 5 7 Q 2 9 s d W 1 u M z E s M z B 9 J n F 1 b 3 Q 7 L C Z x d W 9 0 O 1 N l Y 3 R p b 2 4 x L 1 R l b X B z I C g y K S 9 B d X R v U m V t b 3 Z l Z E N v b H V t b n M x L n t D b 2 x 1 b W 4 z M i w z M X 0 m c X V v d D s s J n F 1 b 3 Q 7 U 2 V j d G l v b j E v V G V t c H M g K D I p L 0 F 1 d G 9 S Z W 1 v d m V k Q 2 9 s d W 1 u c z E u e 0 N v b H V t b j M z L D M y f S Z x d W 9 0 O y w m c X V v d D t T Z W N 0 a W 9 u M S 9 U Z W 1 w c y A o M i k v Q X V 0 b 1 J l b W 9 2 Z W R D b 2 x 1 b W 5 z M S 5 7 Q 2 9 s d W 1 u M z Q s M z N 9 J n F 1 b 3 Q 7 L C Z x d W 9 0 O 1 N l Y 3 R p b 2 4 x L 1 R l b X B z I C g y K S 9 B d X R v U m V t b 3 Z l Z E N v b H V t b n M x L n t D b 2 x 1 b W 4 z N S w z N H 0 m c X V v d D s s J n F 1 b 3 Q 7 U 2 V j d G l v b j E v V G V t c H M g K D I p L 0 F 1 d G 9 S Z W 1 v d m V k Q 2 9 s d W 1 u c z E u e 0 N v b H V t b j M 2 L D M 1 f S Z x d W 9 0 O y w m c X V v d D t T Z W N 0 a W 9 u M S 9 U Z W 1 w c y A o M i k v Q X V 0 b 1 J l b W 9 2 Z W R D b 2 x 1 b W 5 z M S 5 7 Q 2 9 s d W 1 u M z c s M z Z 9 J n F 1 b 3 Q 7 L C Z x d W 9 0 O 1 N l Y 3 R p b 2 4 x L 1 R l b X B z I C g y K S 9 B d X R v U m V t b 3 Z l Z E N v b H V t b n M x L n t D b 2 x 1 b W 4 z O C w z N 3 0 m c X V v d D s s J n F 1 b 3 Q 7 U 2 V j d G l v b j E v V G V t c H M g K D I p L 0 F 1 d G 9 S Z W 1 v d m V k Q 2 9 s d W 1 u c z E u e 0 N v b H V t b j M 5 L D M 4 f S Z x d W 9 0 O y w m c X V v d D t T Z W N 0 a W 9 u M S 9 U Z W 1 w c y A o M i k v Q X V 0 b 1 J l b W 9 2 Z W R D b 2 x 1 b W 5 z M S 5 7 Q 2 9 s d W 1 u N D A s M z l 9 J n F 1 b 3 Q 7 L C Z x d W 9 0 O 1 N l Y 3 R p b 2 4 x L 1 R l b X B z I C g y K S 9 B d X R v U m V t b 3 Z l Z E N v b H V t b n M x L n t D b 2 x 1 b W 4 0 M S w 0 M H 0 m c X V v d D s s J n F 1 b 3 Q 7 U 2 V j d G l v b j E v V G V t c H M g K D I p L 0 F 1 d G 9 S Z W 1 v d m V k Q 2 9 s d W 1 u c z E u e 0 N v b H V t b j Q y L D Q x f S Z x d W 9 0 O y w m c X V v d D t T Z W N 0 a W 9 u M S 9 U Z W 1 w c y A o M i k v Q X V 0 b 1 J l b W 9 2 Z W R D b 2 x 1 b W 5 z M S 5 7 Q 2 9 s d W 1 u N D M s N D J 9 J n F 1 b 3 Q 7 L C Z x d W 9 0 O 1 N l Y 3 R p b 2 4 x L 1 R l b X B z I C g y K S 9 B d X R v U m V t b 3 Z l Z E N v b H V t b n M x L n t D b 2 x 1 b W 4 0 N C w 0 M 3 0 m c X V v d D s s J n F 1 b 3 Q 7 U 2 V j d G l v b j E v V G V t c H M g K D I p L 0 F 1 d G 9 S Z W 1 v d m V k Q 2 9 s d W 1 u c z E u e 0 N v b H V t b j Q 1 L D Q 0 f S Z x d W 9 0 O y w m c X V v d D t T Z W N 0 a W 9 u M S 9 U Z W 1 w c y A o M i k v Q X V 0 b 1 J l b W 9 2 Z W R D b 2 x 1 b W 5 z M S 5 7 Q 2 9 s d W 1 u N D Y s N D V 9 J n F 1 b 3 Q 7 L C Z x d W 9 0 O 1 N l Y 3 R p b 2 4 x L 1 R l b X B z I C g y K S 9 B d X R v U m V t b 3 Z l Z E N v b H V t b n M x L n t D b 2 x 1 b W 4 0 N y w 0 N n 0 m c X V v d D s s J n F 1 b 3 Q 7 U 2 V j d G l v b j E v V G V t c H M g K D I p L 0 F 1 d G 9 S Z W 1 v d m V k Q 2 9 s d W 1 u c z E u e 0 N v b H V t b j Q 4 L D Q 3 f S Z x d W 9 0 O y w m c X V v d D t T Z W N 0 a W 9 u M S 9 U Z W 1 w c y A o M i k v Q X V 0 b 1 J l b W 9 2 Z W R D b 2 x 1 b W 5 z M S 5 7 Q 2 9 s d W 1 u N D k s N D h 9 J n F 1 b 3 Q 7 L C Z x d W 9 0 O 1 N l Y 3 R p b 2 4 x L 1 R l b X B z I C g y K S 9 B d X R v U m V t b 3 Z l Z E N v b H V t b n M x L n t D b 2 x 1 b W 4 1 M C w 0 O X 0 m c X V v d D s s J n F 1 b 3 Q 7 U 2 V j d G l v b j E v V G V t c H M g K D I p L 0 F 1 d G 9 S Z W 1 v d m V k Q 2 9 s d W 1 u c z E u e 0 N v b H V t b j U x L D U w f S Z x d W 9 0 O y w m c X V v d D t T Z W N 0 a W 9 u M S 9 U Z W 1 w c y A o M i k v Q X V 0 b 1 J l b W 9 2 Z W R D b 2 x 1 b W 5 z M S 5 7 Q 2 9 s d W 1 u N T I s N T F 9 J n F 1 b 3 Q 7 L C Z x d W 9 0 O 1 N l Y 3 R p b 2 4 x L 1 R l b X B z I C g y K S 9 B d X R v U m V t b 3 Z l Z E N v b H V t b n M x L n t D b 2 x 1 b W 4 1 M y w 1 M n 0 m c X V v d D s s J n F 1 b 3 Q 7 U 2 V j d G l v b j E v V G V t c H M g K D I p L 0 F 1 d G 9 S Z W 1 v d m V k Q 2 9 s d W 1 u c z E u e 0 N v b H V t b j U 0 L D U z f S Z x d W 9 0 O y w m c X V v d D t T Z W N 0 a W 9 u M S 9 U Z W 1 w c y A o M i k v Q X V 0 b 1 J l b W 9 2 Z W R D b 2 x 1 b W 5 z M S 5 7 Q 2 9 s d W 1 u N T U s N T R 9 J n F 1 b 3 Q 7 L C Z x d W 9 0 O 1 N l Y 3 R p b 2 4 x L 1 R l b X B z I C g y K S 9 B d X R v U m V t b 3 Z l Z E N v b H V t b n M x L n t D b 2 x 1 b W 4 1 N i w 1 N X 0 m c X V v d D s s J n F 1 b 3 Q 7 U 2 V j d G l v b j E v V G V t c H M g K D I p L 0 F 1 d G 9 S Z W 1 v d m V k Q 2 9 s d W 1 u c z E u e 0 N v b H V t b j U 3 L D U 2 f S Z x d W 9 0 O y w m c X V v d D t T Z W N 0 a W 9 u M S 9 U Z W 1 w c y A o M i k v Q X V 0 b 1 J l b W 9 2 Z W R D b 2 x 1 b W 5 z M S 5 7 Q 2 9 s d W 1 u N T g s N T d 9 J n F 1 b 3 Q 7 L C Z x d W 9 0 O 1 N l Y 3 R p b 2 4 x L 1 R l b X B z I C g y K S 9 B d X R v U m V t b 3 Z l Z E N v b H V t b n M x L n t D b 2 x 1 b W 4 1 O S w 1 O H 0 m c X V v d D s s J n F 1 b 3 Q 7 U 2 V j d G l v b j E v V G V t c H M g K D I p L 0 F 1 d G 9 S Z W 1 v d m V k Q 2 9 s d W 1 u c z E u e 0 N v b H V t b j Y w L D U 5 f S Z x d W 9 0 O y w m c X V v d D t T Z W N 0 a W 9 u M S 9 U Z W 1 w c y A o M i k v Q X V 0 b 1 J l b W 9 2 Z W R D b 2 x 1 b W 5 z M S 5 7 Q 2 9 s d W 1 u N j E s N j B 9 J n F 1 b 3 Q 7 L C Z x d W 9 0 O 1 N l Y 3 R p b 2 4 x L 1 R l b X B z I C g y K S 9 B d X R v U m V t b 3 Z l Z E N v b H V t b n M x L n t D b 2 x 1 b W 4 2 M i w 2 M X 0 m c X V v d D s s J n F 1 b 3 Q 7 U 2 V j d G l v b j E v V G V t c H M g K D I p L 0 F 1 d G 9 S Z W 1 v d m V k Q 2 9 s d W 1 u c z E u e 0 N v b H V t b j Y z L D Y y f S Z x d W 9 0 O y w m c X V v d D t T Z W N 0 a W 9 u M S 9 U Z W 1 w c y A o M i k v Q X V 0 b 1 J l b W 9 2 Z W R D b 2 x 1 b W 5 z M S 5 7 Q 2 9 s d W 1 u N j Q s N j N 9 J n F 1 b 3 Q 7 L C Z x d W 9 0 O 1 N l Y 3 R p b 2 4 x L 1 R l b X B z I C g y K S 9 B d X R v U m V t b 3 Z l Z E N v b H V t b n M x L n t D b 2 x 1 b W 4 2 N S w 2 N H 0 m c X V v d D s s J n F 1 b 3 Q 7 U 2 V j d G l v b j E v V G V t c H M g K D I p L 0 F 1 d G 9 S Z W 1 v d m V k Q 2 9 s d W 1 u c z E u e 0 N v b H V t b j Y 2 L D Y 1 f S Z x d W 9 0 O y w m c X V v d D t T Z W N 0 a W 9 u M S 9 U Z W 1 w c y A o M i k v Q X V 0 b 1 J l b W 9 2 Z W R D b 2 x 1 b W 5 z M S 5 7 Q 2 9 s d W 1 u N j c s N j Z 9 J n F 1 b 3 Q 7 L C Z x d W 9 0 O 1 N l Y 3 R p b 2 4 x L 1 R l b X B z I C g y K S 9 B d X R v U m V t b 3 Z l Z E N v b H V t b n M x L n t D b 2 x 1 b W 4 2 O C w 2 N 3 0 m c X V v d D s s J n F 1 b 3 Q 7 U 2 V j d G l v b j E v V G V t c H M g K D I p L 0 F 1 d G 9 S Z W 1 v d m V k Q 2 9 s d W 1 u c z E u e 0 N v b H V t b j Y 5 L D Y 4 f S Z x d W 9 0 O y w m c X V v d D t T Z W N 0 a W 9 u M S 9 U Z W 1 w c y A o M i k v Q X V 0 b 1 J l b W 9 2 Z W R D b 2 x 1 b W 5 z M S 5 7 Q 2 9 s d W 1 u N z A s N j l 9 J n F 1 b 3 Q 7 L C Z x d W 9 0 O 1 N l Y 3 R p b 2 4 x L 1 R l b X B z I C g y K S 9 B d X R v U m V t b 3 Z l Z E N v b H V t b n M x L n t D b 2 x 1 b W 4 3 M S w 3 M H 0 m c X V v d D s s J n F 1 b 3 Q 7 U 2 V j d G l v b j E v V G V t c H M g K D I p L 0 F 1 d G 9 S Z W 1 v d m V k Q 2 9 s d W 1 u c z E u e 0 N v b H V t b j c y L D c x f S Z x d W 9 0 O y w m c X V v d D t T Z W N 0 a W 9 u M S 9 U Z W 1 w c y A o M i k v Q X V 0 b 1 J l b W 9 2 Z W R D b 2 x 1 b W 5 z M S 5 7 Q 2 9 s d W 1 u N z M s N z J 9 J n F 1 b 3 Q 7 L C Z x d W 9 0 O 1 N l Y 3 R p b 2 4 x L 1 R l b X B z I C g y K S 9 B d X R v U m V t b 3 Z l Z E N v b H V t b n M x L n t D b 2 x 1 b W 4 3 N C w 3 M 3 0 m c X V v d D s s J n F 1 b 3 Q 7 U 2 V j d G l v b j E v V G V t c H M g K D I p L 0 F 1 d G 9 S Z W 1 v d m V k Q 2 9 s d W 1 u c z E u e 0 N v b H V t b j c 1 L D c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t c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V U M T I 6 M T A 6 N T Q u M T U 3 N D Y 2 O F o i I C 8 + P E V u d H J 5 I F R 5 c G U 9 I k Z p b G x D b 2 x 1 b W 5 U e X B l c y I g V m F s d W U 9 I n N B d 0 1 E Q X d N R E F 3 V U Z C U V V G Q l F V R k J R V U Z C U V V G Q l F V R k J R V U Z C U V V G Q l F V R k J R V U Z C U V V G Q l F V R k J R V U Z C U V V G Q l F V R k J R V U Z C U V V G Q l F V R k J R V U Z C U V V G Q l F V R k J R V U Z C U V V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1 w c y A o M y k v Q X V 0 b 1 J l b W 9 2 Z W R D b 2 x 1 b W 5 z M S 5 7 Q 2 9 s d W 1 u M S w w f S Z x d W 9 0 O y w m c X V v d D t T Z W N 0 a W 9 u M S 9 U Z W 1 w c y A o M y k v Q X V 0 b 1 J l b W 9 2 Z W R D b 2 x 1 b W 5 z M S 5 7 Q 2 9 s d W 1 u M i w x f S Z x d W 9 0 O y w m c X V v d D t T Z W N 0 a W 9 u M S 9 U Z W 1 w c y A o M y k v Q X V 0 b 1 J l b W 9 2 Z W R D b 2 x 1 b W 5 z M S 5 7 Q 2 9 s d W 1 u M y w y f S Z x d W 9 0 O y w m c X V v d D t T Z W N 0 a W 9 u M S 9 U Z W 1 w c y A o M y k v Q X V 0 b 1 J l b W 9 2 Z W R D b 2 x 1 b W 5 z M S 5 7 Q 2 9 s d W 1 u N C w z f S Z x d W 9 0 O y w m c X V v d D t T Z W N 0 a W 9 u M S 9 U Z W 1 w c y A o M y k v Q X V 0 b 1 J l b W 9 2 Z W R D b 2 x 1 b W 5 z M S 5 7 Q 2 9 s d W 1 u N S w 0 f S Z x d W 9 0 O y w m c X V v d D t T Z W N 0 a W 9 u M S 9 U Z W 1 w c y A o M y k v Q X V 0 b 1 J l b W 9 2 Z W R D b 2 x 1 b W 5 z M S 5 7 Q 2 9 s d W 1 u N i w 1 f S Z x d W 9 0 O y w m c X V v d D t T Z W N 0 a W 9 u M S 9 U Z W 1 w c y A o M y k v Q X V 0 b 1 J l b W 9 2 Z W R D b 2 x 1 b W 5 z M S 5 7 Q 2 9 s d W 1 u N y w 2 f S Z x d W 9 0 O y w m c X V v d D t T Z W N 0 a W 9 u M S 9 U Z W 1 w c y A o M y k v Q X V 0 b 1 J l b W 9 2 Z W R D b 2 x 1 b W 5 z M S 5 7 Q 2 9 s d W 1 u O C w 3 f S Z x d W 9 0 O y w m c X V v d D t T Z W N 0 a W 9 u M S 9 U Z W 1 w c y A o M y k v Q X V 0 b 1 J l b W 9 2 Z W R D b 2 x 1 b W 5 z M S 5 7 Q 2 9 s d W 1 u O S w 4 f S Z x d W 9 0 O y w m c X V v d D t T Z W N 0 a W 9 u M S 9 U Z W 1 w c y A o M y k v Q X V 0 b 1 J l b W 9 2 Z W R D b 2 x 1 b W 5 z M S 5 7 Q 2 9 s d W 1 u M T A s O X 0 m c X V v d D s s J n F 1 b 3 Q 7 U 2 V j d G l v b j E v V G V t c H M g K D M p L 0 F 1 d G 9 S Z W 1 v d m V k Q 2 9 s d W 1 u c z E u e 0 N v b H V t b j E x L D E w f S Z x d W 9 0 O y w m c X V v d D t T Z W N 0 a W 9 u M S 9 U Z W 1 w c y A o M y k v Q X V 0 b 1 J l b W 9 2 Z W R D b 2 x 1 b W 5 z M S 5 7 Q 2 9 s d W 1 u M T I s M T F 9 J n F 1 b 3 Q 7 L C Z x d W 9 0 O 1 N l Y 3 R p b 2 4 x L 1 R l b X B z I C g z K S 9 B d X R v U m V t b 3 Z l Z E N v b H V t b n M x L n t D b 2 x 1 b W 4 x M y w x M n 0 m c X V v d D s s J n F 1 b 3 Q 7 U 2 V j d G l v b j E v V G V t c H M g K D M p L 0 F 1 d G 9 S Z W 1 v d m V k Q 2 9 s d W 1 u c z E u e 0 N v b H V t b j E 0 L D E z f S Z x d W 9 0 O y w m c X V v d D t T Z W N 0 a W 9 u M S 9 U Z W 1 w c y A o M y k v Q X V 0 b 1 J l b W 9 2 Z W R D b 2 x 1 b W 5 z M S 5 7 Q 2 9 s d W 1 u M T U s M T R 9 J n F 1 b 3 Q 7 L C Z x d W 9 0 O 1 N l Y 3 R p b 2 4 x L 1 R l b X B z I C g z K S 9 B d X R v U m V t b 3 Z l Z E N v b H V t b n M x L n t D b 2 x 1 b W 4 x N i w x N X 0 m c X V v d D s s J n F 1 b 3 Q 7 U 2 V j d G l v b j E v V G V t c H M g K D M p L 0 F 1 d G 9 S Z W 1 v d m V k Q 2 9 s d W 1 u c z E u e 0 N v b H V t b j E 3 L D E 2 f S Z x d W 9 0 O y w m c X V v d D t T Z W N 0 a W 9 u M S 9 U Z W 1 w c y A o M y k v Q X V 0 b 1 J l b W 9 2 Z W R D b 2 x 1 b W 5 z M S 5 7 Q 2 9 s d W 1 u M T g s M T d 9 J n F 1 b 3 Q 7 L C Z x d W 9 0 O 1 N l Y 3 R p b 2 4 x L 1 R l b X B z I C g z K S 9 B d X R v U m V t b 3 Z l Z E N v b H V t b n M x L n t D b 2 x 1 b W 4 x O S w x O H 0 m c X V v d D s s J n F 1 b 3 Q 7 U 2 V j d G l v b j E v V G V t c H M g K D M p L 0 F 1 d G 9 S Z W 1 v d m V k Q 2 9 s d W 1 u c z E u e 0 N v b H V t b j I w L D E 5 f S Z x d W 9 0 O y w m c X V v d D t T Z W N 0 a W 9 u M S 9 U Z W 1 w c y A o M y k v Q X V 0 b 1 J l b W 9 2 Z W R D b 2 x 1 b W 5 z M S 5 7 Q 2 9 s d W 1 u M j E s M j B 9 J n F 1 b 3 Q 7 L C Z x d W 9 0 O 1 N l Y 3 R p b 2 4 x L 1 R l b X B z I C g z K S 9 B d X R v U m V t b 3 Z l Z E N v b H V t b n M x L n t D b 2 x 1 b W 4 y M i w y M X 0 m c X V v d D s s J n F 1 b 3 Q 7 U 2 V j d G l v b j E v V G V t c H M g K D M p L 0 F 1 d G 9 S Z W 1 v d m V k Q 2 9 s d W 1 u c z E u e 0 N v b H V t b j I z L D I y f S Z x d W 9 0 O y w m c X V v d D t T Z W N 0 a W 9 u M S 9 U Z W 1 w c y A o M y k v Q X V 0 b 1 J l b W 9 2 Z W R D b 2 x 1 b W 5 z M S 5 7 Q 2 9 s d W 1 u M j Q s M j N 9 J n F 1 b 3 Q 7 L C Z x d W 9 0 O 1 N l Y 3 R p b 2 4 x L 1 R l b X B z I C g z K S 9 B d X R v U m V t b 3 Z l Z E N v b H V t b n M x L n t D b 2 x 1 b W 4 y N S w y N H 0 m c X V v d D s s J n F 1 b 3 Q 7 U 2 V j d G l v b j E v V G V t c H M g K D M p L 0 F 1 d G 9 S Z W 1 v d m V k Q 2 9 s d W 1 u c z E u e 0 N v b H V t b j I 2 L D I 1 f S Z x d W 9 0 O y w m c X V v d D t T Z W N 0 a W 9 u M S 9 U Z W 1 w c y A o M y k v Q X V 0 b 1 J l b W 9 2 Z W R D b 2 x 1 b W 5 z M S 5 7 Q 2 9 s d W 1 u M j c s M j Z 9 J n F 1 b 3 Q 7 L C Z x d W 9 0 O 1 N l Y 3 R p b 2 4 x L 1 R l b X B z I C g z K S 9 B d X R v U m V t b 3 Z l Z E N v b H V t b n M x L n t D b 2 x 1 b W 4 y O C w y N 3 0 m c X V v d D s s J n F 1 b 3 Q 7 U 2 V j d G l v b j E v V G V t c H M g K D M p L 0 F 1 d G 9 S Z W 1 v d m V k Q 2 9 s d W 1 u c z E u e 0 N v b H V t b j I 5 L D I 4 f S Z x d W 9 0 O y w m c X V v d D t T Z W N 0 a W 9 u M S 9 U Z W 1 w c y A o M y k v Q X V 0 b 1 J l b W 9 2 Z W R D b 2 x 1 b W 5 z M S 5 7 Q 2 9 s d W 1 u M z A s M j l 9 J n F 1 b 3 Q 7 L C Z x d W 9 0 O 1 N l Y 3 R p b 2 4 x L 1 R l b X B z I C g z K S 9 B d X R v U m V t b 3 Z l Z E N v b H V t b n M x L n t D b 2 x 1 b W 4 z M S w z M H 0 m c X V v d D s s J n F 1 b 3 Q 7 U 2 V j d G l v b j E v V G V t c H M g K D M p L 0 F 1 d G 9 S Z W 1 v d m V k Q 2 9 s d W 1 u c z E u e 0 N v b H V t b j M y L D M x f S Z x d W 9 0 O y w m c X V v d D t T Z W N 0 a W 9 u M S 9 U Z W 1 w c y A o M y k v Q X V 0 b 1 J l b W 9 2 Z W R D b 2 x 1 b W 5 z M S 5 7 Q 2 9 s d W 1 u M z M s M z J 9 J n F 1 b 3 Q 7 L C Z x d W 9 0 O 1 N l Y 3 R p b 2 4 x L 1 R l b X B z I C g z K S 9 B d X R v U m V t b 3 Z l Z E N v b H V t b n M x L n t D b 2 x 1 b W 4 z N C w z M 3 0 m c X V v d D s s J n F 1 b 3 Q 7 U 2 V j d G l v b j E v V G V t c H M g K D M p L 0 F 1 d G 9 S Z W 1 v d m V k Q 2 9 s d W 1 u c z E u e 0 N v b H V t b j M 1 L D M 0 f S Z x d W 9 0 O y w m c X V v d D t T Z W N 0 a W 9 u M S 9 U Z W 1 w c y A o M y k v Q X V 0 b 1 J l b W 9 2 Z W R D b 2 x 1 b W 5 z M S 5 7 Q 2 9 s d W 1 u M z Y s M z V 9 J n F 1 b 3 Q 7 L C Z x d W 9 0 O 1 N l Y 3 R p b 2 4 x L 1 R l b X B z I C g z K S 9 B d X R v U m V t b 3 Z l Z E N v b H V t b n M x L n t D b 2 x 1 b W 4 z N y w z N n 0 m c X V v d D s s J n F 1 b 3 Q 7 U 2 V j d G l v b j E v V G V t c H M g K D M p L 0 F 1 d G 9 S Z W 1 v d m V k Q 2 9 s d W 1 u c z E u e 0 N v b H V t b j M 4 L D M 3 f S Z x d W 9 0 O y w m c X V v d D t T Z W N 0 a W 9 u M S 9 U Z W 1 w c y A o M y k v Q X V 0 b 1 J l b W 9 2 Z W R D b 2 x 1 b W 5 z M S 5 7 Q 2 9 s d W 1 u M z k s M z h 9 J n F 1 b 3 Q 7 L C Z x d W 9 0 O 1 N l Y 3 R p b 2 4 x L 1 R l b X B z I C g z K S 9 B d X R v U m V t b 3 Z l Z E N v b H V t b n M x L n t D b 2 x 1 b W 4 0 M C w z O X 0 m c X V v d D s s J n F 1 b 3 Q 7 U 2 V j d G l v b j E v V G V t c H M g K D M p L 0 F 1 d G 9 S Z W 1 v d m V k Q 2 9 s d W 1 u c z E u e 0 N v b H V t b j Q x L D Q w f S Z x d W 9 0 O y w m c X V v d D t T Z W N 0 a W 9 u M S 9 U Z W 1 w c y A o M y k v Q X V 0 b 1 J l b W 9 2 Z W R D b 2 x 1 b W 5 z M S 5 7 Q 2 9 s d W 1 u N D I s N D F 9 J n F 1 b 3 Q 7 L C Z x d W 9 0 O 1 N l Y 3 R p b 2 4 x L 1 R l b X B z I C g z K S 9 B d X R v U m V t b 3 Z l Z E N v b H V t b n M x L n t D b 2 x 1 b W 4 0 M y w 0 M n 0 m c X V v d D s s J n F 1 b 3 Q 7 U 2 V j d G l v b j E v V G V t c H M g K D M p L 0 F 1 d G 9 S Z W 1 v d m V k Q 2 9 s d W 1 u c z E u e 0 N v b H V t b j Q 0 L D Q z f S Z x d W 9 0 O y w m c X V v d D t T Z W N 0 a W 9 u M S 9 U Z W 1 w c y A o M y k v Q X V 0 b 1 J l b W 9 2 Z W R D b 2 x 1 b W 5 z M S 5 7 Q 2 9 s d W 1 u N D U s N D R 9 J n F 1 b 3 Q 7 L C Z x d W 9 0 O 1 N l Y 3 R p b 2 4 x L 1 R l b X B z I C g z K S 9 B d X R v U m V t b 3 Z l Z E N v b H V t b n M x L n t D b 2 x 1 b W 4 0 N i w 0 N X 0 m c X V v d D s s J n F 1 b 3 Q 7 U 2 V j d G l v b j E v V G V t c H M g K D M p L 0 F 1 d G 9 S Z W 1 v d m V k Q 2 9 s d W 1 u c z E u e 0 N v b H V t b j Q 3 L D Q 2 f S Z x d W 9 0 O y w m c X V v d D t T Z W N 0 a W 9 u M S 9 U Z W 1 w c y A o M y k v Q X V 0 b 1 J l b W 9 2 Z W R D b 2 x 1 b W 5 z M S 5 7 Q 2 9 s d W 1 u N D g s N D d 9 J n F 1 b 3 Q 7 L C Z x d W 9 0 O 1 N l Y 3 R p b 2 4 x L 1 R l b X B z I C g z K S 9 B d X R v U m V t b 3 Z l Z E N v b H V t b n M x L n t D b 2 x 1 b W 4 0 O S w 0 O H 0 m c X V v d D s s J n F 1 b 3 Q 7 U 2 V j d G l v b j E v V G V t c H M g K D M p L 0 F 1 d G 9 S Z W 1 v d m V k Q 2 9 s d W 1 u c z E u e 0 N v b H V t b j U w L D Q 5 f S Z x d W 9 0 O y w m c X V v d D t T Z W N 0 a W 9 u M S 9 U Z W 1 w c y A o M y k v Q X V 0 b 1 J l b W 9 2 Z W R D b 2 x 1 b W 5 z M S 5 7 Q 2 9 s d W 1 u N T E s N T B 9 J n F 1 b 3 Q 7 L C Z x d W 9 0 O 1 N l Y 3 R p b 2 4 x L 1 R l b X B z I C g z K S 9 B d X R v U m V t b 3 Z l Z E N v b H V t b n M x L n t D b 2 x 1 b W 4 1 M i w 1 M X 0 m c X V v d D s s J n F 1 b 3 Q 7 U 2 V j d G l v b j E v V G V t c H M g K D M p L 0 F 1 d G 9 S Z W 1 v d m V k Q 2 9 s d W 1 u c z E u e 0 N v b H V t b j U z L D U y f S Z x d W 9 0 O y w m c X V v d D t T Z W N 0 a W 9 u M S 9 U Z W 1 w c y A o M y k v Q X V 0 b 1 J l b W 9 2 Z W R D b 2 x 1 b W 5 z M S 5 7 Q 2 9 s d W 1 u N T Q s N T N 9 J n F 1 b 3 Q 7 L C Z x d W 9 0 O 1 N l Y 3 R p b 2 4 x L 1 R l b X B z I C g z K S 9 B d X R v U m V t b 3 Z l Z E N v b H V t b n M x L n t D b 2 x 1 b W 4 1 N S w 1 N H 0 m c X V v d D s s J n F 1 b 3 Q 7 U 2 V j d G l v b j E v V G V t c H M g K D M p L 0 F 1 d G 9 S Z W 1 v d m V k Q 2 9 s d W 1 u c z E u e 0 N v b H V t b j U 2 L D U 1 f S Z x d W 9 0 O y w m c X V v d D t T Z W N 0 a W 9 u M S 9 U Z W 1 w c y A o M y k v Q X V 0 b 1 J l b W 9 2 Z W R D b 2 x 1 b W 5 z M S 5 7 Q 2 9 s d W 1 u N T c s N T Z 9 J n F 1 b 3 Q 7 L C Z x d W 9 0 O 1 N l Y 3 R p b 2 4 x L 1 R l b X B z I C g z K S 9 B d X R v U m V t b 3 Z l Z E N v b H V t b n M x L n t D b 2 x 1 b W 4 1 O C w 1 N 3 0 m c X V v d D s s J n F 1 b 3 Q 7 U 2 V j d G l v b j E v V G V t c H M g K D M p L 0 F 1 d G 9 S Z W 1 v d m V k Q 2 9 s d W 1 u c z E u e 0 N v b H V t b j U 5 L D U 4 f S Z x d W 9 0 O y w m c X V v d D t T Z W N 0 a W 9 u M S 9 U Z W 1 w c y A o M y k v Q X V 0 b 1 J l b W 9 2 Z W R D b 2 x 1 b W 5 z M S 5 7 Q 2 9 s d W 1 u N j A s N T l 9 J n F 1 b 3 Q 7 L C Z x d W 9 0 O 1 N l Y 3 R p b 2 4 x L 1 R l b X B z I C g z K S 9 B d X R v U m V t b 3 Z l Z E N v b H V t b n M x L n t D b 2 x 1 b W 4 2 M S w 2 M H 0 m c X V v d D s s J n F 1 b 3 Q 7 U 2 V j d G l v b j E v V G V t c H M g K D M p L 0 F 1 d G 9 S Z W 1 v d m V k Q 2 9 s d W 1 u c z E u e 0 N v b H V t b j Y y L D Y x f S Z x d W 9 0 O y w m c X V v d D t T Z W N 0 a W 9 u M S 9 U Z W 1 w c y A o M y k v Q X V 0 b 1 J l b W 9 2 Z W R D b 2 x 1 b W 5 z M S 5 7 Q 2 9 s d W 1 u N j M s N j J 9 J n F 1 b 3 Q 7 L C Z x d W 9 0 O 1 N l Y 3 R p b 2 4 x L 1 R l b X B z I C g z K S 9 B d X R v U m V t b 3 Z l Z E N v b H V t b n M x L n t D b 2 x 1 b W 4 2 N C w 2 M 3 0 m c X V v d D s s J n F 1 b 3 Q 7 U 2 V j d G l v b j E v V G V t c H M g K D M p L 0 F 1 d G 9 S Z W 1 v d m V k Q 2 9 s d W 1 u c z E u e 0 N v b H V t b j Y 1 L D Y 0 f S Z x d W 9 0 O y w m c X V v d D t T Z W N 0 a W 9 u M S 9 U Z W 1 w c y A o M y k v Q X V 0 b 1 J l b W 9 2 Z W R D b 2 x 1 b W 5 z M S 5 7 Q 2 9 s d W 1 u N j Y s N j V 9 J n F 1 b 3 Q 7 L C Z x d W 9 0 O 1 N l Y 3 R p b 2 4 x L 1 R l b X B z I C g z K S 9 B d X R v U m V t b 3 Z l Z E N v b H V t b n M x L n t D b 2 x 1 b W 4 2 N y w 2 N n 0 m c X V v d D s s J n F 1 b 3 Q 7 U 2 V j d G l v b j E v V G V t c H M g K D M p L 0 F 1 d G 9 S Z W 1 v d m V k Q 2 9 s d W 1 u c z E u e 0 N v b H V t b j Y 4 L D Y 3 f S Z x d W 9 0 O y w m c X V v d D t T Z W N 0 a W 9 u M S 9 U Z W 1 w c y A o M y k v Q X V 0 b 1 J l b W 9 2 Z W R D b 2 x 1 b W 5 z M S 5 7 Q 2 9 s d W 1 u N j k s N j h 9 J n F 1 b 3 Q 7 L C Z x d W 9 0 O 1 N l Y 3 R p b 2 4 x L 1 R l b X B z I C g z K S 9 B d X R v U m V t b 3 Z l Z E N v b H V t b n M x L n t D b 2 x 1 b W 4 3 M C w 2 O X 0 m c X V v d D s s J n F 1 b 3 Q 7 U 2 V j d G l v b j E v V G V t c H M g K D M p L 0 F 1 d G 9 S Z W 1 v d m V k Q 2 9 s d W 1 u c z E u e 0 N v b H V t b j c x L D c w f S Z x d W 9 0 O y w m c X V v d D t T Z W N 0 a W 9 u M S 9 U Z W 1 w c y A o M y k v Q X V 0 b 1 J l b W 9 2 Z W R D b 2 x 1 b W 5 z M S 5 7 Q 2 9 s d W 1 u N z I s N z F 9 J n F 1 b 3 Q 7 L C Z x d W 9 0 O 1 N l Y 3 R p b 2 4 x L 1 R l b X B z I C g z K S 9 B d X R v U m V t b 3 Z l Z E N v b H V t b n M x L n t D b 2 x 1 b W 4 3 M y w 3 M n 0 m c X V v d D s s J n F 1 b 3 Q 7 U 2 V j d G l v b j E v V G V t c H M g K D M p L 0 F 1 d G 9 S Z W 1 v d m V k Q 2 9 s d W 1 u c z E u e 0 N v b H V t b j c 0 L D c z f S Z x d W 9 0 O y w m c X V v d D t T Z W N 0 a W 9 u M S 9 U Z W 1 w c y A o M y k v Q X V 0 b 1 J l b W 9 2 Z W R D b 2 x 1 b W 5 z M S 5 7 Q 2 9 s d W 1 u N z U s N z R 9 J n F 1 b 3 Q 7 L C Z x d W 9 0 O 1 N l Y 3 R p b 2 4 x L 1 R l b X B z I C g z K S 9 B d X R v U m V t b 3 Z l Z E N v b H V t b n M x L n t D b 2 x 1 b W 4 3 N i w 3 N X 0 m c X V v d D t d L C Z x d W 9 0 O 0 N v b H V t b k N v d W 5 0 J n F 1 b 3 Q 7 O j c 2 L C Z x d W 9 0 O 0 t l e U N v b H V t b k 5 h b W V z J n F 1 b 3 Q 7 O l t d L C Z x d W 9 0 O 0 N v b H V t b k l k Z W 5 0 a X R p Z X M m c X V v d D s 6 W y Z x d W 9 0 O 1 N l Y 3 R p b 2 4 x L 1 R l b X B z I C g z K S 9 B d X R v U m V t b 3 Z l Z E N v b H V t b n M x L n t D b 2 x 1 b W 4 x L D B 9 J n F 1 b 3 Q 7 L C Z x d W 9 0 O 1 N l Y 3 R p b 2 4 x L 1 R l b X B z I C g z K S 9 B d X R v U m V t b 3 Z l Z E N v b H V t b n M x L n t D b 2 x 1 b W 4 y L D F 9 J n F 1 b 3 Q 7 L C Z x d W 9 0 O 1 N l Y 3 R p b 2 4 x L 1 R l b X B z I C g z K S 9 B d X R v U m V t b 3 Z l Z E N v b H V t b n M x L n t D b 2 x 1 b W 4 z L D J 9 J n F 1 b 3 Q 7 L C Z x d W 9 0 O 1 N l Y 3 R p b 2 4 x L 1 R l b X B z I C g z K S 9 B d X R v U m V t b 3 Z l Z E N v b H V t b n M x L n t D b 2 x 1 b W 4 0 L D N 9 J n F 1 b 3 Q 7 L C Z x d W 9 0 O 1 N l Y 3 R p b 2 4 x L 1 R l b X B z I C g z K S 9 B d X R v U m V t b 3 Z l Z E N v b H V t b n M x L n t D b 2 x 1 b W 4 1 L D R 9 J n F 1 b 3 Q 7 L C Z x d W 9 0 O 1 N l Y 3 R p b 2 4 x L 1 R l b X B z I C g z K S 9 B d X R v U m V t b 3 Z l Z E N v b H V t b n M x L n t D b 2 x 1 b W 4 2 L D V 9 J n F 1 b 3 Q 7 L C Z x d W 9 0 O 1 N l Y 3 R p b 2 4 x L 1 R l b X B z I C g z K S 9 B d X R v U m V t b 3 Z l Z E N v b H V t b n M x L n t D b 2 x 1 b W 4 3 L D Z 9 J n F 1 b 3 Q 7 L C Z x d W 9 0 O 1 N l Y 3 R p b 2 4 x L 1 R l b X B z I C g z K S 9 B d X R v U m V t b 3 Z l Z E N v b H V t b n M x L n t D b 2 x 1 b W 4 4 L D d 9 J n F 1 b 3 Q 7 L C Z x d W 9 0 O 1 N l Y 3 R p b 2 4 x L 1 R l b X B z I C g z K S 9 B d X R v U m V t b 3 Z l Z E N v b H V t b n M x L n t D b 2 x 1 b W 4 5 L D h 9 J n F 1 b 3 Q 7 L C Z x d W 9 0 O 1 N l Y 3 R p b 2 4 x L 1 R l b X B z I C g z K S 9 B d X R v U m V t b 3 Z l Z E N v b H V t b n M x L n t D b 2 x 1 b W 4 x M C w 5 f S Z x d W 9 0 O y w m c X V v d D t T Z W N 0 a W 9 u M S 9 U Z W 1 w c y A o M y k v Q X V 0 b 1 J l b W 9 2 Z W R D b 2 x 1 b W 5 z M S 5 7 Q 2 9 s d W 1 u M T E s M T B 9 J n F 1 b 3 Q 7 L C Z x d W 9 0 O 1 N l Y 3 R p b 2 4 x L 1 R l b X B z I C g z K S 9 B d X R v U m V t b 3 Z l Z E N v b H V t b n M x L n t D b 2 x 1 b W 4 x M i w x M X 0 m c X V v d D s s J n F 1 b 3 Q 7 U 2 V j d G l v b j E v V G V t c H M g K D M p L 0 F 1 d G 9 S Z W 1 v d m V k Q 2 9 s d W 1 u c z E u e 0 N v b H V t b j E z L D E y f S Z x d W 9 0 O y w m c X V v d D t T Z W N 0 a W 9 u M S 9 U Z W 1 w c y A o M y k v Q X V 0 b 1 J l b W 9 2 Z W R D b 2 x 1 b W 5 z M S 5 7 Q 2 9 s d W 1 u M T Q s M T N 9 J n F 1 b 3 Q 7 L C Z x d W 9 0 O 1 N l Y 3 R p b 2 4 x L 1 R l b X B z I C g z K S 9 B d X R v U m V t b 3 Z l Z E N v b H V t b n M x L n t D b 2 x 1 b W 4 x N S w x N H 0 m c X V v d D s s J n F 1 b 3 Q 7 U 2 V j d G l v b j E v V G V t c H M g K D M p L 0 F 1 d G 9 S Z W 1 v d m V k Q 2 9 s d W 1 u c z E u e 0 N v b H V t b j E 2 L D E 1 f S Z x d W 9 0 O y w m c X V v d D t T Z W N 0 a W 9 u M S 9 U Z W 1 w c y A o M y k v Q X V 0 b 1 J l b W 9 2 Z W R D b 2 x 1 b W 5 z M S 5 7 Q 2 9 s d W 1 u M T c s M T Z 9 J n F 1 b 3 Q 7 L C Z x d W 9 0 O 1 N l Y 3 R p b 2 4 x L 1 R l b X B z I C g z K S 9 B d X R v U m V t b 3 Z l Z E N v b H V t b n M x L n t D b 2 x 1 b W 4 x O C w x N 3 0 m c X V v d D s s J n F 1 b 3 Q 7 U 2 V j d G l v b j E v V G V t c H M g K D M p L 0 F 1 d G 9 S Z W 1 v d m V k Q 2 9 s d W 1 u c z E u e 0 N v b H V t b j E 5 L D E 4 f S Z x d W 9 0 O y w m c X V v d D t T Z W N 0 a W 9 u M S 9 U Z W 1 w c y A o M y k v Q X V 0 b 1 J l b W 9 2 Z W R D b 2 x 1 b W 5 z M S 5 7 Q 2 9 s d W 1 u M j A s M T l 9 J n F 1 b 3 Q 7 L C Z x d W 9 0 O 1 N l Y 3 R p b 2 4 x L 1 R l b X B z I C g z K S 9 B d X R v U m V t b 3 Z l Z E N v b H V t b n M x L n t D b 2 x 1 b W 4 y M S w y M H 0 m c X V v d D s s J n F 1 b 3 Q 7 U 2 V j d G l v b j E v V G V t c H M g K D M p L 0 F 1 d G 9 S Z W 1 v d m V k Q 2 9 s d W 1 u c z E u e 0 N v b H V t b j I y L D I x f S Z x d W 9 0 O y w m c X V v d D t T Z W N 0 a W 9 u M S 9 U Z W 1 w c y A o M y k v Q X V 0 b 1 J l b W 9 2 Z W R D b 2 x 1 b W 5 z M S 5 7 Q 2 9 s d W 1 u M j M s M j J 9 J n F 1 b 3 Q 7 L C Z x d W 9 0 O 1 N l Y 3 R p b 2 4 x L 1 R l b X B z I C g z K S 9 B d X R v U m V t b 3 Z l Z E N v b H V t b n M x L n t D b 2 x 1 b W 4 y N C w y M 3 0 m c X V v d D s s J n F 1 b 3 Q 7 U 2 V j d G l v b j E v V G V t c H M g K D M p L 0 F 1 d G 9 S Z W 1 v d m V k Q 2 9 s d W 1 u c z E u e 0 N v b H V t b j I 1 L D I 0 f S Z x d W 9 0 O y w m c X V v d D t T Z W N 0 a W 9 u M S 9 U Z W 1 w c y A o M y k v Q X V 0 b 1 J l b W 9 2 Z W R D b 2 x 1 b W 5 z M S 5 7 Q 2 9 s d W 1 u M j Y s M j V 9 J n F 1 b 3 Q 7 L C Z x d W 9 0 O 1 N l Y 3 R p b 2 4 x L 1 R l b X B z I C g z K S 9 B d X R v U m V t b 3 Z l Z E N v b H V t b n M x L n t D b 2 x 1 b W 4 y N y w y N n 0 m c X V v d D s s J n F 1 b 3 Q 7 U 2 V j d G l v b j E v V G V t c H M g K D M p L 0 F 1 d G 9 S Z W 1 v d m V k Q 2 9 s d W 1 u c z E u e 0 N v b H V t b j I 4 L D I 3 f S Z x d W 9 0 O y w m c X V v d D t T Z W N 0 a W 9 u M S 9 U Z W 1 w c y A o M y k v Q X V 0 b 1 J l b W 9 2 Z W R D b 2 x 1 b W 5 z M S 5 7 Q 2 9 s d W 1 u M j k s M j h 9 J n F 1 b 3 Q 7 L C Z x d W 9 0 O 1 N l Y 3 R p b 2 4 x L 1 R l b X B z I C g z K S 9 B d X R v U m V t b 3 Z l Z E N v b H V t b n M x L n t D b 2 x 1 b W 4 z M C w y O X 0 m c X V v d D s s J n F 1 b 3 Q 7 U 2 V j d G l v b j E v V G V t c H M g K D M p L 0 F 1 d G 9 S Z W 1 v d m V k Q 2 9 s d W 1 u c z E u e 0 N v b H V t b j M x L D M w f S Z x d W 9 0 O y w m c X V v d D t T Z W N 0 a W 9 u M S 9 U Z W 1 w c y A o M y k v Q X V 0 b 1 J l b W 9 2 Z W R D b 2 x 1 b W 5 z M S 5 7 Q 2 9 s d W 1 u M z I s M z F 9 J n F 1 b 3 Q 7 L C Z x d W 9 0 O 1 N l Y 3 R p b 2 4 x L 1 R l b X B z I C g z K S 9 B d X R v U m V t b 3 Z l Z E N v b H V t b n M x L n t D b 2 x 1 b W 4 z M y w z M n 0 m c X V v d D s s J n F 1 b 3 Q 7 U 2 V j d G l v b j E v V G V t c H M g K D M p L 0 F 1 d G 9 S Z W 1 v d m V k Q 2 9 s d W 1 u c z E u e 0 N v b H V t b j M 0 L D M z f S Z x d W 9 0 O y w m c X V v d D t T Z W N 0 a W 9 u M S 9 U Z W 1 w c y A o M y k v Q X V 0 b 1 J l b W 9 2 Z W R D b 2 x 1 b W 5 z M S 5 7 Q 2 9 s d W 1 u M z U s M z R 9 J n F 1 b 3 Q 7 L C Z x d W 9 0 O 1 N l Y 3 R p b 2 4 x L 1 R l b X B z I C g z K S 9 B d X R v U m V t b 3 Z l Z E N v b H V t b n M x L n t D b 2 x 1 b W 4 z N i w z N X 0 m c X V v d D s s J n F 1 b 3 Q 7 U 2 V j d G l v b j E v V G V t c H M g K D M p L 0 F 1 d G 9 S Z W 1 v d m V k Q 2 9 s d W 1 u c z E u e 0 N v b H V t b j M 3 L D M 2 f S Z x d W 9 0 O y w m c X V v d D t T Z W N 0 a W 9 u M S 9 U Z W 1 w c y A o M y k v Q X V 0 b 1 J l b W 9 2 Z W R D b 2 x 1 b W 5 z M S 5 7 Q 2 9 s d W 1 u M z g s M z d 9 J n F 1 b 3 Q 7 L C Z x d W 9 0 O 1 N l Y 3 R p b 2 4 x L 1 R l b X B z I C g z K S 9 B d X R v U m V t b 3 Z l Z E N v b H V t b n M x L n t D b 2 x 1 b W 4 z O S w z O H 0 m c X V v d D s s J n F 1 b 3 Q 7 U 2 V j d G l v b j E v V G V t c H M g K D M p L 0 F 1 d G 9 S Z W 1 v d m V k Q 2 9 s d W 1 u c z E u e 0 N v b H V t b j Q w L D M 5 f S Z x d W 9 0 O y w m c X V v d D t T Z W N 0 a W 9 u M S 9 U Z W 1 w c y A o M y k v Q X V 0 b 1 J l b W 9 2 Z W R D b 2 x 1 b W 5 z M S 5 7 Q 2 9 s d W 1 u N D E s N D B 9 J n F 1 b 3 Q 7 L C Z x d W 9 0 O 1 N l Y 3 R p b 2 4 x L 1 R l b X B z I C g z K S 9 B d X R v U m V t b 3 Z l Z E N v b H V t b n M x L n t D b 2 x 1 b W 4 0 M i w 0 M X 0 m c X V v d D s s J n F 1 b 3 Q 7 U 2 V j d G l v b j E v V G V t c H M g K D M p L 0 F 1 d G 9 S Z W 1 v d m V k Q 2 9 s d W 1 u c z E u e 0 N v b H V t b j Q z L D Q y f S Z x d W 9 0 O y w m c X V v d D t T Z W N 0 a W 9 u M S 9 U Z W 1 w c y A o M y k v Q X V 0 b 1 J l b W 9 2 Z W R D b 2 x 1 b W 5 z M S 5 7 Q 2 9 s d W 1 u N D Q s N D N 9 J n F 1 b 3 Q 7 L C Z x d W 9 0 O 1 N l Y 3 R p b 2 4 x L 1 R l b X B z I C g z K S 9 B d X R v U m V t b 3 Z l Z E N v b H V t b n M x L n t D b 2 x 1 b W 4 0 N S w 0 N H 0 m c X V v d D s s J n F 1 b 3 Q 7 U 2 V j d G l v b j E v V G V t c H M g K D M p L 0 F 1 d G 9 S Z W 1 v d m V k Q 2 9 s d W 1 u c z E u e 0 N v b H V t b j Q 2 L D Q 1 f S Z x d W 9 0 O y w m c X V v d D t T Z W N 0 a W 9 u M S 9 U Z W 1 w c y A o M y k v Q X V 0 b 1 J l b W 9 2 Z W R D b 2 x 1 b W 5 z M S 5 7 Q 2 9 s d W 1 u N D c s N D Z 9 J n F 1 b 3 Q 7 L C Z x d W 9 0 O 1 N l Y 3 R p b 2 4 x L 1 R l b X B z I C g z K S 9 B d X R v U m V t b 3 Z l Z E N v b H V t b n M x L n t D b 2 x 1 b W 4 0 O C w 0 N 3 0 m c X V v d D s s J n F 1 b 3 Q 7 U 2 V j d G l v b j E v V G V t c H M g K D M p L 0 F 1 d G 9 S Z W 1 v d m V k Q 2 9 s d W 1 u c z E u e 0 N v b H V t b j Q 5 L D Q 4 f S Z x d W 9 0 O y w m c X V v d D t T Z W N 0 a W 9 u M S 9 U Z W 1 w c y A o M y k v Q X V 0 b 1 J l b W 9 2 Z W R D b 2 x 1 b W 5 z M S 5 7 Q 2 9 s d W 1 u N T A s N D l 9 J n F 1 b 3 Q 7 L C Z x d W 9 0 O 1 N l Y 3 R p b 2 4 x L 1 R l b X B z I C g z K S 9 B d X R v U m V t b 3 Z l Z E N v b H V t b n M x L n t D b 2 x 1 b W 4 1 M S w 1 M H 0 m c X V v d D s s J n F 1 b 3 Q 7 U 2 V j d G l v b j E v V G V t c H M g K D M p L 0 F 1 d G 9 S Z W 1 v d m V k Q 2 9 s d W 1 u c z E u e 0 N v b H V t b j U y L D U x f S Z x d W 9 0 O y w m c X V v d D t T Z W N 0 a W 9 u M S 9 U Z W 1 w c y A o M y k v Q X V 0 b 1 J l b W 9 2 Z W R D b 2 x 1 b W 5 z M S 5 7 Q 2 9 s d W 1 u N T M s N T J 9 J n F 1 b 3 Q 7 L C Z x d W 9 0 O 1 N l Y 3 R p b 2 4 x L 1 R l b X B z I C g z K S 9 B d X R v U m V t b 3 Z l Z E N v b H V t b n M x L n t D b 2 x 1 b W 4 1 N C w 1 M 3 0 m c X V v d D s s J n F 1 b 3 Q 7 U 2 V j d G l v b j E v V G V t c H M g K D M p L 0 F 1 d G 9 S Z W 1 v d m V k Q 2 9 s d W 1 u c z E u e 0 N v b H V t b j U 1 L D U 0 f S Z x d W 9 0 O y w m c X V v d D t T Z W N 0 a W 9 u M S 9 U Z W 1 w c y A o M y k v Q X V 0 b 1 J l b W 9 2 Z W R D b 2 x 1 b W 5 z M S 5 7 Q 2 9 s d W 1 u N T Y s N T V 9 J n F 1 b 3 Q 7 L C Z x d W 9 0 O 1 N l Y 3 R p b 2 4 x L 1 R l b X B z I C g z K S 9 B d X R v U m V t b 3 Z l Z E N v b H V t b n M x L n t D b 2 x 1 b W 4 1 N y w 1 N n 0 m c X V v d D s s J n F 1 b 3 Q 7 U 2 V j d G l v b j E v V G V t c H M g K D M p L 0 F 1 d G 9 S Z W 1 v d m V k Q 2 9 s d W 1 u c z E u e 0 N v b H V t b j U 4 L D U 3 f S Z x d W 9 0 O y w m c X V v d D t T Z W N 0 a W 9 u M S 9 U Z W 1 w c y A o M y k v Q X V 0 b 1 J l b W 9 2 Z W R D b 2 x 1 b W 5 z M S 5 7 Q 2 9 s d W 1 u N T k s N T h 9 J n F 1 b 3 Q 7 L C Z x d W 9 0 O 1 N l Y 3 R p b 2 4 x L 1 R l b X B z I C g z K S 9 B d X R v U m V t b 3 Z l Z E N v b H V t b n M x L n t D b 2 x 1 b W 4 2 M C w 1 O X 0 m c X V v d D s s J n F 1 b 3 Q 7 U 2 V j d G l v b j E v V G V t c H M g K D M p L 0 F 1 d G 9 S Z W 1 v d m V k Q 2 9 s d W 1 u c z E u e 0 N v b H V t b j Y x L D Y w f S Z x d W 9 0 O y w m c X V v d D t T Z W N 0 a W 9 u M S 9 U Z W 1 w c y A o M y k v Q X V 0 b 1 J l b W 9 2 Z W R D b 2 x 1 b W 5 z M S 5 7 Q 2 9 s d W 1 u N j I s N j F 9 J n F 1 b 3 Q 7 L C Z x d W 9 0 O 1 N l Y 3 R p b 2 4 x L 1 R l b X B z I C g z K S 9 B d X R v U m V t b 3 Z l Z E N v b H V t b n M x L n t D b 2 x 1 b W 4 2 M y w 2 M n 0 m c X V v d D s s J n F 1 b 3 Q 7 U 2 V j d G l v b j E v V G V t c H M g K D M p L 0 F 1 d G 9 S Z W 1 v d m V k Q 2 9 s d W 1 u c z E u e 0 N v b H V t b j Y 0 L D Y z f S Z x d W 9 0 O y w m c X V v d D t T Z W N 0 a W 9 u M S 9 U Z W 1 w c y A o M y k v Q X V 0 b 1 J l b W 9 2 Z W R D b 2 x 1 b W 5 z M S 5 7 Q 2 9 s d W 1 u N j U s N j R 9 J n F 1 b 3 Q 7 L C Z x d W 9 0 O 1 N l Y 3 R p b 2 4 x L 1 R l b X B z I C g z K S 9 B d X R v U m V t b 3 Z l Z E N v b H V t b n M x L n t D b 2 x 1 b W 4 2 N i w 2 N X 0 m c X V v d D s s J n F 1 b 3 Q 7 U 2 V j d G l v b j E v V G V t c H M g K D M p L 0 F 1 d G 9 S Z W 1 v d m V k Q 2 9 s d W 1 u c z E u e 0 N v b H V t b j Y 3 L D Y 2 f S Z x d W 9 0 O y w m c X V v d D t T Z W N 0 a W 9 u M S 9 U Z W 1 w c y A o M y k v Q X V 0 b 1 J l b W 9 2 Z W R D b 2 x 1 b W 5 z M S 5 7 Q 2 9 s d W 1 u N j g s N j d 9 J n F 1 b 3 Q 7 L C Z x d W 9 0 O 1 N l Y 3 R p b 2 4 x L 1 R l b X B z I C g z K S 9 B d X R v U m V t b 3 Z l Z E N v b H V t b n M x L n t D b 2 x 1 b W 4 2 O S w 2 O H 0 m c X V v d D s s J n F 1 b 3 Q 7 U 2 V j d G l v b j E v V G V t c H M g K D M p L 0 F 1 d G 9 S Z W 1 v d m V k Q 2 9 s d W 1 u c z E u e 0 N v b H V t b j c w L D Y 5 f S Z x d W 9 0 O y w m c X V v d D t T Z W N 0 a W 9 u M S 9 U Z W 1 w c y A o M y k v Q X V 0 b 1 J l b W 9 2 Z W R D b 2 x 1 b W 5 z M S 5 7 Q 2 9 s d W 1 u N z E s N z B 9 J n F 1 b 3 Q 7 L C Z x d W 9 0 O 1 N l Y 3 R p b 2 4 x L 1 R l b X B z I C g z K S 9 B d X R v U m V t b 3 Z l Z E N v b H V t b n M x L n t D b 2 x 1 b W 4 3 M i w 3 M X 0 m c X V v d D s s J n F 1 b 3 Q 7 U 2 V j d G l v b j E v V G V t c H M g K D M p L 0 F 1 d G 9 S Z W 1 v d m V k Q 2 9 s d W 1 u c z E u e 0 N v b H V t b j c z L D c y f S Z x d W 9 0 O y w m c X V v d D t T Z W N 0 a W 9 u M S 9 U Z W 1 w c y A o M y k v Q X V 0 b 1 J l b W 9 2 Z W R D b 2 x 1 b W 5 z M S 5 7 Q 2 9 s d W 1 u N z Q s N z N 9 J n F 1 b 3 Q 7 L C Z x d W 9 0 O 1 N l Y 3 R p b 2 4 x L 1 R l b X B z I C g z K S 9 B d X R v U m V t b 3 Z l Z E N v b H V t b n M x L n t D b 2 x 1 b W 4 3 N S w 3 N H 0 m c X V v d D s s J n F 1 b 3 Q 7 U 2 V j d G l v b j E v V G V t c H M g K D M p L 0 F 1 d G 9 S Z W 1 v d m V k Q 2 9 s d W 1 u c z E u e 0 N v b H V t b j c 2 L D c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t c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H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V U M T I 6 M T c 6 N D Y u M T E 3 N z E 4 N 1 o i I C 8 + P E V u d H J 5 I F R 5 c G U 9 I k Z p b G x D b 2 x 1 b W 5 U e X B l c y I g V m F s d W U 9 I n N B d 0 1 E Q X d N R E F 3 T U R C U V V G Q l F V R k J R V U Z C U V V G Q l F V R k J R V U Z C U V V G Q l F V R k J R V U Z C U V V G Q l F V R k J R V U Z C U V V G Q l F V R k J R V U Z C U V V G Q l F V R k J R V U Z C U V V G Q l F V R k J R V U Z C U V V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1 w c y A o N C k v Q X V 0 b 1 J l b W 9 2 Z W R D b 2 x 1 b W 5 z M S 5 7 Q 2 9 s d W 1 u M S w w f S Z x d W 9 0 O y w m c X V v d D t T Z W N 0 a W 9 u M S 9 U Z W 1 w c y A o N C k v Q X V 0 b 1 J l b W 9 2 Z W R D b 2 x 1 b W 5 z M S 5 7 Q 2 9 s d W 1 u M i w x f S Z x d W 9 0 O y w m c X V v d D t T Z W N 0 a W 9 u M S 9 U Z W 1 w c y A o N C k v Q X V 0 b 1 J l b W 9 2 Z W R D b 2 x 1 b W 5 z M S 5 7 Q 2 9 s d W 1 u M y w y f S Z x d W 9 0 O y w m c X V v d D t T Z W N 0 a W 9 u M S 9 U Z W 1 w c y A o N C k v Q X V 0 b 1 J l b W 9 2 Z W R D b 2 x 1 b W 5 z M S 5 7 Q 2 9 s d W 1 u N C w z f S Z x d W 9 0 O y w m c X V v d D t T Z W N 0 a W 9 u M S 9 U Z W 1 w c y A o N C k v Q X V 0 b 1 J l b W 9 2 Z W R D b 2 x 1 b W 5 z M S 5 7 Q 2 9 s d W 1 u N S w 0 f S Z x d W 9 0 O y w m c X V v d D t T Z W N 0 a W 9 u M S 9 U Z W 1 w c y A o N C k v Q X V 0 b 1 J l b W 9 2 Z W R D b 2 x 1 b W 5 z M S 5 7 Q 2 9 s d W 1 u N i w 1 f S Z x d W 9 0 O y w m c X V v d D t T Z W N 0 a W 9 u M S 9 U Z W 1 w c y A o N C k v Q X V 0 b 1 J l b W 9 2 Z W R D b 2 x 1 b W 5 z M S 5 7 Q 2 9 s d W 1 u N y w 2 f S Z x d W 9 0 O y w m c X V v d D t T Z W N 0 a W 9 u M S 9 U Z W 1 w c y A o N C k v Q X V 0 b 1 J l b W 9 2 Z W R D b 2 x 1 b W 5 z M S 5 7 Q 2 9 s d W 1 u O C w 3 f S Z x d W 9 0 O y w m c X V v d D t T Z W N 0 a W 9 u M S 9 U Z W 1 w c y A o N C k v Q X V 0 b 1 J l b W 9 2 Z W R D b 2 x 1 b W 5 z M S 5 7 Q 2 9 s d W 1 u O S w 4 f S Z x d W 9 0 O y w m c X V v d D t T Z W N 0 a W 9 u M S 9 U Z W 1 w c y A o N C k v Q X V 0 b 1 J l b W 9 2 Z W R D b 2 x 1 b W 5 z M S 5 7 Q 2 9 s d W 1 u M T A s O X 0 m c X V v d D s s J n F 1 b 3 Q 7 U 2 V j d G l v b j E v V G V t c H M g K D Q p L 0 F 1 d G 9 S Z W 1 v d m V k Q 2 9 s d W 1 u c z E u e 0 N v b H V t b j E x L D E w f S Z x d W 9 0 O y w m c X V v d D t T Z W N 0 a W 9 u M S 9 U Z W 1 w c y A o N C k v Q X V 0 b 1 J l b W 9 2 Z W R D b 2 x 1 b W 5 z M S 5 7 Q 2 9 s d W 1 u M T I s M T F 9 J n F 1 b 3 Q 7 L C Z x d W 9 0 O 1 N l Y 3 R p b 2 4 x L 1 R l b X B z I C g 0 K S 9 B d X R v U m V t b 3 Z l Z E N v b H V t b n M x L n t D b 2 x 1 b W 4 x M y w x M n 0 m c X V v d D s s J n F 1 b 3 Q 7 U 2 V j d G l v b j E v V G V t c H M g K D Q p L 0 F 1 d G 9 S Z W 1 v d m V k Q 2 9 s d W 1 u c z E u e 0 N v b H V t b j E 0 L D E z f S Z x d W 9 0 O y w m c X V v d D t T Z W N 0 a W 9 u M S 9 U Z W 1 w c y A o N C k v Q X V 0 b 1 J l b W 9 2 Z W R D b 2 x 1 b W 5 z M S 5 7 Q 2 9 s d W 1 u M T U s M T R 9 J n F 1 b 3 Q 7 L C Z x d W 9 0 O 1 N l Y 3 R p b 2 4 x L 1 R l b X B z I C g 0 K S 9 B d X R v U m V t b 3 Z l Z E N v b H V t b n M x L n t D b 2 x 1 b W 4 x N i w x N X 0 m c X V v d D s s J n F 1 b 3 Q 7 U 2 V j d G l v b j E v V G V t c H M g K D Q p L 0 F 1 d G 9 S Z W 1 v d m V k Q 2 9 s d W 1 u c z E u e 0 N v b H V t b j E 3 L D E 2 f S Z x d W 9 0 O y w m c X V v d D t T Z W N 0 a W 9 u M S 9 U Z W 1 w c y A o N C k v Q X V 0 b 1 J l b W 9 2 Z W R D b 2 x 1 b W 5 z M S 5 7 Q 2 9 s d W 1 u M T g s M T d 9 J n F 1 b 3 Q 7 L C Z x d W 9 0 O 1 N l Y 3 R p b 2 4 x L 1 R l b X B z I C g 0 K S 9 B d X R v U m V t b 3 Z l Z E N v b H V t b n M x L n t D b 2 x 1 b W 4 x O S w x O H 0 m c X V v d D s s J n F 1 b 3 Q 7 U 2 V j d G l v b j E v V G V t c H M g K D Q p L 0 F 1 d G 9 S Z W 1 v d m V k Q 2 9 s d W 1 u c z E u e 0 N v b H V t b j I w L D E 5 f S Z x d W 9 0 O y w m c X V v d D t T Z W N 0 a W 9 u M S 9 U Z W 1 w c y A o N C k v Q X V 0 b 1 J l b W 9 2 Z W R D b 2 x 1 b W 5 z M S 5 7 Q 2 9 s d W 1 u M j E s M j B 9 J n F 1 b 3 Q 7 L C Z x d W 9 0 O 1 N l Y 3 R p b 2 4 x L 1 R l b X B z I C g 0 K S 9 B d X R v U m V t b 3 Z l Z E N v b H V t b n M x L n t D b 2 x 1 b W 4 y M i w y M X 0 m c X V v d D s s J n F 1 b 3 Q 7 U 2 V j d G l v b j E v V G V t c H M g K D Q p L 0 F 1 d G 9 S Z W 1 v d m V k Q 2 9 s d W 1 u c z E u e 0 N v b H V t b j I z L D I y f S Z x d W 9 0 O y w m c X V v d D t T Z W N 0 a W 9 u M S 9 U Z W 1 w c y A o N C k v Q X V 0 b 1 J l b W 9 2 Z W R D b 2 x 1 b W 5 z M S 5 7 Q 2 9 s d W 1 u M j Q s M j N 9 J n F 1 b 3 Q 7 L C Z x d W 9 0 O 1 N l Y 3 R p b 2 4 x L 1 R l b X B z I C g 0 K S 9 B d X R v U m V t b 3 Z l Z E N v b H V t b n M x L n t D b 2 x 1 b W 4 y N S w y N H 0 m c X V v d D s s J n F 1 b 3 Q 7 U 2 V j d G l v b j E v V G V t c H M g K D Q p L 0 F 1 d G 9 S Z W 1 v d m V k Q 2 9 s d W 1 u c z E u e 0 N v b H V t b j I 2 L D I 1 f S Z x d W 9 0 O y w m c X V v d D t T Z W N 0 a W 9 u M S 9 U Z W 1 w c y A o N C k v Q X V 0 b 1 J l b W 9 2 Z W R D b 2 x 1 b W 5 z M S 5 7 Q 2 9 s d W 1 u M j c s M j Z 9 J n F 1 b 3 Q 7 L C Z x d W 9 0 O 1 N l Y 3 R p b 2 4 x L 1 R l b X B z I C g 0 K S 9 B d X R v U m V t b 3 Z l Z E N v b H V t b n M x L n t D b 2 x 1 b W 4 y O C w y N 3 0 m c X V v d D s s J n F 1 b 3 Q 7 U 2 V j d G l v b j E v V G V t c H M g K D Q p L 0 F 1 d G 9 S Z W 1 v d m V k Q 2 9 s d W 1 u c z E u e 0 N v b H V t b j I 5 L D I 4 f S Z x d W 9 0 O y w m c X V v d D t T Z W N 0 a W 9 u M S 9 U Z W 1 w c y A o N C k v Q X V 0 b 1 J l b W 9 2 Z W R D b 2 x 1 b W 5 z M S 5 7 Q 2 9 s d W 1 u M z A s M j l 9 J n F 1 b 3 Q 7 L C Z x d W 9 0 O 1 N l Y 3 R p b 2 4 x L 1 R l b X B z I C g 0 K S 9 B d X R v U m V t b 3 Z l Z E N v b H V t b n M x L n t D b 2 x 1 b W 4 z M S w z M H 0 m c X V v d D s s J n F 1 b 3 Q 7 U 2 V j d G l v b j E v V G V t c H M g K D Q p L 0 F 1 d G 9 S Z W 1 v d m V k Q 2 9 s d W 1 u c z E u e 0 N v b H V t b j M y L D M x f S Z x d W 9 0 O y w m c X V v d D t T Z W N 0 a W 9 u M S 9 U Z W 1 w c y A o N C k v Q X V 0 b 1 J l b W 9 2 Z W R D b 2 x 1 b W 5 z M S 5 7 Q 2 9 s d W 1 u M z M s M z J 9 J n F 1 b 3 Q 7 L C Z x d W 9 0 O 1 N l Y 3 R p b 2 4 x L 1 R l b X B z I C g 0 K S 9 B d X R v U m V t b 3 Z l Z E N v b H V t b n M x L n t D b 2 x 1 b W 4 z N C w z M 3 0 m c X V v d D s s J n F 1 b 3 Q 7 U 2 V j d G l v b j E v V G V t c H M g K D Q p L 0 F 1 d G 9 S Z W 1 v d m V k Q 2 9 s d W 1 u c z E u e 0 N v b H V t b j M 1 L D M 0 f S Z x d W 9 0 O y w m c X V v d D t T Z W N 0 a W 9 u M S 9 U Z W 1 w c y A o N C k v Q X V 0 b 1 J l b W 9 2 Z W R D b 2 x 1 b W 5 z M S 5 7 Q 2 9 s d W 1 u M z Y s M z V 9 J n F 1 b 3 Q 7 L C Z x d W 9 0 O 1 N l Y 3 R p b 2 4 x L 1 R l b X B z I C g 0 K S 9 B d X R v U m V t b 3 Z l Z E N v b H V t b n M x L n t D b 2 x 1 b W 4 z N y w z N n 0 m c X V v d D s s J n F 1 b 3 Q 7 U 2 V j d G l v b j E v V G V t c H M g K D Q p L 0 F 1 d G 9 S Z W 1 v d m V k Q 2 9 s d W 1 u c z E u e 0 N v b H V t b j M 4 L D M 3 f S Z x d W 9 0 O y w m c X V v d D t T Z W N 0 a W 9 u M S 9 U Z W 1 w c y A o N C k v Q X V 0 b 1 J l b W 9 2 Z W R D b 2 x 1 b W 5 z M S 5 7 Q 2 9 s d W 1 u M z k s M z h 9 J n F 1 b 3 Q 7 L C Z x d W 9 0 O 1 N l Y 3 R p b 2 4 x L 1 R l b X B z I C g 0 K S 9 B d X R v U m V t b 3 Z l Z E N v b H V t b n M x L n t D b 2 x 1 b W 4 0 M C w z O X 0 m c X V v d D s s J n F 1 b 3 Q 7 U 2 V j d G l v b j E v V G V t c H M g K D Q p L 0 F 1 d G 9 S Z W 1 v d m V k Q 2 9 s d W 1 u c z E u e 0 N v b H V t b j Q x L D Q w f S Z x d W 9 0 O y w m c X V v d D t T Z W N 0 a W 9 u M S 9 U Z W 1 w c y A o N C k v Q X V 0 b 1 J l b W 9 2 Z W R D b 2 x 1 b W 5 z M S 5 7 Q 2 9 s d W 1 u N D I s N D F 9 J n F 1 b 3 Q 7 L C Z x d W 9 0 O 1 N l Y 3 R p b 2 4 x L 1 R l b X B z I C g 0 K S 9 B d X R v U m V t b 3 Z l Z E N v b H V t b n M x L n t D b 2 x 1 b W 4 0 M y w 0 M n 0 m c X V v d D s s J n F 1 b 3 Q 7 U 2 V j d G l v b j E v V G V t c H M g K D Q p L 0 F 1 d G 9 S Z W 1 v d m V k Q 2 9 s d W 1 u c z E u e 0 N v b H V t b j Q 0 L D Q z f S Z x d W 9 0 O y w m c X V v d D t T Z W N 0 a W 9 u M S 9 U Z W 1 w c y A o N C k v Q X V 0 b 1 J l b W 9 2 Z W R D b 2 x 1 b W 5 z M S 5 7 Q 2 9 s d W 1 u N D U s N D R 9 J n F 1 b 3 Q 7 L C Z x d W 9 0 O 1 N l Y 3 R p b 2 4 x L 1 R l b X B z I C g 0 K S 9 B d X R v U m V t b 3 Z l Z E N v b H V t b n M x L n t D b 2 x 1 b W 4 0 N i w 0 N X 0 m c X V v d D s s J n F 1 b 3 Q 7 U 2 V j d G l v b j E v V G V t c H M g K D Q p L 0 F 1 d G 9 S Z W 1 v d m V k Q 2 9 s d W 1 u c z E u e 0 N v b H V t b j Q 3 L D Q 2 f S Z x d W 9 0 O y w m c X V v d D t T Z W N 0 a W 9 u M S 9 U Z W 1 w c y A o N C k v Q X V 0 b 1 J l b W 9 2 Z W R D b 2 x 1 b W 5 z M S 5 7 Q 2 9 s d W 1 u N D g s N D d 9 J n F 1 b 3 Q 7 L C Z x d W 9 0 O 1 N l Y 3 R p b 2 4 x L 1 R l b X B z I C g 0 K S 9 B d X R v U m V t b 3 Z l Z E N v b H V t b n M x L n t D b 2 x 1 b W 4 0 O S w 0 O H 0 m c X V v d D s s J n F 1 b 3 Q 7 U 2 V j d G l v b j E v V G V t c H M g K D Q p L 0 F 1 d G 9 S Z W 1 v d m V k Q 2 9 s d W 1 u c z E u e 0 N v b H V t b j U w L D Q 5 f S Z x d W 9 0 O y w m c X V v d D t T Z W N 0 a W 9 u M S 9 U Z W 1 w c y A o N C k v Q X V 0 b 1 J l b W 9 2 Z W R D b 2 x 1 b W 5 z M S 5 7 Q 2 9 s d W 1 u N T E s N T B 9 J n F 1 b 3 Q 7 L C Z x d W 9 0 O 1 N l Y 3 R p b 2 4 x L 1 R l b X B z I C g 0 K S 9 B d X R v U m V t b 3 Z l Z E N v b H V t b n M x L n t D b 2 x 1 b W 4 1 M i w 1 M X 0 m c X V v d D s s J n F 1 b 3 Q 7 U 2 V j d G l v b j E v V G V t c H M g K D Q p L 0 F 1 d G 9 S Z W 1 v d m V k Q 2 9 s d W 1 u c z E u e 0 N v b H V t b j U z L D U y f S Z x d W 9 0 O y w m c X V v d D t T Z W N 0 a W 9 u M S 9 U Z W 1 w c y A o N C k v Q X V 0 b 1 J l b W 9 2 Z W R D b 2 x 1 b W 5 z M S 5 7 Q 2 9 s d W 1 u N T Q s N T N 9 J n F 1 b 3 Q 7 L C Z x d W 9 0 O 1 N l Y 3 R p b 2 4 x L 1 R l b X B z I C g 0 K S 9 B d X R v U m V t b 3 Z l Z E N v b H V t b n M x L n t D b 2 x 1 b W 4 1 N S w 1 N H 0 m c X V v d D s s J n F 1 b 3 Q 7 U 2 V j d G l v b j E v V G V t c H M g K D Q p L 0 F 1 d G 9 S Z W 1 v d m V k Q 2 9 s d W 1 u c z E u e 0 N v b H V t b j U 2 L D U 1 f S Z x d W 9 0 O y w m c X V v d D t T Z W N 0 a W 9 u M S 9 U Z W 1 w c y A o N C k v Q X V 0 b 1 J l b W 9 2 Z W R D b 2 x 1 b W 5 z M S 5 7 Q 2 9 s d W 1 u N T c s N T Z 9 J n F 1 b 3 Q 7 L C Z x d W 9 0 O 1 N l Y 3 R p b 2 4 x L 1 R l b X B z I C g 0 K S 9 B d X R v U m V t b 3 Z l Z E N v b H V t b n M x L n t D b 2 x 1 b W 4 1 O C w 1 N 3 0 m c X V v d D s s J n F 1 b 3 Q 7 U 2 V j d G l v b j E v V G V t c H M g K D Q p L 0 F 1 d G 9 S Z W 1 v d m V k Q 2 9 s d W 1 u c z E u e 0 N v b H V t b j U 5 L D U 4 f S Z x d W 9 0 O y w m c X V v d D t T Z W N 0 a W 9 u M S 9 U Z W 1 w c y A o N C k v Q X V 0 b 1 J l b W 9 2 Z W R D b 2 x 1 b W 5 z M S 5 7 Q 2 9 s d W 1 u N j A s N T l 9 J n F 1 b 3 Q 7 L C Z x d W 9 0 O 1 N l Y 3 R p b 2 4 x L 1 R l b X B z I C g 0 K S 9 B d X R v U m V t b 3 Z l Z E N v b H V t b n M x L n t D b 2 x 1 b W 4 2 M S w 2 M H 0 m c X V v d D s s J n F 1 b 3 Q 7 U 2 V j d G l v b j E v V G V t c H M g K D Q p L 0 F 1 d G 9 S Z W 1 v d m V k Q 2 9 s d W 1 u c z E u e 0 N v b H V t b j Y y L D Y x f S Z x d W 9 0 O y w m c X V v d D t T Z W N 0 a W 9 u M S 9 U Z W 1 w c y A o N C k v Q X V 0 b 1 J l b W 9 2 Z W R D b 2 x 1 b W 5 z M S 5 7 Q 2 9 s d W 1 u N j M s N j J 9 J n F 1 b 3 Q 7 L C Z x d W 9 0 O 1 N l Y 3 R p b 2 4 x L 1 R l b X B z I C g 0 K S 9 B d X R v U m V t b 3 Z l Z E N v b H V t b n M x L n t D b 2 x 1 b W 4 2 N C w 2 M 3 0 m c X V v d D s s J n F 1 b 3 Q 7 U 2 V j d G l v b j E v V G V t c H M g K D Q p L 0 F 1 d G 9 S Z W 1 v d m V k Q 2 9 s d W 1 u c z E u e 0 N v b H V t b j Y 1 L D Y 0 f S Z x d W 9 0 O y w m c X V v d D t T Z W N 0 a W 9 u M S 9 U Z W 1 w c y A o N C k v Q X V 0 b 1 J l b W 9 2 Z W R D b 2 x 1 b W 5 z M S 5 7 Q 2 9 s d W 1 u N j Y s N j V 9 J n F 1 b 3 Q 7 L C Z x d W 9 0 O 1 N l Y 3 R p b 2 4 x L 1 R l b X B z I C g 0 K S 9 B d X R v U m V t b 3 Z l Z E N v b H V t b n M x L n t D b 2 x 1 b W 4 2 N y w 2 N n 0 m c X V v d D s s J n F 1 b 3 Q 7 U 2 V j d G l v b j E v V G V t c H M g K D Q p L 0 F 1 d G 9 S Z W 1 v d m V k Q 2 9 s d W 1 u c z E u e 0 N v b H V t b j Y 4 L D Y 3 f S Z x d W 9 0 O y w m c X V v d D t T Z W N 0 a W 9 u M S 9 U Z W 1 w c y A o N C k v Q X V 0 b 1 J l b W 9 2 Z W R D b 2 x 1 b W 5 z M S 5 7 Q 2 9 s d W 1 u N j k s N j h 9 J n F 1 b 3 Q 7 L C Z x d W 9 0 O 1 N l Y 3 R p b 2 4 x L 1 R l b X B z I C g 0 K S 9 B d X R v U m V t b 3 Z l Z E N v b H V t b n M x L n t D b 2 x 1 b W 4 3 M C w 2 O X 0 m c X V v d D s s J n F 1 b 3 Q 7 U 2 V j d G l v b j E v V G V t c H M g K D Q p L 0 F 1 d G 9 S Z W 1 v d m V k Q 2 9 s d W 1 u c z E u e 0 N v b H V t b j c x L D c w f S Z x d W 9 0 O y w m c X V v d D t T Z W N 0 a W 9 u M S 9 U Z W 1 w c y A o N C k v Q X V 0 b 1 J l b W 9 2 Z W R D b 2 x 1 b W 5 z M S 5 7 Q 2 9 s d W 1 u N z I s N z F 9 J n F 1 b 3 Q 7 L C Z x d W 9 0 O 1 N l Y 3 R p b 2 4 x L 1 R l b X B z I C g 0 K S 9 B d X R v U m V t b 3 Z l Z E N v b H V t b n M x L n t D b 2 x 1 b W 4 3 M y w 3 M n 0 m c X V v d D s s J n F 1 b 3 Q 7 U 2 V j d G l v b j E v V G V t c H M g K D Q p L 0 F 1 d G 9 S Z W 1 v d m V k Q 2 9 s d W 1 u c z E u e 0 N v b H V t b j c 0 L D c z f S Z x d W 9 0 O y w m c X V v d D t T Z W N 0 a W 9 u M S 9 U Z W 1 w c y A o N C k v Q X V 0 b 1 J l b W 9 2 Z W R D b 2 x 1 b W 5 z M S 5 7 Q 2 9 s d W 1 u N z U s N z R 9 J n F 1 b 3 Q 7 L C Z x d W 9 0 O 1 N l Y 3 R p b 2 4 x L 1 R l b X B z I C g 0 K S 9 B d X R v U m V t b 3 Z l Z E N v b H V t b n M x L n t D b 2 x 1 b W 4 3 N i w 3 N X 0 m c X V v d D t d L C Z x d W 9 0 O 0 N v b H V t b k N v d W 5 0 J n F 1 b 3 Q 7 O j c 2 L C Z x d W 9 0 O 0 t l e U N v b H V t b k 5 h b W V z J n F 1 b 3 Q 7 O l t d L C Z x d W 9 0 O 0 N v b H V t b k l k Z W 5 0 a X R p Z X M m c X V v d D s 6 W y Z x d W 9 0 O 1 N l Y 3 R p b 2 4 x L 1 R l b X B z I C g 0 K S 9 B d X R v U m V t b 3 Z l Z E N v b H V t b n M x L n t D b 2 x 1 b W 4 x L D B 9 J n F 1 b 3 Q 7 L C Z x d W 9 0 O 1 N l Y 3 R p b 2 4 x L 1 R l b X B z I C g 0 K S 9 B d X R v U m V t b 3 Z l Z E N v b H V t b n M x L n t D b 2 x 1 b W 4 y L D F 9 J n F 1 b 3 Q 7 L C Z x d W 9 0 O 1 N l Y 3 R p b 2 4 x L 1 R l b X B z I C g 0 K S 9 B d X R v U m V t b 3 Z l Z E N v b H V t b n M x L n t D b 2 x 1 b W 4 z L D J 9 J n F 1 b 3 Q 7 L C Z x d W 9 0 O 1 N l Y 3 R p b 2 4 x L 1 R l b X B z I C g 0 K S 9 B d X R v U m V t b 3 Z l Z E N v b H V t b n M x L n t D b 2 x 1 b W 4 0 L D N 9 J n F 1 b 3 Q 7 L C Z x d W 9 0 O 1 N l Y 3 R p b 2 4 x L 1 R l b X B z I C g 0 K S 9 B d X R v U m V t b 3 Z l Z E N v b H V t b n M x L n t D b 2 x 1 b W 4 1 L D R 9 J n F 1 b 3 Q 7 L C Z x d W 9 0 O 1 N l Y 3 R p b 2 4 x L 1 R l b X B z I C g 0 K S 9 B d X R v U m V t b 3 Z l Z E N v b H V t b n M x L n t D b 2 x 1 b W 4 2 L D V 9 J n F 1 b 3 Q 7 L C Z x d W 9 0 O 1 N l Y 3 R p b 2 4 x L 1 R l b X B z I C g 0 K S 9 B d X R v U m V t b 3 Z l Z E N v b H V t b n M x L n t D b 2 x 1 b W 4 3 L D Z 9 J n F 1 b 3 Q 7 L C Z x d W 9 0 O 1 N l Y 3 R p b 2 4 x L 1 R l b X B z I C g 0 K S 9 B d X R v U m V t b 3 Z l Z E N v b H V t b n M x L n t D b 2 x 1 b W 4 4 L D d 9 J n F 1 b 3 Q 7 L C Z x d W 9 0 O 1 N l Y 3 R p b 2 4 x L 1 R l b X B z I C g 0 K S 9 B d X R v U m V t b 3 Z l Z E N v b H V t b n M x L n t D b 2 x 1 b W 4 5 L D h 9 J n F 1 b 3 Q 7 L C Z x d W 9 0 O 1 N l Y 3 R p b 2 4 x L 1 R l b X B z I C g 0 K S 9 B d X R v U m V t b 3 Z l Z E N v b H V t b n M x L n t D b 2 x 1 b W 4 x M C w 5 f S Z x d W 9 0 O y w m c X V v d D t T Z W N 0 a W 9 u M S 9 U Z W 1 w c y A o N C k v Q X V 0 b 1 J l b W 9 2 Z W R D b 2 x 1 b W 5 z M S 5 7 Q 2 9 s d W 1 u M T E s M T B 9 J n F 1 b 3 Q 7 L C Z x d W 9 0 O 1 N l Y 3 R p b 2 4 x L 1 R l b X B z I C g 0 K S 9 B d X R v U m V t b 3 Z l Z E N v b H V t b n M x L n t D b 2 x 1 b W 4 x M i w x M X 0 m c X V v d D s s J n F 1 b 3 Q 7 U 2 V j d G l v b j E v V G V t c H M g K D Q p L 0 F 1 d G 9 S Z W 1 v d m V k Q 2 9 s d W 1 u c z E u e 0 N v b H V t b j E z L D E y f S Z x d W 9 0 O y w m c X V v d D t T Z W N 0 a W 9 u M S 9 U Z W 1 w c y A o N C k v Q X V 0 b 1 J l b W 9 2 Z W R D b 2 x 1 b W 5 z M S 5 7 Q 2 9 s d W 1 u M T Q s M T N 9 J n F 1 b 3 Q 7 L C Z x d W 9 0 O 1 N l Y 3 R p b 2 4 x L 1 R l b X B z I C g 0 K S 9 B d X R v U m V t b 3 Z l Z E N v b H V t b n M x L n t D b 2 x 1 b W 4 x N S w x N H 0 m c X V v d D s s J n F 1 b 3 Q 7 U 2 V j d G l v b j E v V G V t c H M g K D Q p L 0 F 1 d G 9 S Z W 1 v d m V k Q 2 9 s d W 1 u c z E u e 0 N v b H V t b j E 2 L D E 1 f S Z x d W 9 0 O y w m c X V v d D t T Z W N 0 a W 9 u M S 9 U Z W 1 w c y A o N C k v Q X V 0 b 1 J l b W 9 2 Z W R D b 2 x 1 b W 5 z M S 5 7 Q 2 9 s d W 1 u M T c s M T Z 9 J n F 1 b 3 Q 7 L C Z x d W 9 0 O 1 N l Y 3 R p b 2 4 x L 1 R l b X B z I C g 0 K S 9 B d X R v U m V t b 3 Z l Z E N v b H V t b n M x L n t D b 2 x 1 b W 4 x O C w x N 3 0 m c X V v d D s s J n F 1 b 3 Q 7 U 2 V j d G l v b j E v V G V t c H M g K D Q p L 0 F 1 d G 9 S Z W 1 v d m V k Q 2 9 s d W 1 u c z E u e 0 N v b H V t b j E 5 L D E 4 f S Z x d W 9 0 O y w m c X V v d D t T Z W N 0 a W 9 u M S 9 U Z W 1 w c y A o N C k v Q X V 0 b 1 J l b W 9 2 Z W R D b 2 x 1 b W 5 z M S 5 7 Q 2 9 s d W 1 u M j A s M T l 9 J n F 1 b 3 Q 7 L C Z x d W 9 0 O 1 N l Y 3 R p b 2 4 x L 1 R l b X B z I C g 0 K S 9 B d X R v U m V t b 3 Z l Z E N v b H V t b n M x L n t D b 2 x 1 b W 4 y M S w y M H 0 m c X V v d D s s J n F 1 b 3 Q 7 U 2 V j d G l v b j E v V G V t c H M g K D Q p L 0 F 1 d G 9 S Z W 1 v d m V k Q 2 9 s d W 1 u c z E u e 0 N v b H V t b j I y L D I x f S Z x d W 9 0 O y w m c X V v d D t T Z W N 0 a W 9 u M S 9 U Z W 1 w c y A o N C k v Q X V 0 b 1 J l b W 9 2 Z W R D b 2 x 1 b W 5 z M S 5 7 Q 2 9 s d W 1 u M j M s M j J 9 J n F 1 b 3 Q 7 L C Z x d W 9 0 O 1 N l Y 3 R p b 2 4 x L 1 R l b X B z I C g 0 K S 9 B d X R v U m V t b 3 Z l Z E N v b H V t b n M x L n t D b 2 x 1 b W 4 y N C w y M 3 0 m c X V v d D s s J n F 1 b 3 Q 7 U 2 V j d G l v b j E v V G V t c H M g K D Q p L 0 F 1 d G 9 S Z W 1 v d m V k Q 2 9 s d W 1 u c z E u e 0 N v b H V t b j I 1 L D I 0 f S Z x d W 9 0 O y w m c X V v d D t T Z W N 0 a W 9 u M S 9 U Z W 1 w c y A o N C k v Q X V 0 b 1 J l b W 9 2 Z W R D b 2 x 1 b W 5 z M S 5 7 Q 2 9 s d W 1 u M j Y s M j V 9 J n F 1 b 3 Q 7 L C Z x d W 9 0 O 1 N l Y 3 R p b 2 4 x L 1 R l b X B z I C g 0 K S 9 B d X R v U m V t b 3 Z l Z E N v b H V t b n M x L n t D b 2 x 1 b W 4 y N y w y N n 0 m c X V v d D s s J n F 1 b 3 Q 7 U 2 V j d G l v b j E v V G V t c H M g K D Q p L 0 F 1 d G 9 S Z W 1 v d m V k Q 2 9 s d W 1 u c z E u e 0 N v b H V t b j I 4 L D I 3 f S Z x d W 9 0 O y w m c X V v d D t T Z W N 0 a W 9 u M S 9 U Z W 1 w c y A o N C k v Q X V 0 b 1 J l b W 9 2 Z W R D b 2 x 1 b W 5 z M S 5 7 Q 2 9 s d W 1 u M j k s M j h 9 J n F 1 b 3 Q 7 L C Z x d W 9 0 O 1 N l Y 3 R p b 2 4 x L 1 R l b X B z I C g 0 K S 9 B d X R v U m V t b 3 Z l Z E N v b H V t b n M x L n t D b 2 x 1 b W 4 z M C w y O X 0 m c X V v d D s s J n F 1 b 3 Q 7 U 2 V j d G l v b j E v V G V t c H M g K D Q p L 0 F 1 d G 9 S Z W 1 v d m V k Q 2 9 s d W 1 u c z E u e 0 N v b H V t b j M x L D M w f S Z x d W 9 0 O y w m c X V v d D t T Z W N 0 a W 9 u M S 9 U Z W 1 w c y A o N C k v Q X V 0 b 1 J l b W 9 2 Z W R D b 2 x 1 b W 5 z M S 5 7 Q 2 9 s d W 1 u M z I s M z F 9 J n F 1 b 3 Q 7 L C Z x d W 9 0 O 1 N l Y 3 R p b 2 4 x L 1 R l b X B z I C g 0 K S 9 B d X R v U m V t b 3 Z l Z E N v b H V t b n M x L n t D b 2 x 1 b W 4 z M y w z M n 0 m c X V v d D s s J n F 1 b 3 Q 7 U 2 V j d G l v b j E v V G V t c H M g K D Q p L 0 F 1 d G 9 S Z W 1 v d m V k Q 2 9 s d W 1 u c z E u e 0 N v b H V t b j M 0 L D M z f S Z x d W 9 0 O y w m c X V v d D t T Z W N 0 a W 9 u M S 9 U Z W 1 w c y A o N C k v Q X V 0 b 1 J l b W 9 2 Z W R D b 2 x 1 b W 5 z M S 5 7 Q 2 9 s d W 1 u M z U s M z R 9 J n F 1 b 3 Q 7 L C Z x d W 9 0 O 1 N l Y 3 R p b 2 4 x L 1 R l b X B z I C g 0 K S 9 B d X R v U m V t b 3 Z l Z E N v b H V t b n M x L n t D b 2 x 1 b W 4 z N i w z N X 0 m c X V v d D s s J n F 1 b 3 Q 7 U 2 V j d G l v b j E v V G V t c H M g K D Q p L 0 F 1 d G 9 S Z W 1 v d m V k Q 2 9 s d W 1 u c z E u e 0 N v b H V t b j M 3 L D M 2 f S Z x d W 9 0 O y w m c X V v d D t T Z W N 0 a W 9 u M S 9 U Z W 1 w c y A o N C k v Q X V 0 b 1 J l b W 9 2 Z W R D b 2 x 1 b W 5 z M S 5 7 Q 2 9 s d W 1 u M z g s M z d 9 J n F 1 b 3 Q 7 L C Z x d W 9 0 O 1 N l Y 3 R p b 2 4 x L 1 R l b X B z I C g 0 K S 9 B d X R v U m V t b 3 Z l Z E N v b H V t b n M x L n t D b 2 x 1 b W 4 z O S w z O H 0 m c X V v d D s s J n F 1 b 3 Q 7 U 2 V j d G l v b j E v V G V t c H M g K D Q p L 0 F 1 d G 9 S Z W 1 v d m V k Q 2 9 s d W 1 u c z E u e 0 N v b H V t b j Q w L D M 5 f S Z x d W 9 0 O y w m c X V v d D t T Z W N 0 a W 9 u M S 9 U Z W 1 w c y A o N C k v Q X V 0 b 1 J l b W 9 2 Z W R D b 2 x 1 b W 5 z M S 5 7 Q 2 9 s d W 1 u N D E s N D B 9 J n F 1 b 3 Q 7 L C Z x d W 9 0 O 1 N l Y 3 R p b 2 4 x L 1 R l b X B z I C g 0 K S 9 B d X R v U m V t b 3 Z l Z E N v b H V t b n M x L n t D b 2 x 1 b W 4 0 M i w 0 M X 0 m c X V v d D s s J n F 1 b 3 Q 7 U 2 V j d G l v b j E v V G V t c H M g K D Q p L 0 F 1 d G 9 S Z W 1 v d m V k Q 2 9 s d W 1 u c z E u e 0 N v b H V t b j Q z L D Q y f S Z x d W 9 0 O y w m c X V v d D t T Z W N 0 a W 9 u M S 9 U Z W 1 w c y A o N C k v Q X V 0 b 1 J l b W 9 2 Z W R D b 2 x 1 b W 5 z M S 5 7 Q 2 9 s d W 1 u N D Q s N D N 9 J n F 1 b 3 Q 7 L C Z x d W 9 0 O 1 N l Y 3 R p b 2 4 x L 1 R l b X B z I C g 0 K S 9 B d X R v U m V t b 3 Z l Z E N v b H V t b n M x L n t D b 2 x 1 b W 4 0 N S w 0 N H 0 m c X V v d D s s J n F 1 b 3 Q 7 U 2 V j d G l v b j E v V G V t c H M g K D Q p L 0 F 1 d G 9 S Z W 1 v d m V k Q 2 9 s d W 1 u c z E u e 0 N v b H V t b j Q 2 L D Q 1 f S Z x d W 9 0 O y w m c X V v d D t T Z W N 0 a W 9 u M S 9 U Z W 1 w c y A o N C k v Q X V 0 b 1 J l b W 9 2 Z W R D b 2 x 1 b W 5 z M S 5 7 Q 2 9 s d W 1 u N D c s N D Z 9 J n F 1 b 3 Q 7 L C Z x d W 9 0 O 1 N l Y 3 R p b 2 4 x L 1 R l b X B z I C g 0 K S 9 B d X R v U m V t b 3 Z l Z E N v b H V t b n M x L n t D b 2 x 1 b W 4 0 O C w 0 N 3 0 m c X V v d D s s J n F 1 b 3 Q 7 U 2 V j d G l v b j E v V G V t c H M g K D Q p L 0 F 1 d G 9 S Z W 1 v d m V k Q 2 9 s d W 1 u c z E u e 0 N v b H V t b j Q 5 L D Q 4 f S Z x d W 9 0 O y w m c X V v d D t T Z W N 0 a W 9 u M S 9 U Z W 1 w c y A o N C k v Q X V 0 b 1 J l b W 9 2 Z W R D b 2 x 1 b W 5 z M S 5 7 Q 2 9 s d W 1 u N T A s N D l 9 J n F 1 b 3 Q 7 L C Z x d W 9 0 O 1 N l Y 3 R p b 2 4 x L 1 R l b X B z I C g 0 K S 9 B d X R v U m V t b 3 Z l Z E N v b H V t b n M x L n t D b 2 x 1 b W 4 1 M S w 1 M H 0 m c X V v d D s s J n F 1 b 3 Q 7 U 2 V j d G l v b j E v V G V t c H M g K D Q p L 0 F 1 d G 9 S Z W 1 v d m V k Q 2 9 s d W 1 u c z E u e 0 N v b H V t b j U y L D U x f S Z x d W 9 0 O y w m c X V v d D t T Z W N 0 a W 9 u M S 9 U Z W 1 w c y A o N C k v Q X V 0 b 1 J l b W 9 2 Z W R D b 2 x 1 b W 5 z M S 5 7 Q 2 9 s d W 1 u N T M s N T J 9 J n F 1 b 3 Q 7 L C Z x d W 9 0 O 1 N l Y 3 R p b 2 4 x L 1 R l b X B z I C g 0 K S 9 B d X R v U m V t b 3 Z l Z E N v b H V t b n M x L n t D b 2 x 1 b W 4 1 N C w 1 M 3 0 m c X V v d D s s J n F 1 b 3 Q 7 U 2 V j d G l v b j E v V G V t c H M g K D Q p L 0 F 1 d G 9 S Z W 1 v d m V k Q 2 9 s d W 1 u c z E u e 0 N v b H V t b j U 1 L D U 0 f S Z x d W 9 0 O y w m c X V v d D t T Z W N 0 a W 9 u M S 9 U Z W 1 w c y A o N C k v Q X V 0 b 1 J l b W 9 2 Z W R D b 2 x 1 b W 5 z M S 5 7 Q 2 9 s d W 1 u N T Y s N T V 9 J n F 1 b 3 Q 7 L C Z x d W 9 0 O 1 N l Y 3 R p b 2 4 x L 1 R l b X B z I C g 0 K S 9 B d X R v U m V t b 3 Z l Z E N v b H V t b n M x L n t D b 2 x 1 b W 4 1 N y w 1 N n 0 m c X V v d D s s J n F 1 b 3 Q 7 U 2 V j d G l v b j E v V G V t c H M g K D Q p L 0 F 1 d G 9 S Z W 1 v d m V k Q 2 9 s d W 1 u c z E u e 0 N v b H V t b j U 4 L D U 3 f S Z x d W 9 0 O y w m c X V v d D t T Z W N 0 a W 9 u M S 9 U Z W 1 w c y A o N C k v Q X V 0 b 1 J l b W 9 2 Z W R D b 2 x 1 b W 5 z M S 5 7 Q 2 9 s d W 1 u N T k s N T h 9 J n F 1 b 3 Q 7 L C Z x d W 9 0 O 1 N l Y 3 R p b 2 4 x L 1 R l b X B z I C g 0 K S 9 B d X R v U m V t b 3 Z l Z E N v b H V t b n M x L n t D b 2 x 1 b W 4 2 M C w 1 O X 0 m c X V v d D s s J n F 1 b 3 Q 7 U 2 V j d G l v b j E v V G V t c H M g K D Q p L 0 F 1 d G 9 S Z W 1 v d m V k Q 2 9 s d W 1 u c z E u e 0 N v b H V t b j Y x L D Y w f S Z x d W 9 0 O y w m c X V v d D t T Z W N 0 a W 9 u M S 9 U Z W 1 w c y A o N C k v Q X V 0 b 1 J l b W 9 2 Z W R D b 2 x 1 b W 5 z M S 5 7 Q 2 9 s d W 1 u N j I s N j F 9 J n F 1 b 3 Q 7 L C Z x d W 9 0 O 1 N l Y 3 R p b 2 4 x L 1 R l b X B z I C g 0 K S 9 B d X R v U m V t b 3 Z l Z E N v b H V t b n M x L n t D b 2 x 1 b W 4 2 M y w 2 M n 0 m c X V v d D s s J n F 1 b 3 Q 7 U 2 V j d G l v b j E v V G V t c H M g K D Q p L 0 F 1 d G 9 S Z W 1 v d m V k Q 2 9 s d W 1 u c z E u e 0 N v b H V t b j Y 0 L D Y z f S Z x d W 9 0 O y w m c X V v d D t T Z W N 0 a W 9 u M S 9 U Z W 1 w c y A o N C k v Q X V 0 b 1 J l b W 9 2 Z W R D b 2 x 1 b W 5 z M S 5 7 Q 2 9 s d W 1 u N j U s N j R 9 J n F 1 b 3 Q 7 L C Z x d W 9 0 O 1 N l Y 3 R p b 2 4 x L 1 R l b X B z I C g 0 K S 9 B d X R v U m V t b 3 Z l Z E N v b H V t b n M x L n t D b 2 x 1 b W 4 2 N i w 2 N X 0 m c X V v d D s s J n F 1 b 3 Q 7 U 2 V j d G l v b j E v V G V t c H M g K D Q p L 0 F 1 d G 9 S Z W 1 v d m V k Q 2 9 s d W 1 u c z E u e 0 N v b H V t b j Y 3 L D Y 2 f S Z x d W 9 0 O y w m c X V v d D t T Z W N 0 a W 9 u M S 9 U Z W 1 w c y A o N C k v Q X V 0 b 1 J l b W 9 2 Z W R D b 2 x 1 b W 5 z M S 5 7 Q 2 9 s d W 1 u N j g s N j d 9 J n F 1 b 3 Q 7 L C Z x d W 9 0 O 1 N l Y 3 R p b 2 4 x L 1 R l b X B z I C g 0 K S 9 B d X R v U m V t b 3 Z l Z E N v b H V t b n M x L n t D b 2 x 1 b W 4 2 O S w 2 O H 0 m c X V v d D s s J n F 1 b 3 Q 7 U 2 V j d G l v b j E v V G V t c H M g K D Q p L 0 F 1 d G 9 S Z W 1 v d m V k Q 2 9 s d W 1 u c z E u e 0 N v b H V t b j c w L D Y 5 f S Z x d W 9 0 O y w m c X V v d D t T Z W N 0 a W 9 u M S 9 U Z W 1 w c y A o N C k v Q X V 0 b 1 J l b W 9 2 Z W R D b 2 x 1 b W 5 z M S 5 7 Q 2 9 s d W 1 u N z E s N z B 9 J n F 1 b 3 Q 7 L C Z x d W 9 0 O 1 N l Y 3 R p b 2 4 x L 1 R l b X B z I C g 0 K S 9 B d X R v U m V t b 3 Z l Z E N v b H V t b n M x L n t D b 2 x 1 b W 4 3 M i w 3 M X 0 m c X V v d D s s J n F 1 b 3 Q 7 U 2 V j d G l v b j E v V G V t c H M g K D Q p L 0 F 1 d G 9 S Z W 1 v d m V k Q 2 9 s d W 1 u c z E u e 0 N v b H V t b j c z L D c y f S Z x d W 9 0 O y w m c X V v d D t T Z W N 0 a W 9 u M S 9 U Z W 1 w c y A o N C k v Q X V 0 b 1 J l b W 9 2 Z W R D b 2 x 1 b W 5 z M S 5 7 Q 2 9 s d W 1 u N z Q s N z N 9 J n F 1 b 3 Q 7 L C Z x d W 9 0 O 1 N l Y 3 R p b 2 4 x L 1 R l b X B z I C g 0 K S 9 B d X R v U m V t b 3 Z l Z E N v b H V t b n M x L n t D b 2 x 1 b W 4 3 N S w 3 N H 0 m c X V v d D s s J n F 1 b 3 Q 7 U 2 V j d G l v b j E v V G V t c H M g K D Q p L 0 F 1 d G 9 S Z W 1 v d m V k Q 2 9 s d W 1 u c z E u e 0 N v b H V t b j c 2 L D c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t c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H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V U M T I 6 M j A 6 M T g u M j g 3 N z k 5 N F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E Q l F V R k J R V U Z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X B z I C g 1 K S 9 B d X R v U m V t b 3 Z l Z E N v b H V t b n M x L n t D b 2 x 1 b W 4 x L D B 9 J n F 1 b 3 Q 7 L C Z x d W 9 0 O 1 N l Y 3 R p b 2 4 x L 1 R l b X B z I C g 1 K S 9 B d X R v U m V t b 3 Z l Z E N v b H V t b n M x L n t D b 2 x 1 b W 4 y L D F 9 J n F 1 b 3 Q 7 L C Z x d W 9 0 O 1 N l Y 3 R p b 2 4 x L 1 R l b X B z I C g 1 K S 9 B d X R v U m V t b 3 Z l Z E N v b H V t b n M x L n t D b 2 x 1 b W 4 z L D J 9 J n F 1 b 3 Q 7 L C Z x d W 9 0 O 1 N l Y 3 R p b 2 4 x L 1 R l b X B z I C g 1 K S 9 B d X R v U m V t b 3 Z l Z E N v b H V t b n M x L n t D b 2 x 1 b W 4 0 L D N 9 J n F 1 b 3 Q 7 L C Z x d W 9 0 O 1 N l Y 3 R p b 2 4 x L 1 R l b X B z I C g 1 K S 9 B d X R v U m V t b 3 Z l Z E N v b H V t b n M x L n t D b 2 x 1 b W 4 1 L D R 9 J n F 1 b 3 Q 7 L C Z x d W 9 0 O 1 N l Y 3 R p b 2 4 x L 1 R l b X B z I C g 1 K S 9 B d X R v U m V t b 3 Z l Z E N v b H V t b n M x L n t D b 2 x 1 b W 4 2 L D V 9 J n F 1 b 3 Q 7 L C Z x d W 9 0 O 1 N l Y 3 R p b 2 4 x L 1 R l b X B z I C g 1 K S 9 B d X R v U m V t b 3 Z l Z E N v b H V t b n M x L n t D b 2 x 1 b W 4 3 L D Z 9 J n F 1 b 3 Q 7 L C Z x d W 9 0 O 1 N l Y 3 R p b 2 4 x L 1 R l b X B z I C g 1 K S 9 B d X R v U m V t b 3 Z l Z E N v b H V t b n M x L n t D b 2 x 1 b W 4 4 L D d 9 J n F 1 b 3 Q 7 L C Z x d W 9 0 O 1 N l Y 3 R p b 2 4 x L 1 R l b X B z I C g 1 K S 9 B d X R v U m V t b 3 Z l Z E N v b H V t b n M x L n t D b 2 x 1 b W 4 5 L D h 9 J n F 1 b 3 Q 7 L C Z x d W 9 0 O 1 N l Y 3 R p b 2 4 x L 1 R l b X B z I C g 1 K S 9 B d X R v U m V t b 3 Z l Z E N v b H V t b n M x L n t D b 2 x 1 b W 4 x M C w 5 f S Z x d W 9 0 O y w m c X V v d D t T Z W N 0 a W 9 u M S 9 U Z W 1 w c y A o N S k v Q X V 0 b 1 J l b W 9 2 Z W R D b 2 x 1 b W 5 z M S 5 7 Q 2 9 s d W 1 u M T E s M T B 9 J n F 1 b 3 Q 7 L C Z x d W 9 0 O 1 N l Y 3 R p b 2 4 x L 1 R l b X B z I C g 1 K S 9 B d X R v U m V t b 3 Z l Z E N v b H V t b n M x L n t D b 2 x 1 b W 4 x M i w x M X 0 m c X V v d D s s J n F 1 b 3 Q 7 U 2 V j d G l v b j E v V G V t c H M g K D U p L 0 F 1 d G 9 S Z W 1 v d m V k Q 2 9 s d W 1 u c z E u e 0 N v b H V t b j E z L D E y f S Z x d W 9 0 O y w m c X V v d D t T Z W N 0 a W 9 u M S 9 U Z W 1 w c y A o N S k v Q X V 0 b 1 J l b W 9 2 Z W R D b 2 x 1 b W 5 z M S 5 7 Q 2 9 s d W 1 u M T Q s M T N 9 J n F 1 b 3 Q 7 L C Z x d W 9 0 O 1 N l Y 3 R p b 2 4 x L 1 R l b X B z I C g 1 K S 9 B d X R v U m V t b 3 Z l Z E N v b H V t b n M x L n t D b 2 x 1 b W 4 x N S w x N H 0 m c X V v d D s s J n F 1 b 3 Q 7 U 2 V j d G l v b j E v V G V t c H M g K D U p L 0 F 1 d G 9 S Z W 1 v d m V k Q 2 9 s d W 1 u c z E u e 0 N v b H V t b j E 2 L D E 1 f S Z x d W 9 0 O y w m c X V v d D t T Z W N 0 a W 9 u M S 9 U Z W 1 w c y A o N S k v Q X V 0 b 1 J l b W 9 2 Z W R D b 2 x 1 b W 5 z M S 5 7 Q 2 9 s d W 1 u M T c s M T Z 9 J n F 1 b 3 Q 7 L C Z x d W 9 0 O 1 N l Y 3 R p b 2 4 x L 1 R l b X B z I C g 1 K S 9 B d X R v U m V t b 3 Z l Z E N v b H V t b n M x L n t D b 2 x 1 b W 4 x O C w x N 3 0 m c X V v d D s s J n F 1 b 3 Q 7 U 2 V j d G l v b j E v V G V t c H M g K D U p L 0 F 1 d G 9 S Z W 1 v d m V k Q 2 9 s d W 1 u c z E u e 0 N v b H V t b j E 5 L D E 4 f S Z x d W 9 0 O y w m c X V v d D t T Z W N 0 a W 9 u M S 9 U Z W 1 w c y A o N S k v Q X V 0 b 1 J l b W 9 2 Z W R D b 2 x 1 b W 5 z M S 5 7 Q 2 9 s d W 1 u M j A s M T l 9 J n F 1 b 3 Q 7 L C Z x d W 9 0 O 1 N l Y 3 R p b 2 4 x L 1 R l b X B z I C g 1 K S 9 B d X R v U m V t b 3 Z l Z E N v b H V t b n M x L n t D b 2 x 1 b W 4 y M S w y M H 0 m c X V v d D s s J n F 1 b 3 Q 7 U 2 V j d G l v b j E v V G V t c H M g K D U p L 0 F 1 d G 9 S Z W 1 v d m V k Q 2 9 s d W 1 u c z E u e 0 N v b H V t b j I y L D I x f S Z x d W 9 0 O y w m c X V v d D t T Z W N 0 a W 9 u M S 9 U Z W 1 w c y A o N S k v Q X V 0 b 1 J l b W 9 2 Z W R D b 2 x 1 b W 5 z M S 5 7 Q 2 9 s d W 1 u M j M s M j J 9 J n F 1 b 3 Q 7 L C Z x d W 9 0 O 1 N l Y 3 R p b 2 4 x L 1 R l b X B z I C g 1 K S 9 B d X R v U m V t b 3 Z l Z E N v b H V t b n M x L n t D b 2 x 1 b W 4 y N C w y M 3 0 m c X V v d D s s J n F 1 b 3 Q 7 U 2 V j d G l v b j E v V G V t c H M g K D U p L 0 F 1 d G 9 S Z W 1 v d m V k Q 2 9 s d W 1 u c z E u e 0 N v b H V t b j I 1 L D I 0 f S Z x d W 9 0 O y w m c X V v d D t T Z W N 0 a W 9 u M S 9 U Z W 1 w c y A o N S k v Q X V 0 b 1 J l b W 9 2 Z W R D b 2 x 1 b W 5 z M S 5 7 Q 2 9 s d W 1 u M j Y s M j V 9 J n F 1 b 3 Q 7 L C Z x d W 9 0 O 1 N l Y 3 R p b 2 4 x L 1 R l b X B z I C g 1 K S 9 B d X R v U m V t b 3 Z l Z E N v b H V t b n M x L n t D b 2 x 1 b W 4 y N y w y N n 0 m c X V v d D s s J n F 1 b 3 Q 7 U 2 V j d G l v b j E v V G V t c H M g K D U p L 0 F 1 d G 9 S Z W 1 v d m V k Q 2 9 s d W 1 u c z E u e 0 N v b H V t b j I 4 L D I 3 f S Z x d W 9 0 O y w m c X V v d D t T Z W N 0 a W 9 u M S 9 U Z W 1 w c y A o N S k v Q X V 0 b 1 J l b W 9 2 Z W R D b 2 x 1 b W 5 z M S 5 7 Q 2 9 s d W 1 u M j k s M j h 9 J n F 1 b 3 Q 7 L C Z x d W 9 0 O 1 N l Y 3 R p b 2 4 x L 1 R l b X B z I C g 1 K S 9 B d X R v U m V t b 3 Z l Z E N v b H V t b n M x L n t D b 2 x 1 b W 4 z M C w y O X 0 m c X V v d D s s J n F 1 b 3 Q 7 U 2 V j d G l v b j E v V G V t c H M g K D U p L 0 F 1 d G 9 S Z W 1 v d m V k Q 2 9 s d W 1 u c z E u e 0 N v b H V t b j M x L D M w f S Z x d W 9 0 O y w m c X V v d D t T Z W N 0 a W 9 u M S 9 U Z W 1 w c y A o N S k v Q X V 0 b 1 J l b W 9 2 Z W R D b 2 x 1 b W 5 z M S 5 7 Q 2 9 s d W 1 u M z I s M z F 9 J n F 1 b 3 Q 7 L C Z x d W 9 0 O 1 N l Y 3 R p b 2 4 x L 1 R l b X B z I C g 1 K S 9 B d X R v U m V t b 3 Z l Z E N v b H V t b n M x L n t D b 2 x 1 b W 4 z M y w z M n 0 m c X V v d D s s J n F 1 b 3 Q 7 U 2 V j d G l v b j E v V G V t c H M g K D U p L 0 F 1 d G 9 S Z W 1 v d m V k Q 2 9 s d W 1 u c z E u e 0 N v b H V t b j M 0 L D M z f S Z x d W 9 0 O y w m c X V v d D t T Z W N 0 a W 9 u M S 9 U Z W 1 w c y A o N S k v Q X V 0 b 1 J l b W 9 2 Z W R D b 2 x 1 b W 5 z M S 5 7 Q 2 9 s d W 1 u M z U s M z R 9 J n F 1 b 3 Q 7 L C Z x d W 9 0 O 1 N l Y 3 R p b 2 4 x L 1 R l b X B z I C g 1 K S 9 B d X R v U m V t b 3 Z l Z E N v b H V t b n M x L n t D b 2 x 1 b W 4 z N i w z N X 0 m c X V v d D s s J n F 1 b 3 Q 7 U 2 V j d G l v b j E v V G V t c H M g K D U p L 0 F 1 d G 9 S Z W 1 v d m V k Q 2 9 s d W 1 u c z E u e 0 N v b H V t b j M 3 L D M 2 f S Z x d W 9 0 O y w m c X V v d D t T Z W N 0 a W 9 u M S 9 U Z W 1 w c y A o N S k v Q X V 0 b 1 J l b W 9 2 Z W R D b 2 x 1 b W 5 z M S 5 7 Q 2 9 s d W 1 u M z g s M z d 9 J n F 1 b 3 Q 7 L C Z x d W 9 0 O 1 N l Y 3 R p b 2 4 x L 1 R l b X B z I C g 1 K S 9 B d X R v U m V t b 3 Z l Z E N v b H V t b n M x L n t D b 2 x 1 b W 4 z O S w z O H 0 m c X V v d D s s J n F 1 b 3 Q 7 U 2 V j d G l v b j E v V G V t c H M g K D U p L 0 F 1 d G 9 S Z W 1 v d m V k Q 2 9 s d W 1 u c z E u e 0 N v b H V t b j Q w L D M 5 f S Z x d W 9 0 O y w m c X V v d D t T Z W N 0 a W 9 u M S 9 U Z W 1 w c y A o N S k v Q X V 0 b 1 J l b W 9 2 Z W R D b 2 x 1 b W 5 z M S 5 7 Q 2 9 s d W 1 u N D E s N D B 9 J n F 1 b 3 Q 7 L C Z x d W 9 0 O 1 N l Y 3 R p b 2 4 x L 1 R l b X B z I C g 1 K S 9 B d X R v U m V t b 3 Z l Z E N v b H V t b n M x L n t D b 2 x 1 b W 4 0 M i w 0 M X 0 m c X V v d D s s J n F 1 b 3 Q 7 U 2 V j d G l v b j E v V G V t c H M g K D U p L 0 F 1 d G 9 S Z W 1 v d m V k Q 2 9 s d W 1 u c z E u e 0 N v b H V t b j Q z L D Q y f S Z x d W 9 0 O y w m c X V v d D t T Z W N 0 a W 9 u M S 9 U Z W 1 w c y A o N S k v Q X V 0 b 1 J l b W 9 2 Z W R D b 2 x 1 b W 5 z M S 5 7 Q 2 9 s d W 1 u N D Q s N D N 9 J n F 1 b 3 Q 7 L C Z x d W 9 0 O 1 N l Y 3 R p b 2 4 x L 1 R l b X B z I C g 1 K S 9 B d X R v U m V t b 3 Z l Z E N v b H V t b n M x L n t D b 2 x 1 b W 4 0 N S w 0 N H 0 m c X V v d D s s J n F 1 b 3 Q 7 U 2 V j d G l v b j E v V G V t c H M g K D U p L 0 F 1 d G 9 S Z W 1 v d m V k Q 2 9 s d W 1 u c z E u e 0 N v b H V t b j Q 2 L D Q 1 f S Z x d W 9 0 O y w m c X V v d D t T Z W N 0 a W 9 u M S 9 U Z W 1 w c y A o N S k v Q X V 0 b 1 J l b W 9 2 Z W R D b 2 x 1 b W 5 z M S 5 7 Q 2 9 s d W 1 u N D c s N D Z 9 J n F 1 b 3 Q 7 L C Z x d W 9 0 O 1 N l Y 3 R p b 2 4 x L 1 R l b X B z I C g 1 K S 9 B d X R v U m V t b 3 Z l Z E N v b H V t b n M x L n t D b 2 x 1 b W 4 0 O C w 0 N 3 0 m c X V v d D s s J n F 1 b 3 Q 7 U 2 V j d G l v b j E v V G V t c H M g K D U p L 0 F 1 d G 9 S Z W 1 v d m V k Q 2 9 s d W 1 u c z E u e 0 N v b H V t b j Q 5 L D Q 4 f S Z x d W 9 0 O y w m c X V v d D t T Z W N 0 a W 9 u M S 9 U Z W 1 w c y A o N S k v Q X V 0 b 1 J l b W 9 2 Z W R D b 2 x 1 b W 5 z M S 5 7 Q 2 9 s d W 1 u N T A s N D l 9 J n F 1 b 3 Q 7 L C Z x d W 9 0 O 1 N l Y 3 R p b 2 4 x L 1 R l b X B z I C g 1 K S 9 B d X R v U m V t b 3 Z l Z E N v b H V t b n M x L n t D b 2 x 1 b W 4 1 M S w 1 M H 0 m c X V v d D s s J n F 1 b 3 Q 7 U 2 V j d G l v b j E v V G V t c H M g K D U p L 0 F 1 d G 9 S Z W 1 v d m V k Q 2 9 s d W 1 u c z E u e 0 N v b H V t b j U y L D U x f S Z x d W 9 0 O y w m c X V v d D t T Z W N 0 a W 9 u M S 9 U Z W 1 w c y A o N S k v Q X V 0 b 1 J l b W 9 2 Z W R D b 2 x 1 b W 5 z M S 5 7 Q 2 9 s d W 1 u N T M s N T J 9 J n F 1 b 3 Q 7 L C Z x d W 9 0 O 1 N l Y 3 R p b 2 4 x L 1 R l b X B z I C g 1 K S 9 B d X R v U m V t b 3 Z l Z E N v b H V t b n M x L n t D b 2 x 1 b W 4 1 N C w 1 M 3 0 m c X V v d D s s J n F 1 b 3 Q 7 U 2 V j d G l v b j E v V G V t c H M g K D U p L 0 F 1 d G 9 S Z W 1 v d m V k Q 2 9 s d W 1 u c z E u e 0 N v b H V t b j U 1 L D U 0 f S Z x d W 9 0 O y w m c X V v d D t T Z W N 0 a W 9 u M S 9 U Z W 1 w c y A o N S k v Q X V 0 b 1 J l b W 9 2 Z W R D b 2 x 1 b W 5 z M S 5 7 Q 2 9 s d W 1 u N T Y s N T V 9 J n F 1 b 3 Q 7 L C Z x d W 9 0 O 1 N l Y 3 R p b 2 4 x L 1 R l b X B z I C g 1 K S 9 B d X R v U m V t b 3 Z l Z E N v b H V t b n M x L n t D b 2 x 1 b W 4 1 N y w 1 N n 0 m c X V v d D s s J n F 1 b 3 Q 7 U 2 V j d G l v b j E v V G V t c H M g K D U p L 0 F 1 d G 9 S Z W 1 v d m V k Q 2 9 s d W 1 u c z E u e 0 N v b H V t b j U 4 L D U 3 f S Z x d W 9 0 O y w m c X V v d D t T Z W N 0 a W 9 u M S 9 U Z W 1 w c y A o N S k v Q X V 0 b 1 J l b W 9 2 Z W R D b 2 x 1 b W 5 z M S 5 7 Q 2 9 s d W 1 u N T k s N T h 9 J n F 1 b 3 Q 7 L C Z x d W 9 0 O 1 N l Y 3 R p b 2 4 x L 1 R l b X B z I C g 1 K S 9 B d X R v U m V t b 3 Z l Z E N v b H V t b n M x L n t D b 2 x 1 b W 4 2 M C w 1 O X 0 m c X V v d D s s J n F 1 b 3 Q 7 U 2 V j d G l v b j E v V G V t c H M g K D U p L 0 F 1 d G 9 S Z W 1 v d m V k Q 2 9 s d W 1 u c z E u e 0 N v b H V t b j Y x L D Y w f S Z x d W 9 0 O y w m c X V v d D t T Z W N 0 a W 9 u M S 9 U Z W 1 w c y A o N S k v Q X V 0 b 1 J l b W 9 2 Z W R D b 2 x 1 b W 5 z M S 5 7 Q 2 9 s d W 1 u N j I s N j F 9 J n F 1 b 3 Q 7 L C Z x d W 9 0 O 1 N l Y 3 R p b 2 4 x L 1 R l b X B z I C g 1 K S 9 B d X R v U m V t b 3 Z l Z E N v b H V t b n M x L n t D b 2 x 1 b W 4 2 M y w 2 M n 0 m c X V v d D s s J n F 1 b 3 Q 7 U 2 V j d G l v b j E v V G V t c H M g K D U p L 0 F 1 d G 9 S Z W 1 v d m V k Q 2 9 s d W 1 u c z E u e 0 N v b H V t b j Y 0 L D Y z f S Z x d W 9 0 O y w m c X V v d D t T Z W N 0 a W 9 u M S 9 U Z W 1 w c y A o N S k v Q X V 0 b 1 J l b W 9 2 Z W R D b 2 x 1 b W 5 z M S 5 7 Q 2 9 s d W 1 u N j U s N j R 9 J n F 1 b 3 Q 7 L C Z x d W 9 0 O 1 N l Y 3 R p b 2 4 x L 1 R l b X B z I C g 1 K S 9 B d X R v U m V t b 3 Z l Z E N v b H V t b n M x L n t D b 2 x 1 b W 4 2 N i w 2 N X 0 m c X V v d D s s J n F 1 b 3 Q 7 U 2 V j d G l v b j E v V G V t c H M g K D U p L 0 F 1 d G 9 S Z W 1 v d m V k Q 2 9 s d W 1 u c z E u e 0 N v b H V t b j Y 3 L D Y 2 f S Z x d W 9 0 O y w m c X V v d D t T Z W N 0 a W 9 u M S 9 U Z W 1 w c y A o N S k v Q X V 0 b 1 J l b W 9 2 Z W R D b 2 x 1 b W 5 z M S 5 7 Q 2 9 s d W 1 u N j g s N j d 9 J n F 1 b 3 Q 7 L C Z x d W 9 0 O 1 N l Y 3 R p b 2 4 x L 1 R l b X B z I C g 1 K S 9 B d X R v U m V t b 3 Z l Z E N v b H V t b n M x L n t D b 2 x 1 b W 4 2 O S w 2 O H 0 m c X V v d D s s J n F 1 b 3 Q 7 U 2 V j d G l v b j E v V G V t c H M g K D U p L 0 F 1 d G 9 S Z W 1 v d m V k Q 2 9 s d W 1 u c z E u e 0 N v b H V t b j c w L D Y 5 f S Z x d W 9 0 O y w m c X V v d D t T Z W N 0 a W 9 u M S 9 U Z W 1 w c y A o N S k v Q X V 0 b 1 J l b W 9 2 Z W R D b 2 x 1 b W 5 z M S 5 7 Q 2 9 s d W 1 u N z E s N z B 9 J n F 1 b 3 Q 7 L C Z x d W 9 0 O 1 N l Y 3 R p b 2 4 x L 1 R l b X B z I C g 1 K S 9 B d X R v U m V t b 3 Z l Z E N v b H V t b n M x L n t D b 2 x 1 b W 4 3 M i w 3 M X 0 m c X V v d D s s J n F 1 b 3 Q 7 U 2 V j d G l v b j E v V G V t c H M g K D U p L 0 F 1 d G 9 S Z W 1 v d m V k Q 2 9 s d W 1 u c z E u e 0 N v b H V t b j c z L D c y f S Z x d W 9 0 O y w m c X V v d D t T Z W N 0 a W 9 u M S 9 U Z W 1 w c y A o N S k v Q X V 0 b 1 J l b W 9 2 Z W R D b 2 x 1 b W 5 z M S 5 7 Q 2 9 s d W 1 u N z Q s N z N 9 J n F 1 b 3 Q 7 L C Z x d W 9 0 O 1 N l Y 3 R p b 2 4 x L 1 R l b X B z I C g 1 K S 9 B d X R v U m V t b 3 Z l Z E N v b H V t b n M x L n t D b 2 x 1 b W 4 3 N S w 3 N H 0 m c X V v d D t d L C Z x d W 9 0 O 0 N v b H V t b k N v d W 5 0 J n F 1 b 3 Q 7 O j c 1 L C Z x d W 9 0 O 0 t l e U N v b H V t b k 5 h b W V z J n F 1 b 3 Q 7 O l t d L C Z x d W 9 0 O 0 N v b H V t b k l k Z W 5 0 a X R p Z X M m c X V v d D s 6 W y Z x d W 9 0 O 1 N l Y 3 R p b 2 4 x L 1 R l b X B z I C g 1 K S 9 B d X R v U m V t b 3 Z l Z E N v b H V t b n M x L n t D b 2 x 1 b W 4 x L D B 9 J n F 1 b 3 Q 7 L C Z x d W 9 0 O 1 N l Y 3 R p b 2 4 x L 1 R l b X B z I C g 1 K S 9 B d X R v U m V t b 3 Z l Z E N v b H V t b n M x L n t D b 2 x 1 b W 4 y L D F 9 J n F 1 b 3 Q 7 L C Z x d W 9 0 O 1 N l Y 3 R p b 2 4 x L 1 R l b X B z I C g 1 K S 9 B d X R v U m V t b 3 Z l Z E N v b H V t b n M x L n t D b 2 x 1 b W 4 z L D J 9 J n F 1 b 3 Q 7 L C Z x d W 9 0 O 1 N l Y 3 R p b 2 4 x L 1 R l b X B z I C g 1 K S 9 B d X R v U m V t b 3 Z l Z E N v b H V t b n M x L n t D b 2 x 1 b W 4 0 L D N 9 J n F 1 b 3 Q 7 L C Z x d W 9 0 O 1 N l Y 3 R p b 2 4 x L 1 R l b X B z I C g 1 K S 9 B d X R v U m V t b 3 Z l Z E N v b H V t b n M x L n t D b 2 x 1 b W 4 1 L D R 9 J n F 1 b 3 Q 7 L C Z x d W 9 0 O 1 N l Y 3 R p b 2 4 x L 1 R l b X B z I C g 1 K S 9 B d X R v U m V t b 3 Z l Z E N v b H V t b n M x L n t D b 2 x 1 b W 4 2 L D V 9 J n F 1 b 3 Q 7 L C Z x d W 9 0 O 1 N l Y 3 R p b 2 4 x L 1 R l b X B z I C g 1 K S 9 B d X R v U m V t b 3 Z l Z E N v b H V t b n M x L n t D b 2 x 1 b W 4 3 L D Z 9 J n F 1 b 3 Q 7 L C Z x d W 9 0 O 1 N l Y 3 R p b 2 4 x L 1 R l b X B z I C g 1 K S 9 B d X R v U m V t b 3 Z l Z E N v b H V t b n M x L n t D b 2 x 1 b W 4 4 L D d 9 J n F 1 b 3 Q 7 L C Z x d W 9 0 O 1 N l Y 3 R p b 2 4 x L 1 R l b X B z I C g 1 K S 9 B d X R v U m V t b 3 Z l Z E N v b H V t b n M x L n t D b 2 x 1 b W 4 5 L D h 9 J n F 1 b 3 Q 7 L C Z x d W 9 0 O 1 N l Y 3 R p b 2 4 x L 1 R l b X B z I C g 1 K S 9 B d X R v U m V t b 3 Z l Z E N v b H V t b n M x L n t D b 2 x 1 b W 4 x M C w 5 f S Z x d W 9 0 O y w m c X V v d D t T Z W N 0 a W 9 u M S 9 U Z W 1 w c y A o N S k v Q X V 0 b 1 J l b W 9 2 Z W R D b 2 x 1 b W 5 z M S 5 7 Q 2 9 s d W 1 u M T E s M T B 9 J n F 1 b 3 Q 7 L C Z x d W 9 0 O 1 N l Y 3 R p b 2 4 x L 1 R l b X B z I C g 1 K S 9 B d X R v U m V t b 3 Z l Z E N v b H V t b n M x L n t D b 2 x 1 b W 4 x M i w x M X 0 m c X V v d D s s J n F 1 b 3 Q 7 U 2 V j d G l v b j E v V G V t c H M g K D U p L 0 F 1 d G 9 S Z W 1 v d m V k Q 2 9 s d W 1 u c z E u e 0 N v b H V t b j E z L D E y f S Z x d W 9 0 O y w m c X V v d D t T Z W N 0 a W 9 u M S 9 U Z W 1 w c y A o N S k v Q X V 0 b 1 J l b W 9 2 Z W R D b 2 x 1 b W 5 z M S 5 7 Q 2 9 s d W 1 u M T Q s M T N 9 J n F 1 b 3 Q 7 L C Z x d W 9 0 O 1 N l Y 3 R p b 2 4 x L 1 R l b X B z I C g 1 K S 9 B d X R v U m V t b 3 Z l Z E N v b H V t b n M x L n t D b 2 x 1 b W 4 x N S w x N H 0 m c X V v d D s s J n F 1 b 3 Q 7 U 2 V j d G l v b j E v V G V t c H M g K D U p L 0 F 1 d G 9 S Z W 1 v d m V k Q 2 9 s d W 1 u c z E u e 0 N v b H V t b j E 2 L D E 1 f S Z x d W 9 0 O y w m c X V v d D t T Z W N 0 a W 9 u M S 9 U Z W 1 w c y A o N S k v Q X V 0 b 1 J l b W 9 2 Z W R D b 2 x 1 b W 5 z M S 5 7 Q 2 9 s d W 1 u M T c s M T Z 9 J n F 1 b 3 Q 7 L C Z x d W 9 0 O 1 N l Y 3 R p b 2 4 x L 1 R l b X B z I C g 1 K S 9 B d X R v U m V t b 3 Z l Z E N v b H V t b n M x L n t D b 2 x 1 b W 4 x O C w x N 3 0 m c X V v d D s s J n F 1 b 3 Q 7 U 2 V j d G l v b j E v V G V t c H M g K D U p L 0 F 1 d G 9 S Z W 1 v d m V k Q 2 9 s d W 1 u c z E u e 0 N v b H V t b j E 5 L D E 4 f S Z x d W 9 0 O y w m c X V v d D t T Z W N 0 a W 9 u M S 9 U Z W 1 w c y A o N S k v Q X V 0 b 1 J l b W 9 2 Z W R D b 2 x 1 b W 5 z M S 5 7 Q 2 9 s d W 1 u M j A s M T l 9 J n F 1 b 3 Q 7 L C Z x d W 9 0 O 1 N l Y 3 R p b 2 4 x L 1 R l b X B z I C g 1 K S 9 B d X R v U m V t b 3 Z l Z E N v b H V t b n M x L n t D b 2 x 1 b W 4 y M S w y M H 0 m c X V v d D s s J n F 1 b 3 Q 7 U 2 V j d G l v b j E v V G V t c H M g K D U p L 0 F 1 d G 9 S Z W 1 v d m V k Q 2 9 s d W 1 u c z E u e 0 N v b H V t b j I y L D I x f S Z x d W 9 0 O y w m c X V v d D t T Z W N 0 a W 9 u M S 9 U Z W 1 w c y A o N S k v Q X V 0 b 1 J l b W 9 2 Z W R D b 2 x 1 b W 5 z M S 5 7 Q 2 9 s d W 1 u M j M s M j J 9 J n F 1 b 3 Q 7 L C Z x d W 9 0 O 1 N l Y 3 R p b 2 4 x L 1 R l b X B z I C g 1 K S 9 B d X R v U m V t b 3 Z l Z E N v b H V t b n M x L n t D b 2 x 1 b W 4 y N C w y M 3 0 m c X V v d D s s J n F 1 b 3 Q 7 U 2 V j d G l v b j E v V G V t c H M g K D U p L 0 F 1 d G 9 S Z W 1 v d m V k Q 2 9 s d W 1 u c z E u e 0 N v b H V t b j I 1 L D I 0 f S Z x d W 9 0 O y w m c X V v d D t T Z W N 0 a W 9 u M S 9 U Z W 1 w c y A o N S k v Q X V 0 b 1 J l b W 9 2 Z W R D b 2 x 1 b W 5 z M S 5 7 Q 2 9 s d W 1 u M j Y s M j V 9 J n F 1 b 3 Q 7 L C Z x d W 9 0 O 1 N l Y 3 R p b 2 4 x L 1 R l b X B z I C g 1 K S 9 B d X R v U m V t b 3 Z l Z E N v b H V t b n M x L n t D b 2 x 1 b W 4 y N y w y N n 0 m c X V v d D s s J n F 1 b 3 Q 7 U 2 V j d G l v b j E v V G V t c H M g K D U p L 0 F 1 d G 9 S Z W 1 v d m V k Q 2 9 s d W 1 u c z E u e 0 N v b H V t b j I 4 L D I 3 f S Z x d W 9 0 O y w m c X V v d D t T Z W N 0 a W 9 u M S 9 U Z W 1 w c y A o N S k v Q X V 0 b 1 J l b W 9 2 Z W R D b 2 x 1 b W 5 z M S 5 7 Q 2 9 s d W 1 u M j k s M j h 9 J n F 1 b 3 Q 7 L C Z x d W 9 0 O 1 N l Y 3 R p b 2 4 x L 1 R l b X B z I C g 1 K S 9 B d X R v U m V t b 3 Z l Z E N v b H V t b n M x L n t D b 2 x 1 b W 4 z M C w y O X 0 m c X V v d D s s J n F 1 b 3 Q 7 U 2 V j d G l v b j E v V G V t c H M g K D U p L 0 F 1 d G 9 S Z W 1 v d m V k Q 2 9 s d W 1 u c z E u e 0 N v b H V t b j M x L D M w f S Z x d W 9 0 O y w m c X V v d D t T Z W N 0 a W 9 u M S 9 U Z W 1 w c y A o N S k v Q X V 0 b 1 J l b W 9 2 Z W R D b 2 x 1 b W 5 z M S 5 7 Q 2 9 s d W 1 u M z I s M z F 9 J n F 1 b 3 Q 7 L C Z x d W 9 0 O 1 N l Y 3 R p b 2 4 x L 1 R l b X B z I C g 1 K S 9 B d X R v U m V t b 3 Z l Z E N v b H V t b n M x L n t D b 2 x 1 b W 4 z M y w z M n 0 m c X V v d D s s J n F 1 b 3 Q 7 U 2 V j d G l v b j E v V G V t c H M g K D U p L 0 F 1 d G 9 S Z W 1 v d m V k Q 2 9 s d W 1 u c z E u e 0 N v b H V t b j M 0 L D M z f S Z x d W 9 0 O y w m c X V v d D t T Z W N 0 a W 9 u M S 9 U Z W 1 w c y A o N S k v Q X V 0 b 1 J l b W 9 2 Z W R D b 2 x 1 b W 5 z M S 5 7 Q 2 9 s d W 1 u M z U s M z R 9 J n F 1 b 3 Q 7 L C Z x d W 9 0 O 1 N l Y 3 R p b 2 4 x L 1 R l b X B z I C g 1 K S 9 B d X R v U m V t b 3 Z l Z E N v b H V t b n M x L n t D b 2 x 1 b W 4 z N i w z N X 0 m c X V v d D s s J n F 1 b 3 Q 7 U 2 V j d G l v b j E v V G V t c H M g K D U p L 0 F 1 d G 9 S Z W 1 v d m V k Q 2 9 s d W 1 u c z E u e 0 N v b H V t b j M 3 L D M 2 f S Z x d W 9 0 O y w m c X V v d D t T Z W N 0 a W 9 u M S 9 U Z W 1 w c y A o N S k v Q X V 0 b 1 J l b W 9 2 Z W R D b 2 x 1 b W 5 z M S 5 7 Q 2 9 s d W 1 u M z g s M z d 9 J n F 1 b 3 Q 7 L C Z x d W 9 0 O 1 N l Y 3 R p b 2 4 x L 1 R l b X B z I C g 1 K S 9 B d X R v U m V t b 3 Z l Z E N v b H V t b n M x L n t D b 2 x 1 b W 4 z O S w z O H 0 m c X V v d D s s J n F 1 b 3 Q 7 U 2 V j d G l v b j E v V G V t c H M g K D U p L 0 F 1 d G 9 S Z W 1 v d m V k Q 2 9 s d W 1 u c z E u e 0 N v b H V t b j Q w L D M 5 f S Z x d W 9 0 O y w m c X V v d D t T Z W N 0 a W 9 u M S 9 U Z W 1 w c y A o N S k v Q X V 0 b 1 J l b W 9 2 Z W R D b 2 x 1 b W 5 z M S 5 7 Q 2 9 s d W 1 u N D E s N D B 9 J n F 1 b 3 Q 7 L C Z x d W 9 0 O 1 N l Y 3 R p b 2 4 x L 1 R l b X B z I C g 1 K S 9 B d X R v U m V t b 3 Z l Z E N v b H V t b n M x L n t D b 2 x 1 b W 4 0 M i w 0 M X 0 m c X V v d D s s J n F 1 b 3 Q 7 U 2 V j d G l v b j E v V G V t c H M g K D U p L 0 F 1 d G 9 S Z W 1 v d m V k Q 2 9 s d W 1 u c z E u e 0 N v b H V t b j Q z L D Q y f S Z x d W 9 0 O y w m c X V v d D t T Z W N 0 a W 9 u M S 9 U Z W 1 w c y A o N S k v Q X V 0 b 1 J l b W 9 2 Z W R D b 2 x 1 b W 5 z M S 5 7 Q 2 9 s d W 1 u N D Q s N D N 9 J n F 1 b 3 Q 7 L C Z x d W 9 0 O 1 N l Y 3 R p b 2 4 x L 1 R l b X B z I C g 1 K S 9 B d X R v U m V t b 3 Z l Z E N v b H V t b n M x L n t D b 2 x 1 b W 4 0 N S w 0 N H 0 m c X V v d D s s J n F 1 b 3 Q 7 U 2 V j d G l v b j E v V G V t c H M g K D U p L 0 F 1 d G 9 S Z W 1 v d m V k Q 2 9 s d W 1 u c z E u e 0 N v b H V t b j Q 2 L D Q 1 f S Z x d W 9 0 O y w m c X V v d D t T Z W N 0 a W 9 u M S 9 U Z W 1 w c y A o N S k v Q X V 0 b 1 J l b W 9 2 Z W R D b 2 x 1 b W 5 z M S 5 7 Q 2 9 s d W 1 u N D c s N D Z 9 J n F 1 b 3 Q 7 L C Z x d W 9 0 O 1 N l Y 3 R p b 2 4 x L 1 R l b X B z I C g 1 K S 9 B d X R v U m V t b 3 Z l Z E N v b H V t b n M x L n t D b 2 x 1 b W 4 0 O C w 0 N 3 0 m c X V v d D s s J n F 1 b 3 Q 7 U 2 V j d G l v b j E v V G V t c H M g K D U p L 0 F 1 d G 9 S Z W 1 v d m V k Q 2 9 s d W 1 u c z E u e 0 N v b H V t b j Q 5 L D Q 4 f S Z x d W 9 0 O y w m c X V v d D t T Z W N 0 a W 9 u M S 9 U Z W 1 w c y A o N S k v Q X V 0 b 1 J l b W 9 2 Z W R D b 2 x 1 b W 5 z M S 5 7 Q 2 9 s d W 1 u N T A s N D l 9 J n F 1 b 3 Q 7 L C Z x d W 9 0 O 1 N l Y 3 R p b 2 4 x L 1 R l b X B z I C g 1 K S 9 B d X R v U m V t b 3 Z l Z E N v b H V t b n M x L n t D b 2 x 1 b W 4 1 M S w 1 M H 0 m c X V v d D s s J n F 1 b 3 Q 7 U 2 V j d G l v b j E v V G V t c H M g K D U p L 0 F 1 d G 9 S Z W 1 v d m V k Q 2 9 s d W 1 u c z E u e 0 N v b H V t b j U y L D U x f S Z x d W 9 0 O y w m c X V v d D t T Z W N 0 a W 9 u M S 9 U Z W 1 w c y A o N S k v Q X V 0 b 1 J l b W 9 2 Z W R D b 2 x 1 b W 5 z M S 5 7 Q 2 9 s d W 1 u N T M s N T J 9 J n F 1 b 3 Q 7 L C Z x d W 9 0 O 1 N l Y 3 R p b 2 4 x L 1 R l b X B z I C g 1 K S 9 B d X R v U m V t b 3 Z l Z E N v b H V t b n M x L n t D b 2 x 1 b W 4 1 N C w 1 M 3 0 m c X V v d D s s J n F 1 b 3 Q 7 U 2 V j d G l v b j E v V G V t c H M g K D U p L 0 F 1 d G 9 S Z W 1 v d m V k Q 2 9 s d W 1 u c z E u e 0 N v b H V t b j U 1 L D U 0 f S Z x d W 9 0 O y w m c X V v d D t T Z W N 0 a W 9 u M S 9 U Z W 1 w c y A o N S k v Q X V 0 b 1 J l b W 9 2 Z W R D b 2 x 1 b W 5 z M S 5 7 Q 2 9 s d W 1 u N T Y s N T V 9 J n F 1 b 3 Q 7 L C Z x d W 9 0 O 1 N l Y 3 R p b 2 4 x L 1 R l b X B z I C g 1 K S 9 B d X R v U m V t b 3 Z l Z E N v b H V t b n M x L n t D b 2 x 1 b W 4 1 N y w 1 N n 0 m c X V v d D s s J n F 1 b 3 Q 7 U 2 V j d G l v b j E v V G V t c H M g K D U p L 0 F 1 d G 9 S Z W 1 v d m V k Q 2 9 s d W 1 u c z E u e 0 N v b H V t b j U 4 L D U 3 f S Z x d W 9 0 O y w m c X V v d D t T Z W N 0 a W 9 u M S 9 U Z W 1 w c y A o N S k v Q X V 0 b 1 J l b W 9 2 Z W R D b 2 x 1 b W 5 z M S 5 7 Q 2 9 s d W 1 u N T k s N T h 9 J n F 1 b 3 Q 7 L C Z x d W 9 0 O 1 N l Y 3 R p b 2 4 x L 1 R l b X B z I C g 1 K S 9 B d X R v U m V t b 3 Z l Z E N v b H V t b n M x L n t D b 2 x 1 b W 4 2 M C w 1 O X 0 m c X V v d D s s J n F 1 b 3 Q 7 U 2 V j d G l v b j E v V G V t c H M g K D U p L 0 F 1 d G 9 S Z W 1 v d m V k Q 2 9 s d W 1 u c z E u e 0 N v b H V t b j Y x L D Y w f S Z x d W 9 0 O y w m c X V v d D t T Z W N 0 a W 9 u M S 9 U Z W 1 w c y A o N S k v Q X V 0 b 1 J l b W 9 2 Z W R D b 2 x 1 b W 5 z M S 5 7 Q 2 9 s d W 1 u N j I s N j F 9 J n F 1 b 3 Q 7 L C Z x d W 9 0 O 1 N l Y 3 R p b 2 4 x L 1 R l b X B z I C g 1 K S 9 B d X R v U m V t b 3 Z l Z E N v b H V t b n M x L n t D b 2 x 1 b W 4 2 M y w 2 M n 0 m c X V v d D s s J n F 1 b 3 Q 7 U 2 V j d G l v b j E v V G V t c H M g K D U p L 0 F 1 d G 9 S Z W 1 v d m V k Q 2 9 s d W 1 u c z E u e 0 N v b H V t b j Y 0 L D Y z f S Z x d W 9 0 O y w m c X V v d D t T Z W N 0 a W 9 u M S 9 U Z W 1 w c y A o N S k v Q X V 0 b 1 J l b W 9 2 Z W R D b 2 x 1 b W 5 z M S 5 7 Q 2 9 s d W 1 u N j U s N j R 9 J n F 1 b 3 Q 7 L C Z x d W 9 0 O 1 N l Y 3 R p b 2 4 x L 1 R l b X B z I C g 1 K S 9 B d X R v U m V t b 3 Z l Z E N v b H V t b n M x L n t D b 2 x 1 b W 4 2 N i w 2 N X 0 m c X V v d D s s J n F 1 b 3 Q 7 U 2 V j d G l v b j E v V G V t c H M g K D U p L 0 F 1 d G 9 S Z W 1 v d m V k Q 2 9 s d W 1 u c z E u e 0 N v b H V t b j Y 3 L D Y 2 f S Z x d W 9 0 O y w m c X V v d D t T Z W N 0 a W 9 u M S 9 U Z W 1 w c y A o N S k v Q X V 0 b 1 J l b W 9 2 Z W R D b 2 x 1 b W 5 z M S 5 7 Q 2 9 s d W 1 u N j g s N j d 9 J n F 1 b 3 Q 7 L C Z x d W 9 0 O 1 N l Y 3 R p b 2 4 x L 1 R l b X B z I C g 1 K S 9 B d X R v U m V t b 3 Z l Z E N v b H V t b n M x L n t D b 2 x 1 b W 4 2 O S w 2 O H 0 m c X V v d D s s J n F 1 b 3 Q 7 U 2 V j d G l v b j E v V G V t c H M g K D U p L 0 F 1 d G 9 S Z W 1 v d m V k Q 2 9 s d W 1 u c z E u e 0 N v b H V t b j c w L D Y 5 f S Z x d W 9 0 O y w m c X V v d D t T Z W N 0 a W 9 u M S 9 U Z W 1 w c y A o N S k v Q X V 0 b 1 J l b W 9 2 Z W R D b 2 x 1 b W 5 z M S 5 7 Q 2 9 s d W 1 u N z E s N z B 9 J n F 1 b 3 Q 7 L C Z x d W 9 0 O 1 N l Y 3 R p b 2 4 x L 1 R l b X B z I C g 1 K S 9 B d X R v U m V t b 3 Z l Z E N v b H V t b n M x L n t D b 2 x 1 b W 4 3 M i w 3 M X 0 m c X V v d D s s J n F 1 b 3 Q 7 U 2 V j d G l v b j E v V G V t c H M g K D U p L 0 F 1 d G 9 S Z W 1 v d m V k Q 2 9 s d W 1 u c z E u e 0 N v b H V t b j c z L D c y f S Z x d W 9 0 O y w m c X V v d D t T Z W N 0 a W 9 u M S 9 U Z W 1 w c y A o N S k v Q X V 0 b 1 J l b W 9 2 Z W R D b 2 x 1 b W 5 z M S 5 7 Q 2 9 s d W 1 u N z Q s N z N 9 J n F 1 b 3 Q 7 L C Z x d W 9 0 O 1 N l Y 3 R p b 2 4 x L 1 R l b X B z I C g 1 K S 9 B d X R v U m V t b 3 Z l Z E N v b H V t b n M x L n t D b 2 x 1 b W 4 3 N S w 3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b X B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z J T I w K D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o K A L 4 I m y d D k 0 I 1 v 8 g P P + E A A A A A A g A A A A A A A 2 Y A A M A A A A A Q A A A A m v B E I U K M N 1 K H R C 5 L M u p b g A A A A A A E g A A A o A A A A B A A A A C e c 7 V q 2 R S J N c g l x a Z 8 a o U A U A A A A J 8 k z m O v n H c u 0 r G m v 8 6 b g o s 9 o 0 t s w X h k Z f S F I E t l N U z q a v H W z r z u V 0 L + 7 N g u d 0 u q b S L + / A F 7 4 I D H C c 0 3 q a + N n 6 e 0 + H x r I f z e R o u g 7 2 s P s R Z b F A A A A J i c n V M a M s 3 N + b o t t F c 5 H z 5 F J 5 n I < / D a t a M a s h u p > 
</file>

<file path=customXml/itemProps1.xml><?xml version="1.0" encoding="utf-8"?>
<ds:datastoreItem xmlns:ds="http://schemas.openxmlformats.org/officeDocument/2006/customXml" ds:itemID="{06EB2B12-F45D-4BBE-925B-875C69D35E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2015-2023 Ex-Post Analysis</vt:lpstr>
      <vt:lpstr>2017-2022 Ex-Post Analysis</vt:lpstr>
      <vt:lpstr>2017-2023 Ex-Post Analysis</vt:lpstr>
      <vt:lpstr>2015-2099</vt:lpstr>
      <vt:lpstr>2015-2099 Colored</vt:lpstr>
      <vt:lpstr>1</vt:lpstr>
      <vt:lpstr>2</vt:lpstr>
      <vt:lpstr>3</vt:lpstr>
      <vt:lpstr>4</vt:lpstr>
      <vt:lpstr>Original imported Table</vt:lpstr>
      <vt:lpstr>2015-2023 Ex-Post Analysis Copy</vt:lpstr>
      <vt:lpstr>Years Of 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Awawda, Mahdi (SI EP EMS FIN P PE)</dc:creator>
  <cp:lastModifiedBy>Awawda, Mahdi (SI EP FIN P PE)</cp:lastModifiedBy>
  <dcterms:created xsi:type="dcterms:W3CDTF">2023-06-29T14:41:17Z</dcterms:created>
  <dcterms:modified xsi:type="dcterms:W3CDTF">2023-09-24T16:29:18Z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Saved">
    <vt:filetime>2023-06-29T00:00:00Z</vt:filetime>
  </property>
  <property fmtid="{D5CDD505-2E9C-101B-9397-08002B2CF9AE}" pid="3" name="Producer">
    <vt:lpwstr>iLovePDF</vt:lpwstr>
  </property>
  <property fmtid="{D5CDD505-2E9C-101B-9397-08002B2CF9AE}" pid="4" name="MSIP_Label_9d258917-277f-42cd-a3cd-14c4e9ee58bc_Enabled">
    <vt:lpwstr>true</vt:lpwstr>
  </property>
  <property fmtid="{D5CDD505-2E9C-101B-9397-08002B2CF9AE}" pid="5" name="MSIP_Label_9d258917-277f-42cd-a3cd-14c4e9ee58bc_SetDate">
    <vt:lpwstr>2023-07-13T06:22:44Z</vt:lpwstr>
  </property>
  <property fmtid="{D5CDD505-2E9C-101B-9397-08002B2CF9AE}" pid="6" name="MSIP_Label_9d258917-277f-42cd-a3cd-14c4e9ee58bc_Method">
    <vt:lpwstr>Standard</vt:lpwstr>
  </property>
  <property fmtid="{D5CDD505-2E9C-101B-9397-08002B2CF9AE}" pid="7" name="MSIP_Label_9d258917-277f-42cd-a3cd-14c4e9ee58bc_Name">
    <vt:lpwstr>restricted</vt:lpwstr>
  </property>
  <property fmtid="{D5CDD505-2E9C-101B-9397-08002B2CF9AE}" pid="8" name="MSIP_Label_9d258917-277f-42cd-a3cd-14c4e9ee58bc_SiteId">
    <vt:lpwstr>38ae3bcd-9579-4fd4-adda-b42e1495d55a</vt:lpwstr>
  </property>
  <property fmtid="{D5CDD505-2E9C-101B-9397-08002B2CF9AE}" pid="9" name="MSIP_Label_9d258917-277f-42cd-a3cd-14c4e9ee58bc_ActionId">
    <vt:lpwstr>2f410988-7311-4f7d-bdc2-50840a973a9f</vt:lpwstr>
  </property>
  <property fmtid="{D5CDD505-2E9C-101B-9397-08002B2CF9AE}" pid="10" name="MSIP_Label_9d258917-277f-42cd-a3cd-14c4e9ee58bc_ContentBits">
    <vt:lpwstr>0</vt:lpwstr>
  </property>
  <property fmtid="{D5CDD505-2E9C-101B-9397-08002B2CF9AE}" pid="11" name="Document_Confidentiality">
    <vt:lpwstr>Restricted</vt:lpwstr>
  </property>
</Properties>
</file>