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hee\Documents\Gitlab\Copy of lessons\Excel spreadsheets from class\Homework Assignment\"/>
    </mc:Choice>
  </mc:AlternateContent>
  <xr:revisionPtr revIDLastSave="0" documentId="13_ncr:1_{9986A2F4-C842-4029-9331-7E7AFB041B91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Crowdfunding" sheetId="1" r:id="rId1"/>
    <sheet name="Category(parent) pivot table" sheetId="2" r:id="rId2"/>
    <sheet name="Sub-Category Pivot table" sheetId="4" r:id="rId3"/>
    <sheet name="LaunchDateOutcome" sheetId="9" r:id="rId4"/>
    <sheet name="Additional Value 1" sheetId="12" r:id="rId5"/>
    <sheet name="Additinal Value 2" sheetId="13" r:id="rId6"/>
    <sheet name="Bonus" sheetId="14" r:id="rId7"/>
    <sheet name="Bonus Statistical Analysis" sheetId="17" r:id="rId8"/>
  </sheets>
  <definedNames>
    <definedName name="_xlnm._FilterDatabase" localSheetId="0" hidden="1">Crowdfunding!$G$1:$G$1001</definedName>
  </definedNames>
  <calcPr calcId="191029" concurrentCalc="0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B3" i="14"/>
  <c r="C3" i="14"/>
  <c r="E3" i="14"/>
  <c r="H3" i="14"/>
  <c r="D4" i="14"/>
  <c r="B4" i="14"/>
  <c r="C4" i="14"/>
  <c r="E4" i="14"/>
  <c r="H4" i="14"/>
  <c r="D5" i="14"/>
  <c r="B5" i="14"/>
  <c r="C5" i="14"/>
  <c r="E5" i="14"/>
  <c r="H5" i="14"/>
  <c r="D6" i="14"/>
  <c r="B6" i="14"/>
  <c r="C6" i="14"/>
  <c r="E6" i="14"/>
  <c r="H6" i="14"/>
  <c r="D7" i="14"/>
  <c r="B7" i="14"/>
  <c r="C7" i="14"/>
  <c r="E7" i="14"/>
  <c r="H7" i="14"/>
  <c r="D8" i="14"/>
  <c r="B8" i="14"/>
  <c r="C8" i="14"/>
  <c r="E8" i="14"/>
  <c r="H8" i="14"/>
  <c r="D9" i="14"/>
  <c r="B9" i="14"/>
  <c r="C9" i="14"/>
  <c r="E9" i="14"/>
  <c r="H9" i="14"/>
  <c r="D10" i="14"/>
  <c r="B10" i="14"/>
  <c r="C10" i="14"/>
  <c r="E10" i="14"/>
  <c r="H10" i="14"/>
  <c r="D11" i="14"/>
  <c r="B11" i="14"/>
  <c r="C11" i="14"/>
  <c r="E11" i="14"/>
  <c r="H11" i="14"/>
  <c r="D12" i="14"/>
  <c r="B12" i="14"/>
  <c r="C12" i="14"/>
  <c r="E12" i="14"/>
  <c r="H12" i="14"/>
  <c r="D13" i="14"/>
  <c r="B13" i="14"/>
  <c r="C13" i="14"/>
  <c r="E13" i="14"/>
  <c r="H13" i="14"/>
  <c r="D2" i="14"/>
  <c r="B2" i="14"/>
  <c r="C2" i="14"/>
  <c r="E2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<sst xmlns="http://schemas.openxmlformats.org/spreadsheetml/2006/main" count="7089" uniqueCount="2108">
  <si>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</si>
  <si>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</si>
  <si>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</si>
  <si>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</si>
  <si>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</si>
  <si>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</si>
  <si>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</si>
  <si>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</si>
  <si>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</si>
  <si>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</si>
  <si>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</si>
  <si>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</si>
  <si>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</si>
  <si>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</si>
  <si>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</si>
  <si>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</si>
  <si>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</si>
  <si>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</si>
  <si>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</si>
  <si>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</si>
  <si>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</si>
  <si>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</si>
  <si>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</si>
  <si>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</si>
  <si>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</si>
  <si>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</si>
  <si>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</si>
  <si>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</si>
  <si>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</si>
  <si>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</si>
  <si>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</si>
  <si>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</si>
  <si>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</si>
  <si>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</si>
  <si>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</si>
  <si>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</si>
  <si>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</si>
  <si>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</si>
  <si>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</si>
  <si>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</si>
  <si>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</si>
  <si>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</si>
  <si>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</si>
  <si>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</si>
  <si>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</si>
  <si>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</si>
  <si>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</si>
  <si>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</si>
  <si>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</si>
  <si>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</si>
  <si>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</si>
  <si>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</si>
  <si>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</si>
  <si>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</si>
  <si>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</si>
  <si>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</si>
  <si>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</si>
  <si>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</si>
  <si>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</si>
  <si>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</si>
  <si>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</si>
  <si>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</si>
  <si>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</si>
  <si>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</si>
  <si>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</si>
  <si>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</si>
  <si>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</si>
  <si>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</si>
  <si>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</si>
  <si>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</si>
  <si>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</si>
  <si>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</si>
  <si>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</si>
  <si>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</si>
  <si>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</si>
  <si>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</si>
  <si>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</si>
  <si>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</si>
  <si>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</si>
  <si>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</si>
  <si>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</si>
  <si>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</si>
  <si>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</si>
  <si>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</si>
  <si>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</si>
  <si>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</si>
  <si>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</si>
  <si>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</si>
  <si>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</si>
  <si>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</si>
  <si>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</si>
  <si>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</si>
  <si>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</si>
  <si>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</si>
  <si>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</si>
  <si>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</si>
  <si>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</si>
  <si>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</si>
  <si>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</si>
  <si>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</si>
  <si>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</si>
  <si>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</si>
  <si>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</si>
  <si>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</si>
  <si>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</si>
  <si>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</si>
  <si>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</si>
  <si>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</si>
  <si>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</si>
  <si>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</si>
  <si>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</si>
  <si>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</si>
  <si>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</si>
  <si>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</si>
  <si>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</si>
  <si>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</si>
  <si>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</si>
  <si>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</si>
  <si>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</si>
  <si>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</si>
  <si>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</si>
  <si>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</si>
  <si>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</si>
  <si>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</si>
  <si>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</si>
  <si>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</si>
  <si>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</si>
  <si>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</si>
  <si>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</si>
  <si>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</si>
  <si>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</si>
  <si>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</si>
  <si>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</si>
  <si>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</si>
  <si>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</si>
  <si>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</si>
  <si>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</si>
  <si>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</si>
  <si>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</si>
  <si>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</si>
  <si>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</si>
  <si>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</si>
  <si>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</si>
  <si>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</si>
  <si>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</si>
  <si>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</si>
  <si>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</si>
  <si>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</si>
  <si>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</si>
  <si>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</si>
  <si>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</si>
  <si>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</si>
  <si>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</si>
  <si>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</si>
  <si>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</si>
  <si>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</si>
  <si>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</si>
  <si>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</si>
  <si>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</si>
  <si>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</si>
  <si>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</si>
  <si>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</si>
  <si>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</si>
  <si>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</si>
  <si>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</si>
  <si>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</si>
  <si>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</si>
  <si>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</si>
  <si>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</si>
  <si>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</si>
  <si>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</si>
  <si>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</si>
  <si>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</si>
  <si>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</si>
  <si>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</si>
  <si>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</si>
  <si>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</si>
  <si>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</si>
  <si>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</si>
  <si>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</si>
  <si>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</si>
  <si>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</si>
  <si>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</si>
  <si>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</si>
  <si>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</si>
  <si>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</si>
  <si>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</si>
  <si>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</si>
  <si>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</si>
  <si>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</si>
  <si>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</si>
  <si>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</si>
  <si>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</si>
  <si>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</si>
  <si>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</si>
  <si>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</si>
  <si>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</si>
  <si>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</si>
  <si>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</si>
  <si>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</si>
  <si>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</si>
  <si>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</si>
  <si>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</si>
  <si>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</si>
  <si>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</si>
  <si>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</si>
  <si>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</si>
  <si>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</si>
  <si>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</si>
  <si>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</si>
  <si>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</si>
  <si>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</si>
  <si>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</si>
  <si>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</si>
  <si>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</si>
  <si>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</si>
  <si>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</si>
  <si>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</si>
  <si>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</si>
  <si>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</si>
  <si>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</si>
  <si>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</si>
  <si>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</si>
  <si>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</si>
  <si>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</si>
  <si>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</si>
  <si>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</si>
  <si>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</si>
  <si>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</si>
  <si>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</si>
  <si>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</si>
  <si>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</si>
  <si>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</si>
  <si>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</si>
  <si>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</si>
  <si>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</si>
  <si>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</si>
  <si>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</si>
  <si>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</si>
  <si>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</si>
  <si>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</si>
  <si>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</si>
  <si>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</si>
  <si>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</si>
  <si>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</si>
  <si>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</si>
  <si>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</si>
  <si>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</si>
  <si>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</si>
  <si>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</si>
  <si>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</si>
  <si>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</si>
  <si>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</si>
  <si>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</si>
  <si>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</si>
  <si>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</si>
  <si>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</si>
  <si>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</si>
  <si>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</si>
  <si>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</si>
  <si>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</si>
  <si>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</si>
  <si>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</si>
  <si>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</si>
  <si>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</si>
  <si>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</si>
  <si>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</si>
  <si>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</si>
  <si>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</si>
  <si>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</si>
  <si>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</si>
  <si>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</si>
  <si>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</si>
  <si>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</si>
  <si>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</si>
  <si>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</si>
  <si>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</si>
  <si>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</si>
  <si>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</si>
  <si>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</si>
  <si>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</si>
  <si>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</si>
  <si>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</si>
  <si>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</si>
  <si>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</si>
  <si>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</si>
  <si>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</si>
  <si>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</si>
  <si>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</si>
  <si>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</si>
  <si>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</si>
  <si>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</si>
  <si>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</si>
  <si>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</si>
  <si>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</si>
  <si>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</si>
  <si>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</si>
  <si>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</si>
  <si>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</si>
  <si>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</si>
  <si>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</si>
  <si>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</si>
  <si>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</si>
  <si>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</si>
  <si>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</si>
  <si>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</si>
  <si>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</si>
  <si>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</si>
  <si>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</si>
  <si>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</si>
  <si>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</si>
  <si>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</si>
  <si>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</si>
  <si>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</si>
  <si>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</si>
  <si>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</si>
  <si>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</si>
  <si>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</si>
  <si>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</si>
  <si>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</si>
  <si>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</si>
  <si>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</si>
  <si>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</si>
  <si>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</si>
  <si>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</si>
  <si>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</si>
  <si>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</si>
  <si>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</si>
  <si>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</si>
  <si>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</si>
  <si>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</si>
  <si>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</si>
  <si>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</si>
  <si>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</si>
  <si>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</si>
  <si>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</si>
  <si>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</si>
  <si>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</si>
  <si>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</si>
  <si>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</si>
  <si>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</si>
  <si>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</si>
  <si>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</si>
  <si>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</si>
  <si>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</si>
  <si>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</si>
  <si>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</si>
  <si>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</si>
  <si>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</si>
  <si>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</si>
  <si>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</si>
  <si>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</si>
  <si>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</si>
  <si>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</si>
  <si>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</si>
  <si>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</si>
  <si>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</si>
  <si>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</si>
  <si>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</si>
  <si>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</si>
  <si>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</si>
  <si>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</si>
  <si>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</si>
  <si>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</si>
  <si>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</si>
  <si>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</si>
  <si>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</si>
  <si>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</si>
  <si>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</si>
  <si>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</si>
  <si>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</si>
  <si>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</si>
  <si>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</si>
  <si>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</si>
  <si>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</si>
  <si>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</si>
  <si>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</si>
  <si>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</si>
  <si>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</si>
  <si>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</si>
  <si>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</si>
  <si>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</si>
  <si>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</si>
  <si>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</si>
  <si>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</si>
  <si>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</si>
  <si>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</si>
  <si>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</si>
  <si>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</si>
  <si>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</si>
  <si>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</si>
  <si>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</si>
  <si>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</si>
  <si>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</si>
  <si>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</si>
  <si>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</si>
  <si>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</si>
  <si>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</si>
  <si>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</si>
  <si>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</si>
  <si>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</si>
  <si>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</si>
  <si>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</si>
  <si>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</si>
  <si>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</si>
  <si>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</si>
  <si>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</si>
  <si>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</si>
  <si>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</si>
  <si>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</si>
  <si>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</si>
  <si>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</si>
  <si>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</si>
  <si>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</si>
  <si>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</si>
  <si>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</si>
  <si>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</si>
  <si>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</si>
  <si>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</si>
  <si>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</si>
  <si>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</si>
  <si>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</si>
  <si>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</si>
  <si>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</si>
  <si>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</si>
  <si>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</si>
  <si>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</si>
  <si>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</si>
  <si>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</si>
  <si>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</si>
  <si>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</si>
  <si>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</si>
  <si>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</si>
  <si>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</si>
  <si>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</si>
  <si>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</si>
  <si>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</si>
  <si>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</si>
  <si>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</si>
  <si>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</si>
  <si>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</si>
  <si>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</si>
  <si>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</si>
  <si>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</si>
  <si>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</si>
  <si>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</si>
  <si>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</si>
  <si>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</si>
  <si>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</si>
  <si>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</si>
  <si>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</si>
  <si>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</si>
  <si>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</si>
  <si>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</si>
  <si>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</si>
  <si>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</si>
  <si>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</si>
  <si>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</si>
  <si>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</si>
  <si>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</si>
  <si>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</si>
  <si>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</si>
  <si>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</si>
  <si>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</si>
  <si>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</si>
  <si>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</si>
  <si>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</si>
  <si>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</si>
  <si>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</si>
  <si>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</si>
  <si>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</si>
  <si>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</si>
  <si>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</si>
  <si>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</si>
  <si>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</si>
  <si>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</si>
  <si>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</si>
  <si>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</si>
  <si>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</si>
  <si>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</si>
  <si>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</si>
  <si>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</si>
  <si>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</si>
  <si>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</si>
  <si>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</si>
  <si>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</si>
  <si>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</si>
  <si>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</si>
  <si>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</si>
  <si>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</si>
  <si>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</si>
  <si>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</si>
  <si>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</si>
  <si>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</si>
  <si>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</si>
  <si>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</si>
  <si>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</si>
  <si>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</si>
  <si>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</si>
  <si>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</si>
  <si>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</si>
  <si>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</si>
  <si>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</si>
  <si>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</si>
  <si>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</si>
  <si>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</si>
  <si>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</si>
  <si>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</si>
  <si>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</si>
  <si>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</si>
  <si>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</si>
  <si>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</si>
  <si>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</si>
  <si>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</si>
  <si>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</si>
  <si>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</si>
  <si>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</si>
  <si>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</si>
  <si>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</si>
  <si>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</si>
  <si>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</si>
  <si>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</si>
  <si>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</si>
  <si>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</si>
  <si>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</si>
  <si>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</si>
  <si>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</si>
  <si>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</si>
  <si>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</si>
  <si>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</si>
  <si>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</si>
  <si>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</si>
  <si>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</si>
  <si>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</si>
  <si>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</si>
  <si>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</si>
  <si>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</si>
  <si>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</si>
  <si>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</si>
  <si>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</si>
  <si>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</si>
  <si>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</si>
  <si>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</si>
  <si>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</si>
  <si>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</si>
  <si>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</si>
  <si>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</si>
  <si>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</si>
  <si>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</si>
  <si>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</si>
  <si>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</si>
  <si>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</si>
  <si>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</si>
  <si>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</si>
  <si>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</si>
  <si>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</si>
  <si>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</si>
  <si>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</si>
  <si>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</si>
  <si>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</si>
  <si>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</si>
  <si>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</si>
  <si>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</si>
  <si>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</si>
  <si>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</si>
  <si>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</si>
  <si>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</si>
  <si>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</si>
  <si>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</si>
  <si>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</si>
  <si>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</si>
  <si>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</si>
  <si>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</si>
  <si>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</si>
  <si>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</si>
  <si>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</si>
  <si>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</si>
  <si>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</si>
  <si>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</si>
  <si>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</si>
  <si>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</si>
  <si>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</si>
  <si>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</si>
  <si>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</si>
  <si>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</si>
  <si>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</si>
  <si>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</si>
  <si>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</si>
  <si>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</si>
  <si>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</si>
  <si>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</si>
  <si>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</si>
  <si>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</si>
  <si>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</si>
  <si>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</si>
  <si>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</si>
  <si>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</si>
  <si>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</si>
  <si>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</si>
  <si>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</si>
  <si>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</si>
  <si>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</si>
  <si>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</si>
  <si>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</si>
  <si>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</si>
  <si>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</si>
  <si>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</si>
  <si>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</si>
  <si>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</si>
  <si>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</si>
  <si>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</si>
  <si>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</si>
  <si>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</si>
  <si>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</si>
  <si>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</si>
  <si>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</si>
  <si>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</si>
  <si>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</si>
  <si>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</si>
  <si>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</si>
  <si>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</si>
  <si>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</si>
  <si>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</si>
  <si>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</si>
  <si>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</si>
  <si>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</si>
  <si>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</si>
  <si>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</si>
  <si>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</si>
  <si>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</si>
  <si>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</si>
  <si>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</si>
  <si>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</si>
  <si>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</si>
  <si>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</si>
  <si>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</si>
  <si>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</si>
  <si>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</si>
  <si>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</si>
  <si>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</si>
  <si>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</si>
  <si>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</si>
  <si>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</si>
  <si>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</si>
  <si>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</si>
  <si>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</si>
  <si>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</si>
  <si>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</si>
  <si>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</si>
  <si>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</si>
  <si>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</si>
  <si>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</si>
  <si>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</si>
  <si>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</si>
  <si>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</si>
  <si>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</si>
  <si>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</si>
  <si>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</si>
  <si>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</si>
  <si>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</si>
  <si>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</si>
  <si>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</si>
  <si>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</si>
  <si>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</si>
  <si>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</si>
  <si>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</si>
  <si>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</si>
  <si>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</si>
  <si>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</si>
  <si>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</si>
  <si>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</si>
  <si>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</si>
  <si>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</si>
  <si>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</si>
  <si>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</si>
  <si>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</si>
  <si>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</si>
  <si>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</si>
  <si>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</si>
  <si>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</si>
  <si>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</si>
  <si>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</si>
  <si>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</si>
  <si>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</si>
  <si>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</si>
  <si>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</si>
  <si>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</si>
  <si>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</si>
  <si>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</si>
  <si>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</si>
  <si>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</si>
  <si>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</si>
  <si>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</si>
  <si>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</si>
  <si>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</si>
  <si>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</si>
  <si>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</si>
  <si>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</si>
  <si>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</si>
  <si>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</si>
  <si>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</si>
  <si>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</si>
  <si>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</si>
  <si>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</si>
  <si>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</si>
  <si>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</si>
  <si>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</si>
  <si>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</si>
  <si>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</si>
  <si>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</si>
  <si>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</si>
  <si>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</si>
  <si>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</si>
  <si>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</si>
  <si>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</si>
  <si>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</si>
  <si>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</si>
  <si>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</si>
  <si>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</si>
  <si>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</si>
  <si>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</si>
  <si>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</si>
  <si>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</si>
  <si>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</si>
  <si>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</si>
  <si>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</si>
  <si>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</si>
  <si>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</si>
  <si>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</si>
  <si>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</si>
  <si>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</si>
  <si>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</si>
  <si>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</si>
  <si>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</si>
  <si>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</si>
  <si>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</si>
  <si>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</si>
  <si>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</si>
  <si>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</si>
  <si>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</si>
  <si>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</si>
  <si>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</si>
  <si>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</si>
  <si>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</si>
  <si>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</si>
  <si>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</si>
  <si>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</si>
  <si>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</si>
  <si>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</si>
  <si>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</si>
  <si>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</si>
  <si>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</si>
  <si>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</si>
  <si>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</si>
  <si>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</si>
  <si>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</si>
  <si>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</si>
  <si>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</si>
  <si>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</si>
  <si>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</si>
  <si>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</si>
  <si>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</si>
  <si>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</si>
  <si>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</si>
  <si>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</si>
  <si>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</si>
  <si>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</si>
  <si>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</si>
  <si>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</si>
  <si>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</si>
  <si>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</si>
  <si>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</si>
  <si>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</si>
  <si>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</si>
  <si>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</si>
  <si>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</si>
  <si>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</si>
  <si>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</si>
  <si>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</si>
  <si>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</si>
  <si>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</si>
  <si>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</si>
  <si>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</si>
  <si>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</si>
  <si>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</si>
  <si>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</si>
  <si>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</si>
  <si>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</si>
  <si>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</si>
  <si>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</si>
  <si>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</si>
  <si>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</si>
  <si>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</si>
  <si>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</si>
  <si>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</si>
  <si>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</si>
  <si>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</si>
  <si>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</si>
  <si>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</si>
  <si>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</si>
  <si>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</si>
  <si>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</si>
  <si>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</si>
  <si>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</si>
  <si>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</si>
  <si>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</si>
  <si>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</si>
  <si>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</si>
  <si>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</si>
  <si>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</si>
  <si>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</si>
  <si>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</si>
  <si>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</si>
  <si>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</si>
  <si>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</si>
  <si>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</si>
  <si>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</si>
  <si>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</si>
  <si>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</si>
  <si>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</si>
  <si>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</si>
  <si>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</si>
  <si>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</si>
  <si>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</si>
  <si>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</si>
  <si>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</si>
  <si>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</si>
  <si>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</si>
  <si>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</si>
  <si>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</si>
  <si>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</si>
  <si>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</si>
  <si>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</si>
  <si>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</si>
  <si>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</si>
  <si>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</si>
  <si>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</si>
  <si>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</si>
  <si>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</si>
  <si>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</si>
  <si>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</si>
  <si>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</si>
  <si>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</si>
  <si>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</si>
  <si>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</si>
  <si>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</si>
  <si>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</si>
  <si>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</si>
  <si>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</si>
  <si>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</si>
  <si>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</si>
  <si>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</si>
  <si>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</si>
  <si>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</si>
  <si>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</si>
  <si>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</si>
  <si>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</si>
  <si>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</si>
  <si>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</si>
  <si>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</si>
  <si>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</si>
  <si>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</si>
  <si>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</si>
  <si>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</si>
  <si>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</si>
  <si>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</si>
  <si>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</si>
  <si>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</si>
  <si>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</si>
  <si>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</si>
  <si>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</si>
  <si>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</si>
  <si>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</si>
  <si>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</si>
  <si>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</si>
  <si>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</si>
  <si>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</si>
  <si>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</si>
  <si>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</si>
  <si>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</si>
  <si>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</si>
  <si>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</si>
  <si>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</si>
  <si>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</si>
  <si>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</si>
  <si>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</si>
  <si>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</si>
  <si>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</si>
  <si>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</si>
  <si>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</si>
  <si>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</si>
  <si>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</si>
  <si>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</si>
  <si>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</si>
  <si>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</si>
  <si>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</si>
  <si>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</si>
  <si>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</si>
  <si>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</si>
  <si>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</si>
  <si>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</si>
  <si>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</si>
  <si>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</si>
  <si>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</si>
  <si>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</si>
  <si>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</si>
  <si>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</si>
  <si>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</si>
  <si>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</si>
  <si>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</si>
  <si>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</si>
  <si>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</si>
  <si>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</si>
  <si>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</si>
  <si>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</si>
  <si>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</si>
  <si>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</si>
  <si>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</si>
  <si>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</si>
  <si>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</si>
  <si>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</si>
  <si>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</si>
  <si>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</si>
  <si>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</si>
  <si>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</si>
  <si>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</si>
  <si>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</si>
  <si>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</si>
  <si>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</si>
  <si>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</si>
  <si>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</si>
  <si>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</si>
  <si>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</si>
  <si>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</si>
  <si>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</si>
  <si>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</si>
  <si>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</si>
  <si>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</si>
  <si>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</si>
  <si>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</si>
  <si>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</si>
  <si>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</si>
  <si>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</si>
  <si>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</si>
  <si>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</si>
  <si>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</si>
  <si>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</si>
  <si>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</si>
  <si>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</si>
  <si>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</si>
  <si>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</si>
  <si>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</si>
  <si>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</si>
  <si>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</si>
  <si>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</si>
  <si>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</si>
  <si>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</si>
  <si>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</si>
  <si>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</si>
  <si>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</si>
  <si>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</si>
  <si>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</si>
  <si>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</si>
  <si>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</si>
  <si>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</si>
  <si>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</si>
  <si>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</si>
  <si>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</si>
  <si>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</si>
  <si>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</si>
  <si>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</si>
  <si>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</si>
  <si>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</si>
  <si>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</si>
  <si>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</si>
  <si>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</si>
  <si>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</si>
  <si>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</si>
  <si>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</si>
  <si>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</si>
  <si>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</si>
  <si>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</si>
  <si>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</si>
  <si>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</si>
  <si>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</si>
  <si>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</si>
  <si>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</si>
  <si>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</si>
  <si>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</si>
  <si>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</si>
  <si>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</si>
  <si>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</si>
  <si>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</si>
  <si>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</si>
  <si>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</si>
  <si>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</si>
  <si>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</si>
  <si>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</si>
  <si>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</si>
  <si>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</si>
  <si>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</si>
  <si>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</si>
  <si>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</si>
  <si>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</si>
  <si>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</si>
  <si>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</si>
  <si>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</si>
  <si>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</si>
  <si>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</si>
  <si>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</si>
  <si>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</si>
  <si>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</si>
  <si>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</si>
  <si>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</si>
  <si>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</si>
  <si>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</si>
  <si>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</si>
  <si>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</si>
  <si>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</si>
  <si>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</si>
  <si>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</si>
  <si>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</si>
  <si>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</si>
  <si>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</si>
  <si>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</si>
  <si>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</si>
  <si>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</si>
  <si>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</si>
  <si>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</si>
  <si>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</si>
  <si>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</si>
  <si>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</si>
  <si>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</si>
  <si>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</si>
  <si>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</si>
  <si>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</si>
  <si>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</si>
  <si>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</si>
  <si>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</si>
  <si>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</si>
  <si>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</si>
  <si>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</si>
  <si>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</si>
  <si>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</si>
  <si>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</si>
  <si>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</si>
  <si>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</si>
  <si>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</si>
  <si>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</si>
  <si>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</si>
  <si>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</si>
  <si>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</si>
  <si>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</si>
  <si>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</si>
  <si>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</si>
  <si>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</si>
  <si>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</si>
  <si>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</si>
  <si>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</si>
  <si>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</si>
  <si>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</si>
  <si>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</si>
  <si>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</si>
  <si>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</si>
  <si>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</si>
  <si>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</si>
  <si>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</si>
  <si>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</si>
  <si>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</si>
  <si>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</si>
  <si>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</si>
  <si>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</si>
  <si>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</si>
  <si>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</si>
  <si>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</si>
  <si>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</si>
  <si>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</si>
  <si>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</si>
  <si>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</si>
  <si>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</si>
  <si>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</si>
  <si>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</si>
  <si>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</si>
  <si>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</si>
  <si>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</si>
  <si>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</si>
  <si>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</si>
  <si>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</si>
  <si>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</si>
  <si>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</si>
  <si>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</si>
  <si>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</si>
  <si>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</si>
  <si>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</si>
  <si>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</si>
  <si>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</si>
  <si>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</si>
  <si>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</si>
  <si>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</si>
  <si>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</si>
  <si>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</si>
  <si>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</si>
  <si>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</si>
  <si>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</si>
  <si>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</si>
  <si>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</si>
  <si>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</si>
  <si>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</si>
  <si>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</si>
  <si>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</si>
  <si>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</si>
  <si>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</si>
  <si>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</si>
  <si>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</si>
  <si>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</si>
  <si>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</si>
  <si>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</si>
  <si>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</si>
  <si>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</si>
  <si>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</si>
  <si>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</si>
  <si>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</si>
  <si>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</si>
  <si>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</si>
  <si>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</si>
  <si>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</si>
  <si>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</si>
  <si>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</si>
  <si>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</si>
  <si>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</si>
  <si>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</si>
  <si>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</si>
  <si>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</si>
  <si>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</si>
  <si>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</si>
  <si>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</si>
  <si>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</si>
  <si>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</si>
  <si>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</si>
  <si>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</si>
  <si>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</si>
  <si>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</si>
  <si>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</si>
  <si>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</si>
  <si>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</si>
  <si>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</si>
  <si>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</si>
  <si>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</si>
  <si>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</si>
  <si>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</si>
  <si>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</si>
  <si>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</si>
  <si>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</si>
  <si>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</si>
  <si>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</si>
  <si>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</si>
  <si>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</si>
  <si>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</si>
  <si>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</si>
  <si>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</si>
  <si>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</si>
  <si>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</si>
  <si>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</si>
  <si>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</si>
  <si>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</si>
  <si>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</si>
  <si>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</si>
  <si>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</si>
  <si>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</si>
  <si>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</si>
  <si>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</si>
  <si>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</si>
  <si>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</si>
  <si>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</si>
  <si>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</si>
  <si>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</si>
  <si>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</si>
  <si>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</si>
  <si>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</si>
  <si>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</si>
  <si>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</si>
  <si>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</si>
  <si>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</si>
  <si>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</si>
  <si>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</si>
  <si>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</si>
  <si>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</si>
  <si>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</si>
  <si>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</si>
  <si>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</si>
  <si>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</si>
  <si>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</si>
  <si>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</si>
  <si>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</si>
  <si>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</si>
  <si>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</si>
  <si>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</si>
  <si>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</si>
  <si>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</si>
  <si>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</si>
  <si>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</si>
  <si>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</si>
  <si>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</si>
  <si>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</si>
  <si>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</si>
  <si>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</si>
  <si>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</si>
  <si>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</si>
  <si>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</si>
  <si>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</si>
  <si>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</si>
  <si>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</si>
  <si>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</si>
  <si>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</si>
  <si>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</si>
  <si>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</si>
  <si>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</si>
  <si>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</si>
  <si>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</si>
  <si>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</si>
  <si>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</si>
  <si>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</si>
  <si>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</si>
  <si>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</si>
  <si>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</si>
  <si>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</si>
  <si>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</si>
  <si>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</si>
  <si>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</si>
  <si>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</si>
  <si>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</si>
  <si>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</si>
  <si>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</si>
  <si>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</si>
  <si>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</si>
  <si>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</si>
  <si>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</si>
  <si>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</si>
  <si>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</si>
  <si>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</si>
  <si>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</si>
  <si>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</si>
  <si>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</si>
  <si>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</si>
  <si>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</si>
  <si>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</si>
  <si>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</si>
  <si>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</si>
  <si>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</si>
  <si>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</si>
  <si>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</si>
  <si>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</si>
  <si>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</si>
  <si>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</si>
  <si>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</si>
  <si>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</si>
  <si>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</si>
  <si>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</si>
  <si>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</si>
  <si>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</si>
  <si>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</si>
  <si>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</si>
  <si>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</si>
  <si>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</si>
  <si>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</si>
  <si>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</si>
  <si>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</si>
  <si>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</si>
  <si>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</si>
  <si>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</si>
  <si>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</si>
  <si>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</si>
  <si>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</si>
  <si>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</si>
  <si>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</si>
  <si>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</si>
  <si>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</si>
  <si>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</si>
  <si>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</si>
  <si>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</si>
  <si>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</si>
  <si>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</si>
  <si>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</si>
  <si>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</si>
  <si>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</si>
  <si>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</si>
  <si>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</si>
  <si>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</si>
  <si>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</si>
  <si>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</si>
  <si>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</si>
  <si>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</si>
  <si>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</si>
  <si>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</si>
  <si>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</si>
  <si>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</si>
  <si>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</si>
  <si>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</si>
  <si>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</si>
  <si>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</si>
  <si>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</si>
  <si>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</si>
  <si>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</si>
  <si>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</si>
  <si>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</si>
  <si>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</si>
  <si>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</si>
  <si>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</si>
  <si>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</si>
  <si>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</si>
  <si>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</si>
  <si>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</si>
  <si>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</si>
  <si>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</si>
  <si>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</si>
  <si>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</si>
  <si>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</si>
  <si>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</si>
  <si>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</si>
  <si>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</si>
  <si>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</si>
  <si>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</si>
  <si>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</si>
  <si>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</si>
  <si>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</si>
  <si>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</si>
  <si>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</si>
  <si>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</si>
  <si>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</si>
  <si>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</si>
  <si>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</si>
  <si>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</si>
  <si>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</si>
  <si>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</si>
  <si>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</si>
  <si>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</si>
  <si>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</si>
  <si>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</si>
  <si>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</si>
  <si>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</si>
  <si>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</si>
  <si>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</si>
  <si>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</si>
  <si>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</si>
  <si>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</si>
  <si>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</si>
  <si>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</si>
  <si>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</si>
  <si>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</si>
  <si>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</si>
  <si>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</si>
  <si>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</si>
  <si>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</si>
  <si>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</si>
  <si>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</si>
  <si>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</si>
  <si>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</si>
  <si>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</si>
  <si>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</si>
  <si>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</si>
  <si>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</si>
  <si>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</si>
  <si>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</si>
  <si>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</si>
  <si>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</si>
  <si>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</si>
  <si>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</si>
  <si>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</si>
  <si>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</si>
  <si>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</si>
  <si>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</si>
  <si>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</si>
  <si>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</si>
  <si>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</si>
  <si>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</si>
  <si>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</si>
  <si>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</si>
  <si>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</si>
  <si>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</si>
  <si>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</si>
  <si>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</si>
  <si>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</si>
  <si>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</si>
  <si>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</si>
  <si>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</si>
  <si>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</si>
  <si>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</si>
  <si>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</si>
  <si>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</si>
  <si>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</si>
  <si>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</si>
  <si>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</si>
  <si>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</si>
  <si>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</si>
  <si>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</si>
  <si>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</si>
  <si>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</si>
  <si>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</si>
  <si>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</si>
  <si>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</si>
  <si>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</si>
  <si>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</si>
  <si>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</si>
  <si>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</si>
  <si>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</si>
  <si>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</si>
  <si>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</si>
  <si>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</si>
  <si>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</si>
  <si>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</si>
  <si>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</si>
  <si>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</si>
  <si>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</si>
  <si>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</si>
  <si>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</si>
  <si>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</si>
  <si>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</si>
  <si>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</si>
  <si>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</si>
  <si>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</si>
  <si>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</si>
  <si>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</si>
  <si>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</si>
  <si>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</si>
  <si>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</si>
  <si>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</si>
  <si>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</si>
  <si>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</si>
  <si>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</si>
  <si>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</si>
  <si>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</si>
  <si>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</si>
  <si>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</si>
  <si>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</si>
  <si>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</si>
  <si>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</si>
  <si>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</si>
  <si>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</si>
  <si>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</si>
  <si>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</si>
  <si>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</si>
  <si>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</si>
  <si>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</si>
  <si>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</si>
  <si>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</si>
  <si>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</si>
  <si>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</si>
  <si>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</si>
  <si>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</si>
  <si>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</si>
  <si>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</si>
  <si>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</si>
  <si>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</si>
  <si>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</si>
  <si>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</si>
  <si>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</si>
  <si>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</si>
  <si>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</si>
  <si>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</si>
  <si>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</si>
  <si>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</si>
  <si>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</si>
  <si>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</si>
  <si>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</si>
  <si>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</si>
  <si>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</si>
  <si>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</si>
  <si>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</si>
  <si>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</si>
  <si>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</si>
  <si>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</si>
  <si>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</si>
  <si>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</si>
  <si>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</si>
  <si>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</si>
  <si>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</si>
  <si>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</si>
  <si>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</si>
  <si>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</si>
  <si>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</si>
  <si>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</si>
  <si>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</si>
  <si>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</si>
  <si>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</si>
  <si>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</si>
  <si>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</si>
  <si>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</si>
  <si>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</si>
  <si>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</si>
  <si>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</si>
  <si>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</si>
  <si>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</si>
  <si>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</si>
  <si>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</si>
  <si>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</si>
  <si>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</si>
  <si>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</si>
  <si>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</si>
  <si>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</si>
  <si>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</si>
  <si>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</si>
  <si>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</si>
  <si>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</si>
  <si>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</si>
  <si>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</si>
  <si>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</si>
  <si>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</si>
  <si>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</si>
  <si>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</si>
  <si>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</si>
  <si>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</si>
  <si>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</si>
  <si>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</si>
  <si>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</si>
  <si>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</si>
  <si>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</si>
  <si>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</si>
  <si>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</si>
  <si>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</si>
  <si>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</si>
  <si>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</si>
  <si>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</si>
  <si>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</si>
  <si>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</si>
  <si>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</si>
  <si>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</si>
  <si>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</si>
  <si>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</si>
  <si>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</si>
  <si>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</si>
  <si>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</si>
  <si>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</si>
  <si>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</si>
  <si>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</si>
  <si>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</si>
  <si>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</si>
  <si>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</si>
  <si>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</si>
  <si>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</si>
  <si>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</si>
  <si>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</si>
  <si>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</si>
  <si>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</si>
  <si>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</si>
  <si>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</si>
  <si>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</si>
  <si>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</si>
  <si>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</si>
  <si>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</si>
  <si>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</si>
  <si>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</si>
  <si>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</si>
  <si>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</si>
  <si>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</si>
  <si>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</si>
  <si>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</si>
  <si>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</si>
  <si>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</si>
  <si>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</si>
  <si>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</si>
  <si>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</si>
  <si>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</si>
  <si>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</si>
  <si>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</si>
  <si>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</si>
  <si>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</si>
  <si>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</si>
  <si>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</si>
  <si>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</si>
  <si>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</si>
  <si>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</si>
  <si>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</si>
  <si>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</si>
  <si>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</si>
  <si>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</si>
  <si>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</si>
  <si>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</si>
  <si>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</si>
  <si>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</si>
  <si>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</si>
  <si>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</si>
  <si>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</si>
  <si>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</si>
  <si>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</si>
  <si>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</si>
  <si>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</si>
  <si>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</si>
  <si>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</si>
  <si>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</si>
  <si>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</si>
  <si>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</si>
  <si>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</si>
  <si>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</si>
  <si>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</si>
  <si>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</si>
  <si>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</si>
  <si>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</si>
  <si>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</si>
  <si>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</si>
  <si>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</si>
  <si>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</si>
  <si>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</si>
  <si>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</si>
  <si>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</si>
  <si>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</si>
  <si>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</si>
  <si>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</si>
  <si>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</si>
  <si>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</si>
  <si>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</si>
  <si>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</si>
  <si>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</si>
  <si>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</si>
  <si>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</si>
  <si>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</si>
  <si>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</si>
  <si>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</si>
  <si>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</si>
  <si>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</si>
  <si>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</si>
  <si>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</si>
  <si>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</si>
  <si>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</si>
  <si>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</si>
  <si>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</si>
  <si>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</si>
  <si>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</si>
  <si>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</si>
  <si>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</si>
  <si>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</si>
  <si>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</si>
  <si>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</si>
  <si>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</si>
  <si>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</si>
  <si>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</si>
  <si>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</si>
  <si>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</si>
  <si>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</si>
  <si>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</si>
  <si>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</si>
  <si>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</si>
  <si>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</si>
  <si>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</si>
  <si>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</si>
  <si>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</si>
  <si>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</si>
  <si>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</si>
  <si>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</si>
  <si>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</si>
  <si>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</si>
  <si>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</si>
  <si>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</si>
  <si>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</si>
  <si>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</si>
  <si>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</si>
  <si>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</si>
  <si>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</si>
  <si>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</si>
  <si>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</si>
  <si>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</si>
  <si>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</si>
  <si>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</si>
  <si>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</si>
  <si>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</si>
  <si>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</si>
  <si>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</si>
  <si>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</si>
  <si>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</si>
  <si>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</si>
  <si>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</si>
  <si>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</si>
  <si>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</si>
  <si>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</si>
  <si>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</si>
  <si>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</si>
  <si>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</si>
  <si>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</si>
  <si>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</si>
  <si>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</si>
  <si>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</si>
  <si>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</si>
  <si>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</si>
  <si>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</si>
  <si>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</si>
  <si>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</si>
  <si>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</si>
  <si>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</si>
  <si>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</si>
  <si>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</si>
  <si>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</si>
  <si>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</si>
  <si>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</si>
  <si>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</si>
  <si>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</si>
  <si>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</si>
  <si>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</si>
  <si>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</si>
  <si>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</si>
  <si>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</si>
  <si>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</si>
  <si>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</si>
  <si>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</si>
  <si>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</si>
  <si>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</si>
  <si>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</si>
  <si>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</si>
  <si>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</si>
  <si>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</si>
  <si>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</si>
  <si>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</si>
  <si>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</si>
  <si>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</si>
  <si>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</si>
  <si>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</si>
  <si>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</si>
  <si>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</si>
  <si>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</si>
  <si>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</si>
  <si>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</si>
  <si>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</si>
  <si>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</si>
  <si>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</si>
  <si>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</si>
  <si>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</si>
  <si>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</si>
  <si>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</si>
  <si>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</si>
  <si>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</si>
  <si>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</si>
  <si>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</si>
  <si>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</si>
  <si>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</si>
  <si>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</si>
  <si>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</si>
  <si>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</si>
  <si>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</si>
  <si>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</si>
  <si>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</si>
  <si>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</si>
  <si>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</si>
  <si>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</si>
  <si>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</si>
  <si>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</si>
  <si>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</si>
  <si>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</si>
  <si>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</si>
  <si>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</si>
  <si>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</si>
  <si>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</si>
  <si>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</si>
  <si>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</si>
  <si>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</si>
  <si>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</si>
  <si>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</si>
  <si>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</si>
  <si>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</si>
  <si>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</si>
  <si>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</si>
  <si>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</si>
  <si>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</si>
  <si>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</si>
  <si>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</si>
  <si>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</si>
  <si>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</si>
  <si>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</si>
  <si>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</si>
  <si>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</si>
  <si>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</si>
  <si>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</si>
  <si>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</si>
  <si>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</si>
  <si>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</si>
  <si>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</si>
  <si>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</si>
  <si>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</si>
  <si>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</si>
  <si>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</si>
  <si>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</si>
  <si>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</si>
  <si>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</si>
  <si>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</si>
  <si>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</si>
  <si>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</si>
  <si>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</si>
  <si>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</si>
  <si>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</si>
  <si>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</si>
  <si>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</si>
  <si>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</si>
  <si>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</si>
  <si>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</si>
  <si>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</si>
  <si>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</si>
  <si>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</si>
  <si>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</si>
  <si>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</si>
  <si>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</si>
  <si>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</si>
  <si>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</si>
  <si>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</si>
  <si>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</si>
  <si>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</si>
  <si>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</si>
  <si>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</si>
  <si>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</si>
  <si>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</si>
  <si>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</si>
  <si>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</si>
  <si>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</si>
  <si>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</si>
  <si>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</si>
  <si>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</si>
  <si>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</si>
  <si>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</si>
  <si>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</si>
  <si>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</si>
  <si>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</si>
  <si>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</si>
  <si>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</si>
  <si>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</si>
  <si>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</si>
  <si>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</si>
  <si>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</si>
  <si>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</si>
  <si>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</si>
  <si>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</si>
  <si>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</si>
  <si>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</si>
  <si>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</si>
  <si>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</si>
  <si>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</si>
  <si>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</si>
  <si>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</si>
  <si>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</si>
  <si>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</si>
  <si>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</si>
  <si>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</si>
  <si>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</si>
  <si>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</si>
  <si>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</si>
  <si>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</si>
  <si>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</si>
  <si>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</si>
  <si>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</si>
  <si>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</si>
  <si>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</si>
  <si>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</si>
  <si>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</si>
  <si>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</si>
  <si>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</si>
  <si>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</si>
  <si>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</si>
  <si>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</si>
  <si>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</si>
  <si>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</si>
  <si>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</si>
  <si>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</si>
  <si>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</si>
  <si>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</si>
  <si>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</si>
  <si>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</si>
  <si>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</si>
  <si>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</si>
  <si>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</si>
  <si>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</si>
  <si>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</si>
  <si>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</si>
  <si>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</si>
  <si>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</si>
  <si>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</si>
  <si>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</si>
  <si>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</si>
  <si>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</si>
  <si>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</si>
  <si>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</si>
  <si>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</si>
  <si>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</si>
  <si>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</si>
  <si>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</si>
  <si>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</si>
  <si>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</si>
  <si>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</si>
  <si>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</si>
  <si>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</si>
  <si>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</si>
  <si>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</si>
  <si>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</si>
  <si>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</si>
  <si>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</si>
  <si>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</si>
  <si>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</si>
  <si>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</si>
  <si>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</si>
  <si>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</si>
  <si>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</si>
  <si>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</si>
  <si>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</si>
  <si>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</si>
  <si>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</si>
  <si>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</si>
  <si>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</si>
  <si>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</si>
  <si>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</si>
  <si>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</si>
  <si>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</si>
  <si>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</si>
  <si>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</si>
  <si>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</si>
  <si>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</si>
  <si>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</si>
  <si>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</si>
  <si>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</si>
  <si>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</si>
  <si>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</si>
  <si>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</si>
  <si>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</si>
  <si>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</si>
  <si>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</si>
  <si>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</si>
  <si>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</si>
  <si>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</si>
  <si>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</si>
  <si>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</si>
  <si>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</si>
  <si>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</si>
  <si>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</si>
  <si>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</si>
  <si>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</si>
  <si>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</si>
  <si>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</si>
  <si>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</si>
  <si>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</si>
  <si>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</si>
  <si>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</si>
  <si>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</si>
  <si>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</si>
  <si>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</si>
  <si>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</si>
  <si>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</si>
  <si>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</si>
  <si>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</si>
  <si>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</si>
  <si>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</si>
  <si>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</si>
  <si>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</si>
  <si>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</si>
  <si>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</si>
  <si>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</si>
  <si>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</si>
  <si>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</si>
  <si>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</si>
  <si>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</si>
  <si>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</si>
  <si>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</si>
  <si>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</si>
  <si>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</si>
  <si>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</si>
  <si>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</si>
  <si>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</si>
  <si>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</si>
  <si>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</si>
  <si>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</si>
  <si>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</si>
  <si>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</si>
  <si>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</si>
  <si>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</si>
  <si>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</si>
  <si>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</si>
  <si>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</si>
  <si>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</si>
  <si>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</si>
  <si>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</si>
  <si>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</si>
  <si>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</si>
  <si>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</si>
  <si>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</si>
  <si>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</si>
  <si>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</si>
  <si>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</si>
  <si>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</si>
  <si>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</si>
  <si>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</si>
  <si>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</si>
  <si>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</si>
  <si>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</si>
  <si>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</si>
  <si>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</si>
  <si>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</si>
  <si>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</si>
  <si>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</si>
  <si>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</si>
  <si>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</si>
  <si>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</si>
  <si>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</si>
  <si>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</si>
  <si>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</si>
  <si>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</si>
  <si>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</si>
  <si>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</si>
  <si>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</si>
  <si>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</si>
  <si>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</si>
  <si>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</si>
  <si>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</si>
  <si>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</si>
  <si>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</si>
  <si>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</si>
  <si>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</si>
  <si>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</si>
  <si>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</si>
  <si>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</si>
  <si>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</si>
  <si>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</si>
  <si>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</si>
  <si>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</si>
  <si>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</si>
  <si>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</si>
  <si>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</si>
  <si>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</si>
  <si>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</si>
  <si>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</si>
  <si>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</si>
  <si>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</si>
  <si>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</si>
  <si>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</si>
  <si>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</si>
  <si>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</si>
  <si>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</si>
  <si>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</si>
  <si>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</si>
  <si>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</si>
  <si>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</si>
  <si>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</si>
  <si>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</si>
  <si>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</si>
  <si>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</si>
  <si>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</si>
  <si>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</si>
  <si>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</si>
  <si>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</si>
  <si>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</si>
  <si>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</si>
  <si>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</si>
  <si>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</si>
  <si>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</si>
  <si>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</si>
  <si>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</si>
  <si>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</si>
  <si>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</si>
  <si>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</si>
  <si>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</si>
  <si>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</si>
  <si>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</si>
  <si>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</si>
  <si>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</si>
  <si>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</si>
  <si>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</si>
  <si>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</si>
  <si>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</si>
  <si>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</si>
  <si>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</si>
  <si>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</si>
  <si>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</si>
  <si>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</si>
  <si>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</si>
  <si>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</si>
  <si>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</si>
  <si>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</si>
  <si>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</si>
  <si>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</si>
  <si>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</si>
  <si>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</si>
  <si>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 xml:space="preserve"> 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</si>
  <si>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</si>
  <si>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</si>
  <si>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</si>
  <si>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</si>
  <si>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</si>
  <si>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</si>
  <si>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</si>
  <si>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</si>
  <si>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</si>
  <si>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</si>
  <si>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</si>
  <si>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</si>
  <si>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</si>
  <si>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Percent Funded</t>
  </si>
  <si>
    <t>Count of category &amp; sub-category</t>
  </si>
  <si>
    <t>Goal</t>
  </si>
  <si>
    <t>Number Successful</t>
  </si>
  <si>
    <t>Number Failed</t>
  </si>
  <si>
    <t>Number Cancelled</t>
  </si>
  <si>
    <t>Total Projects</t>
  </si>
  <si>
    <t>Percentage Failed</t>
  </si>
  <si>
    <t>Percentage Successful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</si>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</sst>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Challenge.xlsx]Category(parent) pivot table!PivotTable1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solidFill>
              <a:schemeClr val="accent4">
                <a:lumMod val="60000"/>
                <a:lumOff val="40000"/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'Category(parent)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9-410D-A7C5-087E20DA4F3E}"/>
            </c:ext>
          </c:extLst>
        </c:ser>
        <c:ser>
          <c:idx val="1"/>
          <c:order val="1"/>
          <c:tx>
            <c:strRef>
              <c:f>'Category(parent)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9-410D-A7C5-087E20DA4F3E}"/>
            </c:ext>
          </c:extLst>
        </c:ser>
        <c:ser>
          <c:idx val="2"/>
          <c:order val="2"/>
          <c:tx>
            <c:strRef>
              <c:f>'Category(parent)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9-410D-A7C5-087E20DA4F3E}"/>
            </c:ext>
          </c:extLst>
        </c:ser>
        <c:ser>
          <c:idx val="3"/>
          <c:order val="3"/>
          <c:tx>
            <c:strRef>
              <c:f>'Category(parent)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accent4">
                  <a:lumMod val="60000"/>
                  <a:lumOff val="40000"/>
                  <a:alpha val="99000"/>
                </a:schemeClr>
              </a:solidFill>
            </a:ln>
            <a:effectLst/>
          </c:spPr>
          <c:invertIfNegative val="0"/>
          <c:cat>
            <c:strRef>
              <c:f>'Category(parent)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'Category(parent)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9-410D-A7C5-087E20DA4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336752"/>
        <c:axId val="467333424"/>
      </c:barChart>
      <c:catAx>
        <c:axId val="4673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3424"/>
        <c:crosses val="autoZero"/>
        <c:auto val="1"/>
        <c:lblAlgn val="ctr"/>
        <c:lblOffset val="100"/>
        <c:noMultiLvlLbl val="0"/>
      </c:catAx>
      <c:valAx>
        <c:axId val="46733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200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242758488115039E-2"/>
          <c:y val="1.6013173248278677E-2"/>
          <c:w val="0.83466025430386559"/>
          <c:h val="0.76320429668641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4455-904B-A8E33807513E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4455-904B-A8E33807513E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4-4455-904B-A8E33807513E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4-4455-904B-A8E33807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336336"/>
        <c:axId val="467334256"/>
      </c:barChart>
      <c:catAx>
        <c:axId val="4673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4256"/>
        <c:crosses val="autoZero"/>
        <c:auto val="1"/>
        <c:lblAlgn val="ctr"/>
        <c:lblOffset val="100"/>
        <c:noMultiLvlLbl val="0"/>
      </c:catAx>
      <c:valAx>
        <c:axId val="4673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Challenge.xlsx]LaunchDateOutcome!PivotTable15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alpha val="9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2-4AFF-B79D-1E28D8DCCD9B}"/>
            </c:ext>
          </c:extLst>
        </c:ser>
        <c:ser>
          <c:idx val="1"/>
          <c:order val="1"/>
          <c:tx>
            <c:strRef>
              <c:f>LaunchDateOutcome!$C$4:$C$5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2-4AFF-B79D-1E28D8DCCD9B}"/>
            </c:ext>
          </c:extLst>
        </c:ser>
        <c:ser>
          <c:idx val="2"/>
          <c:order val="2"/>
          <c:tx>
            <c:strRef>
              <c:f>LaunchDateOutcome!$D$4:$D$5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alpha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2-4AFF-B79D-1E28D8DC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561663"/>
        <c:axId val="1262563743"/>
      </c:lineChart>
      <c:catAx>
        <c:axId val="12625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63743"/>
        <c:crosses val="autoZero"/>
        <c:auto val="1"/>
        <c:lblAlgn val="ctr"/>
        <c:lblOffset val="100"/>
        <c:noMultiLvlLbl val="0"/>
      </c:catAx>
      <c:valAx>
        <c:axId val="1262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Challenge.xlsx]Additional Value 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'Additional Value 1'!$B$4:$B$5</c:f>
              <c:strCache>
                <c:ptCount val="1"/>
                <c:pt idx="0">
                  <c:v>film &amp; video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1'!$B$6:$B$10</c:f>
              <c:numCache>
                <c:formatCode>General</c:formatCode>
                <c:ptCount val="4"/>
                <c:pt idx="0">
                  <c:v>504</c:v>
                </c:pt>
                <c:pt idx="1">
                  <c:v>3097</c:v>
                </c:pt>
                <c:pt idx="2">
                  <c:v>285</c:v>
                </c:pt>
                <c:pt idx="3">
                  <c:v>30988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2D0-9F5E-B330BE0B47CD}"/>
            </c:ext>
          </c:extLst>
        </c:ser>
        <c:ser>
          <c:idx val="1"/>
          <c:order val="1"/>
          <c:tx>
            <c:strRef>
              <c:f>'Additional Value 1'!$C$4:$C$5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1'!$C$6:$C$10</c:f>
              <c:numCache>
                <c:formatCode>General</c:formatCode>
                <c:ptCount val="4"/>
                <c:pt idx="0">
                  <c:v>202</c:v>
                </c:pt>
                <c:pt idx="1">
                  <c:v>993</c:v>
                </c:pt>
                <c:pt idx="3">
                  <c:v>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2D0-9F5E-B330BE0B47CD}"/>
            </c:ext>
          </c:extLst>
        </c:ser>
        <c:ser>
          <c:idx val="2"/>
          <c:order val="2"/>
          <c:tx>
            <c:strRef>
              <c:f>'Additional Value 1'!$D$4:$D$5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1'!$D$6:$D$10</c:f>
              <c:numCache>
                <c:formatCode>General</c:formatCode>
                <c:ptCount val="4"/>
                <c:pt idx="0">
                  <c:v>27</c:v>
                </c:pt>
                <c:pt idx="1">
                  <c:v>1175</c:v>
                </c:pt>
                <c:pt idx="2">
                  <c:v>155</c:v>
                </c:pt>
                <c:pt idx="3">
                  <c:v>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C-42D0-9F5E-B330BE0B47CD}"/>
            </c:ext>
          </c:extLst>
        </c:ser>
        <c:ser>
          <c:idx val="3"/>
          <c:order val="3"/>
          <c:tx>
            <c:strRef>
              <c:f>'Additional Value 1'!$E$4:$E$5</c:f>
              <c:strCache>
                <c:ptCount val="1"/>
                <c:pt idx="0">
                  <c:v>journalism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1'!$E$6:$E$10</c:f>
              <c:numCache>
                <c:formatCode>General</c:formatCode>
                <c:ptCount val="4"/>
                <c:pt idx="3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C-42D0-9F5E-B330BE0B47CD}"/>
            </c:ext>
          </c:extLst>
        </c:ser>
        <c:ser>
          <c:idx val="4"/>
          <c:order val="4"/>
          <c:tx>
            <c:strRef>
              <c:f>'Additional Value 1'!$F$4:$F$5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1'!$F$6:$F$10</c:f>
              <c:numCache>
                <c:formatCode>General</c:formatCode>
                <c:ptCount val="4"/>
                <c:pt idx="0">
                  <c:v>383</c:v>
                </c:pt>
                <c:pt idx="1">
                  <c:v>3023</c:v>
                </c:pt>
                <c:pt idx="3">
                  <c:v>32609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C-42D0-9F5E-B330BE0B47CD}"/>
            </c:ext>
          </c:extLst>
        </c:ser>
        <c:ser>
          <c:idx val="5"/>
          <c:order val="5"/>
          <c:tx>
            <c:strRef>
              <c:f>'Additional Value 1'!$G$4:$G$5</c:f>
              <c:strCache>
                <c:ptCount val="1"/>
                <c:pt idx="0">
                  <c:v>photography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1'!$G$6:$G$10</c:f>
              <c:numCache>
                <c:formatCode>General</c:formatCode>
                <c:ptCount val="4"/>
                <c:pt idx="0">
                  <c:v>246</c:v>
                </c:pt>
                <c:pt idx="1">
                  <c:v>515</c:v>
                </c:pt>
                <c:pt idx="2">
                  <c:v>1</c:v>
                </c:pt>
                <c:pt idx="3">
                  <c:v>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C-42D0-9F5E-B330BE0B47CD}"/>
            </c:ext>
          </c:extLst>
        </c:ser>
        <c:ser>
          <c:idx val="6"/>
          <c:order val="6"/>
          <c:tx>
            <c:strRef>
              <c:f>'Additional Value 1'!$H$4:$H$5</c:f>
              <c:strCache>
                <c:ptCount val="1"/>
                <c:pt idx="0">
                  <c:v>publishing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1'!$H$6:$H$10</c:f>
              <c:numCache>
                <c:formatCode>General</c:formatCode>
                <c:ptCount val="4"/>
                <c:pt idx="0">
                  <c:v>72</c:v>
                </c:pt>
                <c:pt idx="1">
                  <c:v>1014</c:v>
                </c:pt>
                <c:pt idx="2">
                  <c:v>2</c:v>
                </c:pt>
                <c:pt idx="3">
                  <c:v>11923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C-42D0-9F5E-B330BE0B47CD}"/>
            </c:ext>
          </c:extLst>
        </c:ser>
        <c:ser>
          <c:idx val="7"/>
          <c:order val="7"/>
          <c:tx>
            <c:strRef>
              <c:f>'Additional Value 1'!$I$4:$I$5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1'!$I$6:$I$10</c:f>
              <c:numCache>
                <c:formatCode>General</c:formatCode>
                <c:ptCount val="4"/>
                <c:pt idx="0">
                  <c:v>129</c:v>
                </c:pt>
                <c:pt idx="1">
                  <c:v>1578</c:v>
                </c:pt>
                <c:pt idx="2">
                  <c:v>121</c:v>
                </c:pt>
                <c:pt idx="3">
                  <c:v>19837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2C-42D0-9F5E-B330BE0B47CD}"/>
            </c:ext>
          </c:extLst>
        </c:ser>
        <c:ser>
          <c:idx val="8"/>
          <c:order val="8"/>
          <c:tx>
            <c:strRef>
              <c:f>'Additional Value 1'!$J$4:$J$5</c:f>
              <c:strCache>
                <c:ptCount val="1"/>
                <c:pt idx="0">
                  <c:v>theater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'Additional Value 1'!$A$6:$A$10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'Additional Value 1'!$J$6:$J$10</c:f>
              <c:numCache>
                <c:formatCode>General</c:formatCode>
                <c:ptCount val="4"/>
                <c:pt idx="0">
                  <c:v>1054</c:v>
                </c:pt>
                <c:pt idx="1">
                  <c:v>6548</c:v>
                </c:pt>
                <c:pt idx="2">
                  <c:v>63</c:v>
                </c:pt>
                <c:pt idx="3">
                  <c:v>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2C-42D0-9F5E-B330BE0B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23423"/>
        <c:axId val="758022591"/>
      </c:lineChart>
      <c:catAx>
        <c:axId val="75802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22591"/>
        <c:crosses val="autoZero"/>
        <c:auto val="1"/>
        <c:lblAlgn val="ctr"/>
        <c:lblOffset val="100"/>
        <c:noMultiLvlLbl val="0"/>
      </c:catAx>
      <c:valAx>
        <c:axId val="758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[Module-1 Challenge.xlsx]Additinal Value 2!PivotTable2</c:name>
    <c:fmtId val="1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'Additinal Value 2'!$B$4</c:f>
              <c:strCache>
                <c:ptCount val="1"/>
                <c:pt idx="0">
                  <c:v>Count of category &amp; sub-category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'Additinal Value 2'!$A$5:$A$12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'Additinal Value 2'!$B$5:$B$12</c:f>
              <c:numCache>
                <c:formatCode>General</c:formatCode>
                <c:ptCount val="7"/>
                <c:pt idx="0">
                  <c:v>43</c:v>
                </c:pt>
                <c:pt idx="1">
                  <c:v>44</c:v>
                </c:pt>
                <c:pt idx="2">
                  <c:v>23</c:v>
                </c:pt>
                <c:pt idx="3">
                  <c:v>31</c:v>
                </c:pt>
                <c:pt idx="4">
                  <c:v>48</c:v>
                </c:pt>
                <c:pt idx="5">
                  <c:v>48</c:v>
                </c:pt>
                <c:pt idx="6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C-4B2C-BA0D-85B019C65CC6}"/>
            </c:ext>
          </c:extLst>
        </c:ser>
        <c:ser>
          <c:idx val="1"/>
          <c:order val="1"/>
          <c:tx>
            <c:strRef>
              <c:f>'Additinal Value 2'!$C$4</c:f>
              <c:strCache>
                <c:ptCount val="1"/>
                <c:pt idx="0">
                  <c:v>Sum of Percent Funded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'Additinal Value 2'!$A$5:$A$12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'Additinal Value 2'!$C$5:$C$12</c:f>
              <c:numCache>
                <c:formatCode>General</c:formatCode>
                <c:ptCount val="7"/>
                <c:pt idx="0">
                  <c:v>7323</c:v>
                </c:pt>
                <c:pt idx="1">
                  <c:v>9436</c:v>
                </c:pt>
                <c:pt idx="2">
                  <c:v>5365</c:v>
                </c:pt>
                <c:pt idx="3">
                  <c:v>6215</c:v>
                </c:pt>
                <c:pt idx="4">
                  <c:v>9718</c:v>
                </c:pt>
                <c:pt idx="5">
                  <c:v>8173</c:v>
                </c:pt>
                <c:pt idx="6">
                  <c:v>154217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4C-4B2C-BA0D-85B019C6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54751"/>
        <c:axId val="1231553503"/>
      </c:barChart>
      <c:catAx>
        <c:axId val="123155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3503"/>
        <c:crosses val="autoZero"/>
        <c:auto val="1"/>
        <c:lblAlgn val="ctr"/>
        <c:lblOffset val="100"/>
        <c:noMultiLvlLbl val="0"/>
      </c:catAx>
      <c:valAx>
        <c:axId val="12315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</a:t>
                </a:r>
                <a:r>
                  <a:rPr lang="en-US" baseline="0"/>
                  <a:t> Funded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547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A-4AA6-8D97-290AD955C074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CA-4AA6-8D97-290AD955C074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CA-4AA6-8D97-290AD955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98288"/>
        <c:axId val="62119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CA-4AA6-8D97-290AD955C0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CA-4AA6-8D97-290AD955C0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CA-4AA6-8D97-290AD955C0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CA-4AA6-8D97-290AD955C074}"/>
                  </c:ext>
                </c:extLst>
              </c15:ser>
            </c15:filteredLineSeries>
          </c:ext>
        </c:extLst>
      </c:lineChart>
      <c:catAx>
        <c:axId val="6211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5376"/>
        <c:crosses val="autoZero"/>
        <c:auto val="1"/>
        <c:lblAlgn val="ctr"/>
        <c:lblOffset val="100"/>
        <c:noMultiLvlLbl val="0"/>
      </c:catAx>
      <c:valAx>
        <c:axId val="6211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374649</xdr:colOff>
      <xdr:row>0</xdr:row>
      <xdr:rowOff>101600</xdr:rowOff>
    </xdr:from>
    <xdr:to>
      <xdr:col>15</xdr:col>
      <xdr:colOff>238125</xdr:colOff>
      <xdr:row>18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F7CE-67DC-B008-C833-45B52151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10</xdr:row>
      <xdr:rowOff>50800</xdr:rowOff>
    </xdr:from>
    <xdr:to>
      <xdr:col>17</xdr:col>
      <xdr:colOff>622300</xdr:colOff>
      <xdr:row>32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21E2B-E580-6641-32E9-542C06FA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722312</xdr:colOff>
      <xdr:row>3</xdr:row>
      <xdr:rowOff>152399</xdr:rowOff>
    </xdr:from>
    <xdr:to>
      <xdr:col>13</xdr:col>
      <xdr:colOff>19050</xdr:colOff>
      <xdr:row>17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AAF87-CFD9-ABCF-C31E-A94F74DD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822324</xdr:colOff>
      <xdr:row>11</xdr:row>
      <xdr:rowOff>123824</xdr:rowOff>
    </xdr:from>
    <xdr:to>
      <xdr:col>7</xdr:col>
      <xdr:colOff>400050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93D3C-B172-E401-35E0-B1385A70C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114300</xdr:rowOff>
    </xdr:from>
    <xdr:to>
      <xdr:col>23</xdr:col>
      <xdr:colOff>38100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2C4A8-D44C-48C6-7B9E-99275794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15</xdr:row>
      <xdr:rowOff>146050</xdr:rowOff>
    </xdr:from>
    <xdr:to>
      <xdr:col>11</xdr:col>
      <xdr:colOff>38100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47365-DFF9-7976-2A4D-F3F8174B2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en saeed" refreshedDate="44725.508957175924" createdVersion="8" refreshedVersion="8" minRefreshableVersion="3" recordCount="1000" xr:uid="{682DB44B-5971-489C-8E63-39F3CA7FB38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 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EC2C4-F4C8-4F2E-BE7B-11CBD2CFDE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48614-3279-4EB6-8E34-3ECDE61C42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B799F-BCBD-493C-8DB1-CE1341F4DFC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AACEB-648D-4DF4-9005-EF18DB9D05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K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dataField="1" numFmtId="1"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Col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21" hier="-1"/>
    <pageField fld="9" hier="-1"/>
  </pageFields>
  <dataFields count="1">
    <dataField name="Sum of Percent Funded" fld="5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67229-C657-4365-8B56-345F521FD5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12" firstHeaderRow="0" firstDataRow="1" firstDataCol="1" rowPageCount="1" colPageCount="1"/>
  <pivotFields count="22"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axis="axisRow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1" hier="-1"/>
  </pageFields>
  <dataFields count="2">
    <dataField name="Count of category &amp; sub-category" fld="17" subtotal="count" baseField="0" baseItem="0"/>
    <dataField name="Sum of Percent Funde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56583-CDAB-48FD-BE77-36DA776923E3}" name="Table1" displayName="Table1" ref="A1:H13" totalsRowShown="0" headerRowDxfId="8" dataDxfId="9" dataCellStyle="Percent">
  <autoFilter ref="A1:H13" xr:uid="{ABE56583-CDAB-48FD-BE77-36DA776923E3}"/>
  <tableColumns count="8">
    <tableColumn id="1" xr3:uid="{D1FCD6B0-FBB3-42EB-9629-C1B0F0B51104}" name="Goal"/>
    <tableColumn id="2" xr3:uid="{CD12C5C8-A169-4F5B-9A67-BFE90841217B}" name="Number Successful"/>
    <tableColumn id="3" xr3:uid="{F4046E63-2B62-43FD-9401-D6C7F0D88509}" name="Number Failed"/>
    <tableColumn id="4" xr3:uid="{150E03FF-5147-4735-B837-CE1E05E104EA}" name="Number Cancelled"/>
    <tableColumn id="5" xr3:uid="{2FB07E1A-CEE9-4FC5-8B43-FD90C524B1F4}" name="Total Projects">
      <calculatedColumnFormula>SUM(B2:D2)</calculatedColumnFormula>
    </tableColumn>
    <tableColumn id="6" xr3:uid="{5A646DE9-B98E-4DC7-B473-38B6A54B50FE}" name="Percentage Successful" dataDxfId="12" dataCellStyle="Percent">
      <calculatedColumnFormula>B2/E2</calculatedColumnFormula>
    </tableColumn>
    <tableColumn id="7" xr3:uid="{04D24638-724D-4DF3-9505-E447FD086D44}" name="Percentage Failed" dataDxfId="11" dataCellStyle="Percent">
      <calculatedColumnFormula>C2/E2</calculatedColumnFormula>
    </tableColumn>
    <tableColumn id="8" xr3:uid="{27D135A3-E7EE-4AEB-85C3-1CD8398AD04A}" name="Percentage Cancelled " dataDxfId="10" dataCellStyle="Percent">
      <calculatedColumnFormula>D2/E2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FF0000"/>
      </a:accent2>
      <a:accent3>
        <a:srgbClr val="A5A5A5"/>
      </a:accent3>
      <a:accent4>
        <a:srgbClr val="00B0F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8" sqref="H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6.4140625" style="6" customWidth="1"/>
    <col min="8" max="8" width="13" bestFit="1" customWidth="1"/>
    <col min="9" max="9" width="24" customWidth="1"/>
    <col min="12" max="13" width="11.1640625" bestFit="1" customWidth="1"/>
    <col min="14" max="14" width="24.1640625" style="10" customWidth="1"/>
    <col min="15" max="15" width="26.33203125" style="10" customWidth="1"/>
    <col min="18" max="18" width="28" bestFit="1" customWidth="1"/>
    <col min="19" max="20" width="28" customWidth="1"/>
    <col min="21" max="21" width="16.58203125" customWidth="1"/>
    <col min="22" max="22" width="14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ROUND((E2/D2)*100, 0)</f>
        <v>0</v>
      </c>
      <c r="G2" t="s">
        <v>14</v>
      </c>
      <c r="H2">
        <v>0</v>
      </c>
      <c r="I2">
        <f>ROUND(IF(E2,E2/H2,0),2)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t="str">
        <f>RIGHT(R2,LEN(R2)- 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ROUND((E3/D3)*100, 0)</f>
        <v>1040</v>
      </c>
      <c r="G3" t="s">
        <v>20</v>
      </c>
      <c r="H3">
        <v>158</v>
      </c>
      <c r="I3">
        <f t="shared" ref="I3:I66" si="1">ROUND(IF(E3,E3/H3,0),2)</f>
        <v>92.15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 - 1)</f>
        <v>music</v>
      </c>
      <c r="T3" t="str">
        <f t="shared" ref="T3:T66" si="5">RIGHT(R3,LEN(R3)- 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ROUND((E67/D67)*100, 0)</f>
        <v>236</v>
      </c>
      <c r="G67" t="s">
        <v>20</v>
      </c>
      <c r="H67">
        <v>236</v>
      </c>
      <c r="I67">
        <f t="shared" ref="I67:I130" si="7">ROUND(IF(E67,E67/H67,0),2)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 - 1)</f>
        <v>theater</v>
      </c>
      <c r="T67" t="str">
        <f t="shared" ref="T67:T130" si="11">RIGHT(R67,LEN(R67)- 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ROUND((E131/D131)*100, 0)</f>
        <v>3</v>
      </c>
      <c r="G131" t="s">
        <v>74</v>
      </c>
      <c r="H131">
        <v>55</v>
      </c>
      <c r="I131">
        <f t="shared" ref="I131:I194" si="13">ROUND(IF(E131,E131/H131,0),2)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 - 1)</f>
        <v>food</v>
      </c>
      <c r="T131" t="str">
        <f t="shared" ref="T131:T194" si="17">RIGHT(R131,LEN(R131)- 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ROUND((E195/D195)*100, 0)</f>
        <v>46</v>
      </c>
      <c r="G195" t="s">
        <v>14</v>
      </c>
      <c r="H195">
        <v>65</v>
      </c>
      <c r="I195">
        <f t="shared" ref="I195:I258" si="19">ROUND(IF(E195,E195/H195,0),2)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 - 1)</f>
        <v>music</v>
      </c>
      <c r="T195" t="str">
        <f t="shared" ref="T195:T258" si="23">RIGHT(R195,LEN(R195)- 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ROUND((E259/D259)*100, 0)</f>
        <v>146</v>
      </c>
      <c r="G259" t="s">
        <v>20</v>
      </c>
      <c r="H259">
        <v>92</v>
      </c>
      <c r="I259">
        <f t="shared" ref="I259:I322" si="25">ROUND(IF(E259,E259/H259,0),2)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 - 1)</f>
        <v>theater</v>
      </c>
      <c r="T259" t="str">
        <f t="shared" ref="T259:T322" si="29">RIGHT(R259,LEN(R259)- 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ROUND((E323/D323)*100, 0)</f>
        <v>94</v>
      </c>
      <c r="G323" t="s">
        <v>14</v>
      </c>
      <c r="H323">
        <v>2468</v>
      </c>
      <c r="I323">
        <f t="shared" ref="I323:I386" si="31">ROUND(IF(E323,E323/H323,0),2)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 - 1)</f>
        <v>film &amp; video</v>
      </c>
      <c r="T323" t="str">
        <f t="shared" ref="T323:T386" si="35">RIGHT(R323,LEN(R323)- 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ROUND((E387/D387)*100, 0)</f>
        <v>146</v>
      </c>
      <c r="G387" t="s">
        <v>20</v>
      </c>
      <c r="H387">
        <v>1137</v>
      </c>
      <c r="I387">
        <f t="shared" ref="I387:I450" si="37">ROUND(IF(E387,E387/H387,0),2)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 - 1)</f>
        <v>publishing</v>
      </c>
      <c r="T387" t="str">
        <f t="shared" ref="T387:T450" si="41">RIGHT(R387,LEN(R387)- 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ROUND((E451/D451)*100, 0)</f>
        <v>967</v>
      </c>
      <c r="G451" t="s">
        <v>20</v>
      </c>
      <c r="H451">
        <v>86</v>
      </c>
      <c r="I451">
        <f t="shared" ref="I451:I514" si="43">ROUND(IF(E451,E451/H451,0),2)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 - 1)</f>
        <v>games</v>
      </c>
      <c r="T451" t="str">
        <f t="shared" ref="T451:T514" si="47">RIGHT(R451,LEN(R451)- 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ROUND((E515/D515)*100, 0)</f>
        <v>39</v>
      </c>
      <c r="G515" t="s">
        <v>74</v>
      </c>
      <c r="H515">
        <v>35</v>
      </c>
      <c r="I515">
        <f t="shared" ref="I515:I578" si="49">ROUND(IF(E515,E515/H515,0),2)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 - 1)</f>
        <v>film &amp; video</v>
      </c>
      <c r="T515" t="str">
        <f t="shared" ref="T515:T578" si="53">RIGHT(R515,LEN(R515)- 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ROUND((E579/D579)*100, 0)</f>
        <v>19</v>
      </c>
      <c r="G579" t="s">
        <v>74</v>
      </c>
      <c r="H579">
        <v>37</v>
      </c>
      <c r="I579">
        <f t="shared" ref="I579:I642" si="55">ROUND(IF(E579,E579/H579,0),2)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 - 1)</f>
        <v>music</v>
      </c>
      <c r="T579" t="str">
        <f t="shared" ref="T579:T642" si="59">RIGHT(R579,LEN(R579)- 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ROUND((E643/D643)*100, 0)</f>
        <v>120</v>
      </c>
      <c r="G643" t="s">
        <v>20</v>
      </c>
      <c r="H643">
        <v>194</v>
      </c>
      <c r="I643">
        <f t="shared" ref="I643:I706" si="61">ROUND(IF(E643,E643/H643,0),2)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 - 1)</f>
        <v>theater</v>
      </c>
      <c r="T643" t="str">
        <f t="shared" ref="T643:T706" si="65">RIGHT(R643,LEN(R643)- 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ROUND((E707/D707)*100, 0)</f>
        <v>99</v>
      </c>
      <c r="G707" t="s">
        <v>14</v>
      </c>
      <c r="H707">
        <v>2025</v>
      </c>
      <c r="I707">
        <f t="shared" ref="I707:I770" si="67">ROUND(IF(E707,E707/H707,0),2)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 - 1)</f>
        <v>publishing</v>
      </c>
      <c r="T707" t="str">
        <f t="shared" ref="T707:T770" si="71">RIGHT(R707,LEN(R707)- 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ROUND((E771/D771)*100, 0)</f>
        <v>87</v>
      </c>
      <c r="G771" t="s">
        <v>14</v>
      </c>
      <c r="H771">
        <v>3410</v>
      </c>
      <c r="I771">
        <f t="shared" ref="I771:I834" si="73">ROUND(IF(E771,E771/H771,0),2)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 - 1)</f>
        <v>games</v>
      </c>
      <c r="T771" t="str">
        <f t="shared" ref="T771:T834" si="77">RIGHT(R771,LEN(R771)- 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ROUND((E835/D835)*100, 0)</f>
        <v>158</v>
      </c>
      <c r="G835" t="s">
        <v>20</v>
      </c>
      <c r="H835">
        <v>165</v>
      </c>
      <c r="I835">
        <f t="shared" ref="I835:I898" si="79">ROUND(IF(E835,E835/H835,0),2)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 - 1)</f>
        <v>publishing</v>
      </c>
      <c r="T835" t="str">
        <f t="shared" ref="T835:T898" si="83">RIGHT(R835,LEN(R835)- 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ROUND((E899/D899)*100, 0)</f>
        <v>28</v>
      </c>
      <c r="G899" t="s">
        <v>14</v>
      </c>
      <c r="H899">
        <v>27</v>
      </c>
      <c r="I899">
        <f t="shared" ref="I899:I962" si="85">ROUND(IF(E899,E899/H899,0),2)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 - 1)</f>
        <v>theater</v>
      </c>
      <c r="T899" t="str">
        <f t="shared" ref="T899:T962" si="89">RIGHT(R899,LEN(R899)- 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ROUND((E963/D963)*100, 0)</f>
        <v>119</v>
      </c>
      <c r="G963" t="s">
        <v>20</v>
      </c>
      <c r="H963">
        <v>155</v>
      </c>
      <c r="I963">
        <f t="shared" ref="I963:I1001" si="91">ROUND(IF(E963,E963/H963,0),2)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 - 1)</f>
        <v>publishing</v>
      </c>
      <c r="T963" t="str">
        <f t="shared" ref="T963:T1001" si="95">RIGHT(R963,LEN(R963)- 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7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2:G1001">
    <cfRule type="cellIs" dxfId="16" priority="4" operator="equal">
      <formula>"failed"</formula>
    </cfRule>
    <cfRule type="cellIs" dxfId="15" priority="3" operator="equal">
      <formula>"successful"</formula>
    </cfRule>
    <cfRule type="cellIs" dxfId="14" priority="2" operator="equal">
      <formula>"live"</formula>
    </cfRule>
    <cfRule type="cellIs" dxfId="13" priority="1" operator="equal">
      <formula>"canceled"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2F43-8D0D-4172-8161-04C06883EE94}">
  <dimension ref="A1:F14"/>
  <sheetViews>
    <sheetView workbookViewId="0">
      <selection activeCell="B16" sqref="B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2069</v>
      </c>
      <c r="B3" s="7" t="s">
        <v>2068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1FDE-1614-45A7-8142-DD67BA7B494E}">
  <dimension ref="A1:F30"/>
  <sheetViews>
    <sheetView topLeftCell="I13" workbookViewId="0">
      <selection activeCell="D19" sqref="D1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2" spans="1:6" x14ac:dyDescent="0.35">
      <c r="A2" s="7" t="s">
        <v>2031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8883-1231-429D-9EAC-D340A16E673B}">
  <dimension ref="A1:E18"/>
  <sheetViews>
    <sheetView topLeftCell="A4" workbookViewId="0">
      <selection activeCell="B21" sqref="B2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11" bestFit="1" customWidth="1"/>
  </cols>
  <sheetData>
    <row r="1" spans="1:5" x14ac:dyDescent="0.35">
      <c r="A1" s="7" t="s">
        <v>2031</v>
      </c>
      <c r="B1" t="s">
        <v>2070</v>
      </c>
    </row>
    <row r="2" spans="1:5" x14ac:dyDescent="0.35">
      <c r="A2" s="7" t="s">
        <v>2073</v>
      </c>
      <c r="B2" t="s">
        <v>2070</v>
      </c>
    </row>
    <row r="4" spans="1:5" x14ac:dyDescent="0.35">
      <c r="A4" s="7" t="s">
        <v>2069</v>
      </c>
      <c r="B4" s="7" t="s">
        <v>2068</v>
      </c>
    </row>
    <row r="5" spans="1:5" x14ac:dyDescent="0.3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2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12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12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12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12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12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12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12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12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12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12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12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12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3D83-098D-49C5-9C78-60411EEFEBF9}">
  <dimension ref="A1:K10"/>
  <sheetViews>
    <sheetView topLeftCell="A4" workbookViewId="0">
      <selection activeCell="I28" sqref="I28"/>
    </sheetView>
  </sheetViews>
  <sheetFormatPr defaultRowHeight="15.5" x14ac:dyDescent="0.35"/>
  <cols>
    <col min="1" max="1" width="20.25" bestFit="1" customWidth="1"/>
    <col min="2" max="2" width="15.08203125" bestFit="1" customWidth="1"/>
    <col min="3" max="3" width="4.75" bestFit="1" customWidth="1"/>
    <col min="4" max="4" width="6.1640625" bestFit="1" customWidth="1"/>
    <col min="5" max="5" width="9.75" bestFit="1" customWidth="1"/>
    <col min="6" max="6" width="5.75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  <col min="12" max="27" width="2.75" bestFit="1" customWidth="1"/>
    <col min="28" max="28" width="3.75" bestFit="1" customWidth="1"/>
    <col min="29" max="29" width="2.75" bestFit="1" customWidth="1"/>
    <col min="30" max="31" width="3.75" bestFit="1" customWidth="1"/>
    <col min="32" max="36" width="2.75" bestFit="1" customWidth="1"/>
    <col min="37" max="38" width="3.75" bestFit="1" customWidth="1"/>
    <col min="39" max="39" width="2.75" bestFit="1" customWidth="1"/>
    <col min="40" max="40" width="3.75" bestFit="1" customWidth="1"/>
    <col min="41" max="42" width="2.75" bestFit="1" customWidth="1"/>
    <col min="43" max="43" width="3.75" bestFit="1" customWidth="1"/>
    <col min="44" max="46" width="2.75" bestFit="1" customWidth="1"/>
    <col min="47" max="50" width="3.75" bestFit="1" customWidth="1"/>
    <col min="51" max="51" width="2.75" bestFit="1" customWidth="1"/>
    <col min="52" max="141" width="3.75" bestFit="1" customWidth="1"/>
    <col min="142" max="144" width="4.75" bestFit="1" customWidth="1"/>
    <col min="145" max="145" width="15.6640625" bestFit="1" customWidth="1"/>
    <col min="146" max="146" width="6.4140625" bestFit="1" customWidth="1"/>
    <col min="147" max="148" width="1.75" bestFit="1" customWidth="1"/>
    <col min="149" max="161" width="2.75" bestFit="1" customWidth="1"/>
    <col min="162" max="162" width="3.75" bestFit="1" customWidth="1"/>
    <col min="163" max="168" width="2.75" bestFit="1" customWidth="1"/>
    <col min="169" max="188" width="3.75" bestFit="1" customWidth="1"/>
    <col min="189" max="189" width="4.75" bestFit="1" customWidth="1"/>
    <col min="190" max="190" width="9.33203125" bestFit="1" customWidth="1"/>
    <col min="191" max="191" width="7.9140625" bestFit="1" customWidth="1"/>
    <col min="192" max="202" width="2.75" bestFit="1" customWidth="1"/>
    <col min="203" max="204" width="3.75" bestFit="1" customWidth="1"/>
    <col min="205" max="209" width="2.75" bestFit="1" customWidth="1"/>
    <col min="210" max="230" width="3.75" bestFit="1" customWidth="1"/>
    <col min="231" max="232" width="4.75" bestFit="1" customWidth="1"/>
    <col min="233" max="233" width="10.83203125" bestFit="1" customWidth="1"/>
    <col min="234" max="234" width="11.5" bestFit="1" customWidth="1"/>
    <col min="235" max="237" width="3.75" bestFit="1" customWidth="1"/>
    <col min="238" max="238" width="14.5" bestFit="1" customWidth="1"/>
    <col min="239" max="239" width="7.4140625" bestFit="1" customWidth="1"/>
    <col min="240" max="240" width="1.75" bestFit="1" customWidth="1"/>
    <col min="241" max="241" width="2.75" bestFit="1" customWidth="1"/>
    <col min="242" max="243" width="1.75" bestFit="1" customWidth="1"/>
    <col min="244" max="259" width="2.75" bestFit="1" customWidth="1"/>
    <col min="260" max="260" width="3.75" bestFit="1" customWidth="1"/>
    <col min="261" max="262" width="2.75" bestFit="1" customWidth="1"/>
    <col min="263" max="263" width="3.75" bestFit="1" customWidth="1"/>
    <col min="264" max="265" width="2.75" bestFit="1" customWidth="1"/>
    <col min="266" max="267" width="3.75" bestFit="1" customWidth="1"/>
    <col min="268" max="269" width="2.75" bestFit="1" customWidth="1"/>
    <col min="270" max="271" width="3.75" bestFit="1" customWidth="1"/>
    <col min="272" max="272" width="2.75" bestFit="1" customWidth="1"/>
    <col min="273" max="273" width="3.75" bestFit="1" customWidth="1"/>
    <col min="274" max="274" width="2.75" bestFit="1" customWidth="1"/>
    <col min="275" max="275" width="3.75" bestFit="1" customWidth="1"/>
    <col min="276" max="276" width="2.75" bestFit="1" customWidth="1"/>
    <col min="277" max="277" width="3.75" bestFit="1" customWidth="1"/>
    <col min="278" max="278" width="2.75" bestFit="1" customWidth="1"/>
    <col min="279" max="279" width="3.75" bestFit="1" customWidth="1"/>
    <col min="280" max="280" width="2.75" bestFit="1" customWidth="1"/>
    <col min="281" max="281" width="3.75" bestFit="1" customWidth="1"/>
    <col min="282" max="284" width="2.75" bestFit="1" customWidth="1"/>
    <col min="285" max="366" width="3.75" bestFit="1" customWidth="1"/>
    <col min="367" max="373" width="4.75" bestFit="1" customWidth="1"/>
    <col min="374" max="374" width="10.33203125" bestFit="1" customWidth="1"/>
    <col min="375" max="375" width="13.25" bestFit="1" customWidth="1"/>
    <col min="376" max="376" width="1.75" bestFit="1" customWidth="1"/>
    <col min="377" max="390" width="2.75" bestFit="1" customWidth="1"/>
    <col min="391" max="416" width="3.75" bestFit="1" customWidth="1"/>
    <col min="417" max="417" width="16.25" bestFit="1" customWidth="1"/>
    <col min="418" max="418" width="11.1640625" bestFit="1" customWidth="1"/>
    <col min="419" max="419" width="2.75" bestFit="1" customWidth="1"/>
    <col min="420" max="420" width="1.75" bestFit="1" customWidth="1"/>
    <col min="421" max="433" width="2.75" bestFit="1" customWidth="1"/>
    <col min="434" max="434" width="3.75" bestFit="1" customWidth="1"/>
    <col min="435" max="441" width="2.75" bestFit="1" customWidth="1"/>
    <col min="442" max="479" width="3.75" bestFit="1" customWidth="1"/>
    <col min="480" max="480" width="4.75" bestFit="1" customWidth="1"/>
    <col min="481" max="481" width="14.1640625" bestFit="1" customWidth="1"/>
    <col min="482" max="482" width="11.6640625" bestFit="1" customWidth="1"/>
    <col min="483" max="484" width="1.75" bestFit="1" customWidth="1"/>
    <col min="485" max="493" width="2.75" bestFit="1" customWidth="1"/>
    <col min="494" max="495" width="3.75" bestFit="1" customWidth="1"/>
    <col min="496" max="496" width="2.75" bestFit="1" customWidth="1"/>
    <col min="497" max="497" width="3.75" bestFit="1" customWidth="1"/>
    <col min="498" max="503" width="2.75" bestFit="1" customWidth="1"/>
    <col min="504" max="504" width="3.75" bestFit="1" customWidth="1"/>
    <col min="505" max="505" width="2.75" bestFit="1" customWidth="1"/>
    <col min="506" max="562" width="3.75" bestFit="1" customWidth="1"/>
    <col min="563" max="564" width="4.75" bestFit="1" customWidth="1"/>
    <col min="565" max="565" width="14.6640625" bestFit="1" customWidth="1"/>
    <col min="566" max="566" width="8.6640625" bestFit="1" customWidth="1"/>
    <col min="567" max="570" width="1.75" bestFit="1" customWidth="1"/>
    <col min="571" max="581" width="2.75" bestFit="1" customWidth="1"/>
    <col min="582" max="582" width="3.75" bestFit="1" customWidth="1"/>
    <col min="583" max="590" width="2.75" bestFit="1" customWidth="1"/>
    <col min="591" max="592" width="3.75" bestFit="1" customWidth="1"/>
    <col min="593" max="594" width="2.75" bestFit="1" customWidth="1"/>
    <col min="595" max="595" width="3.75" bestFit="1" customWidth="1"/>
    <col min="596" max="596" width="2.75" bestFit="1" customWidth="1"/>
    <col min="597" max="597" width="3.75" bestFit="1" customWidth="1"/>
    <col min="598" max="602" width="2.75" bestFit="1" customWidth="1"/>
    <col min="603" max="609" width="3.75" bestFit="1" customWidth="1"/>
    <col min="610" max="610" width="2.75" bestFit="1" customWidth="1"/>
    <col min="611" max="615" width="3.75" bestFit="1" customWidth="1"/>
    <col min="616" max="616" width="2.75" bestFit="1" customWidth="1"/>
    <col min="617" max="619" width="3.75" bestFit="1" customWidth="1"/>
    <col min="620" max="620" width="2.75" bestFit="1" customWidth="1"/>
    <col min="621" max="622" width="3.75" bestFit="1" customWidth="1"/>
    <col min="623" max="625" width="2.75" bestFit="1" customWidth="1"/>
    <col min="626" max="626" width="3.75" bestFit="1" customWidth="1"/>
    <col min="627" max="627" width="2.75" bestFit="1" customWidth="1"/>
    <col min="628" max="629" width="3.75" bestFit="1" customWidth="1"/>
    <col min="630" max="632" width="2.75" bestFit="1" customWidth="1"/>
    <col min="633" max="634" width="3.75" bestFit="1" customWidth="1"/>
    <col min="635" max="636" width="2.75" bestFit="1" customWidth="1"/>
    <col min="637" max="638" width="3.75" bestFit="1" customWidth="1"/>
    <col min="639" max="639" width="2.75" bestFit="1" customWidth="1"/>
    <col min="640" max="642" width="3.75" bestFit="1" customWidth="1"/>
    <col min="643" max="645" width="2.75" bestFit="1" customWidth="1"/>
    <col min="646" max="780" width="3.75" bestFit="1" customWidth="1"/>
    <col min="781" max="788" width="4.75" bestFit="1" customWidth="1"/>
    <col min="789" max="789" width="11.58203125" bestFit="1" customWidth="1"/>
    <col min="790" max="790" width="10.58203125" bestFit="1" customWidth="1"/>
    <col min="791" max="791" width="3.75" bestFit="1" customWidth="1"/>
    <col min="792" max="792" width="8.4140625" bestFit="1" customWidth="1"/>
    <col min="793" max="793" width="3.75" bestFit="1" customWidth="1"/>
    <col min="794" max="794" width="8.4140625" bestFit="1" customWidth="1"/>
    <col min="795" max="795" width="3.75" bestFit="1" customWidth="1"/>
    <col min="796" max="796" width="8.4140625" bestFit="1" customWidth="1"/>
    <col min="797" max="797" width="3.75" bestFit="1" customWidth="1"/>
    <col min="798" max="798" width="8.4140625" bestFit="1" customWidth="1"/>
    <col min="799" max="800" width="3.75" bestFit="1" customWidth="1"/>
    <col min="801" max="801" width="8.4140625" bestFit="1" customWidth="1"/>
    <col min="802" max="802" width="3.75" bestFit="1" customWidth="1"/>
    <col min="803" max="803" width="8.4140625" bestFit="1" customWidth="1"/>
    <col min="804" max="804" width="3.75" bestFit="1" customWidth="1"/>
    <col min="805" max="805" width="8.4140625" bestFit="1" customWidth="1"/>
    <col min="806" max="806" width="3.75" bestFit="1" customWidth="1"/>
    <col min="807" max="807" width="8.4140625" bestFit="1" customWidth="1"/>
    <col min="808" max="808" width="3.75" bestFit="1" customWidth="1"/>
    <col min="809" max="809" width="8.4140625" bestFit="1" customWidth="1"/>
    <col min="810" max="810" width="3.75" bestFit="1" customWidth="1"/>
    <col min="811" max="811" width="8.4140625" bestFit="1" customWidth="1"/>
    <col min="812" max="812" width="3.75" bestFit="1" customWidth="1"/>
    <col min="813" max="813" width="8.4140625" bestFit="1" customWidth="1"/>
    <col min="814" max="814" width="3.75" bestFit="1" customWidth="1"/>
    <col min="815" max="815" width="8.4140625" bestFit="1" customWidth="1"/>
    <col min="816" max="816" width="3.75" bestFit="1" customWidth="1"/>
    <col min="817" max="817" width="8.4140625" bestFit="1" customWidth="1"/>
    <col min="818" max="818" width="3.75" bestFit="1" customWidth="1"/>
    <col min="819" max="819" width="8.4140625" bestFit="1" customWidth="1"/>
    <col min="820" max="820" width="3.75" bestFit="1" customWidth="1"/>
    <col min="821" max="821" width="8.4140625" bestFit="1" customWidth="1"/>
    <col min="822" max="822" width="3.75" bestFit="1" customWidth="1"/>
    <col min="823" max="823" width="8.4140625" bestFit="1" customWidth="1"/>
    <col min="824" max="824" width="3.75" bestFit="1" customWidth="1"/>
    <col min="825" max="825" width="8.4140625" bestFit="1" customWidth="1"/>
    <col min="826" max="826" width="3.75" bestFit="1" customWidth="1"/>
    <col min="827" max="827" width="8.4140625" bestFit="1" customWidth="1"/>
    <col min="828" max="828" width="3.75" bestFit="1" customWidth="1"/>
    <col min="829" max="829" width="8.4140625" bestFit="1" customWidth="1"/>
    <col min="830" max="830" width="3.75" bestFit="1" customWidth="1"/>
    <col min="831" max="831" width="8.4140625" bestFit="1" customWidth="1"/>
    <col min="832" max="832" width="3.75" bestFit="1" customWidth="1"/>
    <col min="833" max="833" width="8.4140625" bestFit="1" customWidth="1"/>
    <col min="834" max="834" width="3.75" bestFit="1" customWidth="1"/>
    <col min="835" max="835" width="8.4140625" bestFit="1" customWidth="1"/>
    <col min="836" max="836" width="3.75" bestFit="1" customWidth="1"/>
    <col min="837" max="837" width="8.4140625" bestFit="1" customWidth="1"/>
    <col min="838" max="838" width="3.75" bestFit="1" customWidth="1"/>
    <col min="839" max="839" width="8.4140625" bestFit="1" customWidth="1"/>
    <col min="840" max="840" width="3.75" bestFit="1" customWidth="1"/>
    <col min="841" max="841" width="8.4140625" bestFit="1" customWidth="1"/>
    <col min="842" max="842" width="3.75" bestFit="1" customWidth="1"/>
    <col min="843" max="843" width="8.4140625" bestFit="1" customWidth="1"/>
    <col min="844" max="844" width="3.75" bestFit="1" customWidth="1"/>
    <col min="845" max="845" width="8.4140625" bestFit="1" customWidth="1"/>
    <col min="846" max="846" width="4.75" bestFit="1" customWidth="1"/>
    <col min="847" max="847" width="8.4140625" bestFit="1" customWidth="1"/>
    <col min="848" max="848" width="3.75" bestFit="1" customWidth="1"/>
    <col min="849" max="849" width="8.4140625" bestFit="1" customWidth="1"/>
    <col min="850" max="850" width="3.75" bestFit="1" customWidth="1"/>
    <col min="851" max="851" width="8.4140625" bestFit="1" customWidth="1"/>
    <col min="852" max="852" width="3.75" bestFit="1" customWidth="1"/>
    <col min="853" max="853" width="8.4140625" bestFit="1" customWidth="1"/>
    <col min="854" max="854" width="3.75" bestFit="1" customWidth="1"/>
    <col min="855" max="855" width="8.4140625" bestFit="1" customWidth="1"/>
    <col min="856" max="856" width="3.75" bestFit="1" customWidth="1"/>
    <col min="857" max="857" width="8.4140625" bestFit="1" customWidth="1"/>
    <col min="858" max="858" width="3.75" bestFit="1" customWidth="1"/>
    <col min="859" max="859" width="8.4140625" bestFit="1" customWidth="1"/>
    <col min="860" max="860" width="3.75" bestFit="1" customWidth="1"/>
    <col min="861" max="861" width="8.4140625" bestFit="1" customWidth="1"/>
    <col min="862" max="862" width="3.75" bestFit="1" customWidth="1"/>
    <col min="863" max="863" width="8.4140625" bestFit="1" customWidth="1"/>
    <col min="864" max="864" width="3.75" bestFit="1" customWidth="1"/>
    <col min="865" max="865" width="8.4140625" bestFit="1" customWidth="1"/>
    <col min="866" max="866" width="3.75" bestFit="1" customWidth="1"/>
    <col min="867" max="867" width="8.4140625" bestFit="1" customWidth="1"/>
    <col min="868" max="868" width="3.75" bestFit="1" customWidth="1"/>
    <col min="869" max="869" width="8.4140625" bestFit="1" customWidth="1"/>
    <col min="870" max="870" width="3.75" bestFit="1" customWidth="1"/>
    <col min="871" max="871" width="8.4140625" bestFit="1" customWidth="1"/>
    <col min="872" max="872" width="3.75" bestFit="1" customWidth="1"/>
    <col min="873" max="873" width="8.4140625" bestFit="1" customWidth="1"/>
    <col min="874" max="874" width="3.75" bestFit="1" customWidth="1"/>
    <col min="875" max="875" width="8.4140625" bestFit="1" customWidth="1"/>
    <col min="876" max="876" width="3.75" bestFit="1" customWidth="1"/>
    <col min="877" max="877" width="8.4140625" bestFit="1" customWidth="1"/>
    <col min="878" max="878" width="3.75" bestFit="1" customWidth="1"/>
    <col min="879" max="879" width="8.4140625" bestFit="1" customWidth="1"/>
    <col min="880" max="880" width="3.75" bestFit="1" customWidth="1"/>
    <col min="881" max="881" width="8.4140625" bestFit="1" customWidth="1"/>
    <col min="882" max="882" width="3.75" bestFit="1" customWidth="1"/>
    <col min="883" max="883" width="8.4140625" bestFit="1" customWidth="1"/>
    <col min="884" max="884" width="3.75" bestFit="1" customWidth="1"/>
    <col min="885" max="885" width="8.4140625" bestFit="1" customWidth="1"/>
    <col min="886" max="886" width="3.75" bestFit="1" customWidth="1"/>
    <col min="887" max="887" width="8.4140625" bestFit="1" customWidth="1"/>
    <col min="888" max="888" width="3.75" bestFit="1" customWidth="1"/>
    <col min="889" max="889" width="8.4140625" bestFit="1" customWidth="1"/>
    <col min="890" max="890" width="3.75" bestFit="1" customWidth="1"/>
    <col min="891" max="891" width="8.4140625" bestFit="1" customWidth="1"/>
    <col min="892" max="892" width="3.75" bestFit="1" customWidth="1"/>
    <col min="893" max="893" width="8.4140625" bestFit="1" customWidth="1"/>
    <col min="894" max="894" width="3.75" bestFit="1" customWidth="1"/>
    <col min="895" max="895" width="8.4140625" bestFit="1" customWidth="1"/>
    <col min="896" max="896" width="3.75" bestFit="1" customWidth="1"/>
    <col min="897" max="897" width="8.4140625" bestFit="1" customWidth="1"/>
    <col min="898" max="898" width="3.75" bestFit="1" customWidth="1"/>
    <col min="899" max="899" width="8.4140625" bestFit="1" customWidth="1"/>
    <col min="900" max="900" width="3.75" bestFit="1" customWidth="1"/>
    <col min="901" max="901" width="8.4140625" bestFit="1" customWidth="1"/>
    <col min="902" max="902" width="3.75" bestFit="1" customWidth="1"/>
    <col min="903" max="903" width="8.4140625" bestFit="1" customWidth="1"/>
    <col min="904" max="904" width="3.75" bestFit="1" customWidth="1"/>
    <col min="905" max="905" width="8.4140625" bestFit="1" customWidth="1"/>
    <col min="906" max="906" width="3.75" bestFit="1" customWidth="1"/>
    <col min="907" max="907" width="8.4140625" bestFit="1" customWidth="1"/>
    <col min="908" max="908" width="3.75" bestFit="1" customWidth="1"/>
    <col min="909" max="909" width="8.4140625" bestFit="1" customWidth="1"/>
    <col min="910" max="910" width="3.75" bestFit="1" customWidth="1"/>
    <col min="911" max="911" width="8.4140625" bestFit="1" customWidth="1"/>
    <col min="912" max="912" width="3.75" bestFit="1" customWidth="1"/>
    <col min="913" max="913" width="8.4140625" bestFit="1" customWidth="1"/>
    <col min="914" max="914" width="3.75" bestFit="1" customWidth="1"/>
    <col min="915" max="915" width="8.4140625" bestFit="1" customWidth="1"/>
    <col min="916" max="916" width="3.75" bestFit="1" customWidth="1"/>
    <col min="917" max="917" width="8.4140625" bestFit="1" customWidth="1"/>
    <col min="918" max="918" width="3.75" bestFit="1" customWidth="1"/>
    <col min="919" max="919" width="8.4140625" bestFit="1" customWidth="1"/>
    <col min="920" max="920" width="3.75" bestFit="1" customWidth="1"/>
    <col min="921" max="921" width="8.4140625" bestFit="1" customWidth="1"/>
    <col min="922" max="922" width="3.75" bestFit="1" customWidth="1"/>
    <col min="923" max="923" width="8.4140625" bestFit="1" customWidth="1"/>
    <col min="924" max="924" width="3.75" bestFit="1" customWidth="1"/>
    <col min="925" max="925" width="8.4140625" bestFit="1" customWidth="1"/>
    <col min="926" max="926" width="3.75" bestFit="1" customWidth="1"/>
    <col min="927" max="927" width="8.4140625" bestFit="1" customWidth="1"/>
    <col min="928" max="928" width="3.75" bestFit="1" customWidth="1"/>
    <col min="929" max="929" width="8.4140625" bestFit="1" customWidth="1"/>
    <col min="930" max="931" width="3.75" bestFit="1" customWidth="1"/>
    <col min="932" max="932" width="8.4140625" bestFit="1" customWidth="1"/>
    <col min="933" max="933" width="3.75" bestFit="1" customWidth="1"/>
    <col min="934" max="934" width="8.4140625" bestFit="1" customWidth="1"/>
    <col min="935" max="935" width="3.75" bestFit="1" customWidth="1"/>
    <col min="936" max="936" width="8.4140625" bestFit="1" customWidth="1"/>
    <col min="937" max="937" width="3.75" bestFit="1" customWidth="1"/>
    <col min="938" max="938" width="8.4140625" bestFit="1" customWidth="1"/>
    <col min="939" max="939" width="3.75" bestFit="1" customWidth="1"/>
    <col min="940" max="940" width="8.4140625" bestFit="1" customWidth="1"/>
    <col min="941" max="941" width="3.75" bestFit="1" customWidth="1"/>
    <col min="942" max="942" width="8.4140625" bestFit="1" customWidth="1"/>
    <col min="943" max="943" width="3.75" bestFit="1" customWidth="1"/>
    <col min="944" max="944" width="8.4140625" bestFit="1" customWidth="1"/>
    <col min="945" max="945" width="3.75" bestFit="1" customWidth="1"/>
    <col min="946" max="946" width="8.4140625" bestFit="1" customWidth="1"/>
    <col min="947" max="947" width="3.75" bestFit="1" customWidth="1"/>
    <col min="948" max="948" width="8.4140625" bestFit="1" customWidth="1"/>
    <col min="949" max="949" width="3.75" bestFit="1" customWidth="1"/>
    <col min="950" max="950" width="8.4140625" bestFit="1" customWidth="1"/>
    <col min="951" max="951" width="3.75" bestFit="1" customWidth="1"/>
    <col min="952" max="952" width="8.4140625" bestFit="1" customWidth="1"/>
    <col min="953" max="953" width="3.75" bestFit="1" customWidth="1"/>
    <col min="954" max="954" width="8.4140625" bestFit="1" customWidth="1"/>
    <col min="955" max="955" width="3.75" bestFit="1" customWidth="1"/>
    <col min="956" max="956" width="8.4140625" bestFit="1" customWidth="1"/>
    <col min="957" max="957" width="4.75" bestFit="1" customWidth="1"/>
    <col min="958" max="958" width="8.4140625" bestFit="1" customWidth="1"/>
    <col min="959" max="959" width="3.75" bestFit="1" customWidth="1"/>
    <col min="960" max="960" width="8.4140625" bestFit="1" customWidth="1"/>
    <col min="961" max="961" width="3.75" bestFit="1" customWidth="1"/>
    <col min="962" max="962" width="8.4140625" bestFit="1" customWidth="1"/>
    <col min="963" max="963" width="3.75" bestFit="1" customWidth="1"/>
    <col min="964" max="964" width="8.4140625" bestFit="1" customWidth="1"/>
    <col min="965" max="965" width="3.75" bestFit="1" customWidth="1"/>
    <col min="966" max="966" width="8.4140625" bestFit="1" customWidth="1"/>
    <col min="967" max="967" width="3.75" bestFit="1" customWidth="1"/>
    <col min="968" max="968" width="8.4140625" bestFit="1" customWidth="1"/>
    <col min="969" max="969" width="4.75" bestFit="1" customWidth="1"/>
    <col min="970" max="970" width="9.4140625" bestFit="1" customWidth="1"/>
    <col min="971" max="971" width="4.75" bestFit="1" customWidth="1"/>
    <col min="972" max="972" width="9.4140625" bestFit="1" customWidth="1"/>
    <col min="973" max="973" width="4.75" bestFit="1" customWidth="1"/>
    <col min="974" max="974" width="9.4140625" bestFit="1" customWidth="1"/>
    <col min="975" max="975" width="4.75" bestFit="1" customWidth="1"/>
    <col min="976" max="976" width="9.4140625" bestFit="1" customWidth="1"/>
    <col min="977" max="977" width="4.75" bestFit="1" customWidth="1"/>
    <col min="978" max="978" width="9.4140625" bestFit="1" customWidth="1"/>
    <col min="979" max="979" width="4.75" bestFit="1" customWidth="1"/>
    <col min="980" max="980" width="9.4140625" bestFit="1" customWidth="1"/>
    <col min="981" max="981" width="4.75" bestFit="1" customWidth="1"/>
    <col min="982" max="982" width="9.4140625" bestFit="1" customWidth="1"/>
    <col min="983" max="983" width="4.75" bestFit="1" customWidth="1"/>
    <col min="984" max="984" width="9.4140625" bestFit="1" customWidth="1"/>
    <col min="985" max="985" width="4.75" bestFit="1" customWidth="1"/>
    <col min="986" max="986" width="9.4140625" bestFit="1" customWidth="1"/>
    <col min="987" max="987" width="4.75" bestFit="1" customWidth="1"/>
    <col min="988" max="988" width="9.4140625" bestFit="1" customWidth="1"/>
    <col min="989" max="989" width="4.75" bestFit="1" customWidth="1"/>
    <col min="990" max="990" width="9.4140625" bestFit="1" customWidth="1"/>
    <col min="991" max="991" width="4.75" bestFit="1" customWidth="1"/>
    <col min="992" max="992" width="9.4140625" bestFit="1" customWidth="1"/>
    <col min="993" max="993" width="4.75" bestFit="1" customWidth="1"/>
    <col min="994" max="994" width="9.4140625" bestFit="1" customWidth="1"/>
    <col min="995" max="995" width="4.75" bestFit="1" customWidth="1"/>
    <col min="996" max="996" width="9.4140625" bestFit="1" customWidth="1"/>
    <col min="997" max="997" width="4.75" bestFit="1" customWidth="1"/>
    <col min="998" max="998" width="9.4140625" bestFit="1" customWidth="1"/>
    <col min="999" max="999" width="4.75" bestFit="1" customWidth="1"/>
    <col min="1000" max="1000" width="9.4140625" bestFit="1" customWidth="1"/>
    <col min="1001" max="1001" width="4.75" bestFit="1" customWidth="1"/>
    <col min="1002" max="1002" width="9.4140625" bestFit="1" customWidth="1"/>
    <col min="1003" max="1003" width="4.75" bestFit="1" customWidth="1"/>
    <col min="1004" max="1004" width="9.4140625" bestFit="1" customWidth="1"/>
    <col min="1005" max="1005" width="4.75" bestFit="1" customWidth="1"/>
    <col min="1006" max="1006" width="9.4140625" bestFit="1" customWidth="1"/>
    <col min="1007" max="1007" width="4.75" bestFit="1" customWidth="1"/>
    <col min="1008" max="1008" width="9.4140625" bestFit="1" customWidth="1"/>
    <col min="1009" max="1009" width="4.75" bestFit="1" customWidth="1"/>
    <col min="1010" max="1010" width="9.4140625" bestFit="1" customWidth="1"/>
    <col min="1011" max="1011" width="4.75" bestFit="1" customWidth="1"/>
    <col min="1012" max="1012" width="9.4140625" bestFit="1" customWidth="1"/>
    <col min="1013" max="1013" width="4.75" bestFit="1" customWidth="1"/>
    <col min="1014" max="1014" width="9.4140625" bestFit="1" customWidth="1"/>
    <col min="1015" max="1015" width="4.75" bestFit="1" customWidth="1"/>
    <col min="1016" max="1016" width="9.4140625" bestFit="1" customWidth="1"/>
    <col min="1017" max="1017" width="10.58203125" bestFit="1" customWidth="1"/>
  </cols>
  <sheetData>
    <row r="1" spans="1:11" x14ac:dyDescent="0.35">
      <c r="A1" s="7" t="s">
        <v>2073</v>
      </c>
      <c r="B1" t="s">
        <v>2070</v>
      </c>
    </row>
    <row r="2" spans="1:11" x14ac:dyDescent="0.35">
      <c r="A2" s="7" t="s">
        <v>6</v>
      </c>
      <c r="B2" t="s">
        <v>2070</v>
      </c>
    </row>
    <row r="4" spans="1:11" x14ac:dyDescent="0.35">
      <c r="A4" s="7" t="s">
        <v>2086</v>
      </c>
      <c r="B4" s="7" t="s">
        <v>2068</v>
      </c>
    </row>
    <row r="5" spans="1:11" x14ac:dyDescent="0.35">
      <c r="A5" s="7" t="s">
        <v>2066</v>
      </c>
      <c r="B5" t="s">
        <v>2041</v>
      </c>
      <c r="C5" t="s">
        <v>2033</v>
      </c>
      <c r="D5" t="s">
        <v>2050</v>
      </c>
      <c r="E5" t="s">
        <v>2064</v>
      </c>
      <c r="F5" t="s">
        <v>2035</v>
      </c>
      <c r="G5" t="s">
        <v>2054</v>
      </c>
      <c r="H5" t="s">
        <v>2047</v>
      </c>
      <c r="I5" t="s">
        <v>2037</v>
      </c>
      <c r="J5" t="s">
        <v>2039</v>
      </c>
      <c r="K5" t="s">
        <v>2067</v>
      </c>
    </row>
    <row r="6" spans="1:11" x14ac:dyDescent="0.35">
      <c r="A6" s="8" t="s">
        <v>74</v>
      </c>
      <c r="B6" s="9">
        <v>504</v>
      </c>
      <c r="C6" s="9">
        <v>202</v>
      </c>
      <c r="D6" s="9">
        <v>27</v>
      </c>
      <c r="E6" s="9"/>
      <c r="F6" s="9">
        <v>383</v>
      </c>
      <c r="G6" s="9">
        <v>246</v>
      </c>
      <c r="H6" s="9">
        <v>72</v>
      </c>
      <c r="I6" s="9">
        <v>129</v>
      </c>
      <c r="J6" s="9">
        <v>1054</v>
      </c>
      <c r="K6" s="9">
        <v>2617</v>
      </c>
    </row>
    <row r="7" spans="1:11" x14ac:dyDescent="0.35">
      <c r="A7" s="8" t="s">
        <v>14</v>
      </c>
      <c r="B7" s="9">
        <v>3097</v>
      </c>
      <c r="C7" s="9">
        <v>993</v>
      </c>
      <c r="D7" s="9">
        <v>1175</v>
      </c>
      <c r="E7" s="9"/>
      <c r="F7" s="9">
        <v>3023</v>
      </c>
      <c r="G7" s="9">
        <v>515</v>
      </c>
      <c r="H7" s="9">
        <v>1014</v>
      </c>
      <c r="I7" s="9">
        <v>1578</v>
      </c>
      <c r="J7" s="9">
        <v>6548</v>
      </c>
      <c r="K7" s="9">
        <v>17943</v>
      </c>
    </row>
    <row r="8" spans="1:11" x14ac:dyDescent="0.35">
      <c r="A8" s="8" t="s">
        <v>47</v>
      </c>
      <c r="B8" s="9">
        <v>285</v>
      </c>
      <c r="C8" s="9"/>
      <c r="D8" s="9">
        <v>155</v>
      </c>
      <c r="E8" s="9"/>
      <c r="F8" s="9"/>
      <c r="G8" s="9">
        <v>1</v>
      </c>
      <c r="H8" s="9">
        <v>2</v>
      </c>
      <c r="I8" s="9">
        <v>121</v>
      </c>
      <c r="J8" s="9">
        <v>63</v>
      </c>
      <c r="K8" s="9">
        <v>627</v>
      </c>
    </row>
    <row r="9" spans="1:11" x14ac:dyDescent="0.35">
      <c r="A9" s="8" t="s">
        <v>20</v>
      </c>
      <c r="B9" s="9">
        <v>30988</v>
      </c>
      <c r="C9" s="9">
        <v>8639</v>
      </c>
      <c r="D9" s="9">
        <v>8886</v>
      </c>
      <c r="E9" s="9">
        <v>603</v>
      </c>
      <c r="F9" s="9">
        <v>32609</v>
      </c>
      <c r="G9" s="9">
        <v>6975</v>
      </c>
      <c r="H9" s="9">
        <v>11923</v>
      </c>
      <c r="I9" s="9">
        <v>19837</v>
      </c>
      <c r="J9" s="9">
        <v>58800</v>
      </c>
      <c r="K9" s="9">
        <v>179260</v>
      </c>
    </row>
    <row r="10" spans="1:11" x14ac:dyDescent="0.35">
      <c r="A10" s="8" t="s">
        <v>2067</v>
      </c>
      <c r="B10" s="9">
        <v>34874</v>
      </c>
      <c r="C10" s="9">
        <v>9834</v>
      </c>
      <c r="D10" s="9">
        <v>10243</v>
      </c>
      <c r="E10" s="9">
        <v>603</v>
      </c>
      <c r="F10" s="9">
        <v>36015</v>
      </c>
      <c r="G10" s="9">
        <v>7737</v>
      </c>
      <c r="H10" s="9">
        <v>13011</v>
      </c>
      <c r="I10" s="9">
        <v>21665</v>
      </c>
      <c r="J10" s="9">
        <v>66465</v>
      </c>
      <c r="K10" s="9">
        <v>200447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221-D2C3-4EB6-9A51-EFE92780EC8F}">
  <dimension ref="A2:C12"/>
  <sheetViews>
    <sheetView workbookViewId="0">
      <selection activeCell="Q9" sqref="Q9"/>
    </sheetView>
  </sheetViews>
  <sheetFormatPr defaultRowHeight="15.5" x14ac:dyDescent="0.35"/>
  <cols>
    <col min="1" max="1" width="12.25" bestFit="1" customWidth="1"/>
    <col min="2" max="2" width="28.83203125" bestFit="1" customWidth="1"/>
    <col min="3" max="3" width="20.25" bestFit="1" customWidth="1"/>
    <col min="4" max="7" width="1.75" bestFit="1" customWidth="1"/>
    <col min="8" max="33" width="3.75" bestFit="1" customWidth="1"/>
    <col min="34" max="399" width="4.75" bestFit="1" customWidth="1"/>
    <col min="400" max="781" width="5.75" bestFit="1" customWidth="1"/>
    <col min="782" max="965" width="6.75" bestFit="1" customWidth="1"/>
    <col min="966" max="966" width="10.58203125" bestFit="1" customWidth="1"/>
  </cols>
  <sheetData>
    <row r="2" spans="1:3" x14ac:dyDescent="0.35">
      <c r="A2" s="7" t="s">
        <v>2073</v>
      </c>
      <c r="B2" t="s">
        <v>2070</v>
      </c>
    </row>
    <row r="4" spans="1:3" x14ac:dyDescent="0.35">
      <c r="A4" s="7" t="s">
        <v>2066</v>
      </c>
      <c r="B4" t="s">
        <v>2087</v>
      </c>
      <c r="C4" t="s">
        <v>2086</v>
      </c>
    </row>
    <row r="5" spans="1:3" x14ac:dyDescent="0.35">
      <c r="A5" s="8" t="s">
        <v>26</v>
      </c>
      <c r="B5" s="9">
        <v>43</v>
      </c>
      <c r="C5" s="9">
        <v>7323</v>
      </c>
    </row>
    <row r="6" spans="1:3" x14ac:dyDescent="0.35">
      <c r="A6" s="8" t="s">
        <v>15</v>
      </c>
      <c r="B6" s="9">
        <v>44</v>
      </c>
      <c r="C6" s="9">
        <v>9436</v>
      </c>
    </row>
    <row r="7" spans="1:3" x14ac:dyDescent="0.35">
      <c r="A7" s="8" t="s">
        <v>98</v>
      </c>
      <c r="B7" s="9">
        <v>23</v>
      </c>
      <c r="C7" s="9">
        <v>5365</v>
      </c>
    </row>
    <row r="8" spans="1:3" x14ac:dyDescent="0.35">
      <c r="A8" s="8" t="s">
        <v>36</v>
      </c>
      <c r="B8" s="9">
        <v>31</v>
      </c>
      <c r="C8" s="9">
        <v>6215</v>
      </c>
    </row>
    <row r="9" spans="1:3" x14ac:dyDescent="0.35">
      <c r="A9" s="8" t="s">
        <v>40</v>
      </c>
      <c r="B9" s="9">
        <v>48</v>
      </c>
      <c r="C9" s="9">
        <v>9718</v>
      </c>
    </row>
    <row r="10" spans="1:3" x14ac:dyDescent="0.35">
      <c r="A10" s="8" t="s">
        <v>107</v>
      </c>
      <c r="B10" s="9">
        <v>48</v>
      </c>
      <c r="C10" s="9">
        <v>8173</v>
      </c>
    </row>
    <row r="11" spans="1:3" x14ac:dyDescent="0.35">
      <c r="A11" s="8" t="s">
        <v>21</v>
      </c>
      <c r="B11" s="9">
        <v>763</v>
      </c>
      <c r="C11" s="9">
        <v>154217</v>
      </c>
    </row>
    <row r="12" spans="1:3" x14ac:dyDescent="0.35">
      <c r="A12" s="8" t="s">
        <v>2067</v>
      </c>
      <c r="B12" s="9">
        <v>1000</v>
      </c>
      <c r="C12" s="9">
        <v>200447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CA0B-B93C-4BBB-A591-C3EDCE388270}">
  <dimension ref="A1:H13"/>
  <sheetViews>
    <sheetView topLeftCell="B16" workbookViewId="0">
      <selection activeCell="M21" sqref="M21"/>
    </sheetView>
  </sheetViews>
  <sheetFormatPr defaultRowHeight="15.5" x14ac:dyDescent="0.35"/>
  <cols>
    <col min="1" max="1" width="26.58203125" customWidth="1"/>
    <col min="2" max="2" width="18.08203125" customWidth="1"/>
    <col min="3" max="3" width="16.58203125" customWidth="1"/>
    <col min="4" max="4" width="17.83203125" customWidth="1"/>
    <col min="5" max="5" width="16.58203125" customWidth="1"/>
    <col min="6" max="6" width="20.5" customWidth="1"/>
    <col min="7" max="7" width="19.58203125" customWidth="1"/>
    <col min="8" max="8" width="20.6640625" customWidth="1"/>
  </cols>
  <sheetData>
    <row r="1" spans="1:8" x14ac:dyDescent="0.35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2094</v>
      </c>
      <c r="G1" s="13" t="s">
        <v>2093</v>
      </c>
      <c r="H1" s="13" t="s">
        <v>2095</v>
      </c>
    </row>
    <row r="2" spans="1:8" x14ac:dyDescent="0.35">
      <c r="A2" t="s">
        <v>2096</v>
      </c>
      <c r="B2">
        <f>COUNTIFS(Crowdfunding!G2:G1001, "successful",Crowdfunding!D2:D1001,"&lt;1000")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2097</v>
      </c>
      <c r="B3">
        <f>COUNTIFS(Crowdfunding!$G:$G,"successful",Crowdfunding!$D:$D,"&gt;=1000",Crowdfunding!$D:$D, "&lt;5000")</f>
        <v>191</v>
      </c>
      <c r="C3">
        <f>COUNTIFS(Crowdfunding!$G:$G,"failed",Crowdfunding!$D:$D,"&gt;=1000",Crowdfunding!$D:$D, "&lt;5000")</f>
        <v>38</v>
      </c>
      <c r="D3">
        <f>COUNTIFS(Crowdfunding!$G:$G,"canceled",Crowdfunding!$D:$D,"&gt;=1000",Crowdfunding!$D:$D, "&lt;5000")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2098</v>
      </c>
      <c r="B4">
        <f>COUNTIFS(Crowdfunding!$G:$G,"successful",Crowdfunding!$D:$D,"&gt;=5000",Crowdfunding!$D:$D, "&lt;10000")</f>
        <v>164</v>
      </c>
      <c r="C4">
        <f>COUNTIFS(Crowdfunding!$G:$G,"failed",Crowdfunding!$D:$D,"&gt;=5000",Crowdfunding!$D:$D, "&lt;10000")</f>
        <v>126</v>
      </c>
      <c r="D4">
        <f>COUNTIFS(Crowdfunding!$G:$G,"canceled",Crowdfunding!$D:$D,"&gt;=5000",Crowdfunding!$D:$D, 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2099</v>
      </c>
      <c r="B5">
        <f>COUNTIFS(Crowdfunding!$G:$G,"successful",Crowdfunding!$D:$D,"&gt;=10000",Crowdfunding!$D:$D, "&lt;15000")</f>
        <v>4</v>
      </c>
      <c r="C5">
        <f>COUNTIFS(Crowdfunding!$G:$G,"failed",Crowdfunding!$D:$D,"&gt;=10000",Crowdfunding!$D:$D, "&lt;15000")</f>
        <v>5</v>
      </c>
      <c r="D5">
        <f>COUNTIFS(Crowdfunding!$G:$G,"canceled",Crowdfunding!$D:$D,"&gt;=10000",Crowdfunding!$D:$D, 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2100</v>
      </c>
      <c r="B6">
        <f>COUNTIFS(Crowdfunding!$G:$G,"successful",Crowdfunding!$D:$D,"&gt;=15000",Crowdfunding!$D:$D, "&lt;20000")</f>
        <v>10</v>
      </c>
      <c r="C6">
        <f>COUNTIFS(Crowdfunding!$G:$G,"failed",Crowdfunding!$D:$D,"&gt;=15000",Crowdfunding!$D:$D, "&lt;20000")</f>
        <v>0</v>
      </c>
      <c r="D6">
        <f>COUNTIFS(Crowdfunding!$G:$G,"canceled",Crowdfunding!$D:$D,"&gt;=15000",Crowdfunding!$D:$D, 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2101</v>
      </c>
      <c r="B7">
        <f>COUNTIFS(Crowdfunding!$G:$G,"successful",Crowdfunding!$D:$D,"&gt;=20000",Crowdfunding!$D:$D, "&lt;25000")</f>
        <v>7</v>
      </c>
      <c r="C7">
        <f>COUNTIFS(Crowdfunding!$G:$G,"failed",Crowdfunding!$D:$D,"&gt;=20000",Crowdfunding!$D:$D, "&lt;25000")</f>
        <v>0</v>
      </c>
      <c r="D7">
        <f>COUNTIFS(Crowdfunding!$G:$G,"canceled",Crowdfunding!$D:$D,"&gt;=20000",Crowdfunding!$D:$D, 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2102</v>
      </c>
      <c r="B8">
        <f>COUNTIFS(Crowdfunding!$G:$G,"successful",Crowdfunding!$D:$D,"&gt;=25000",Crowdfunding!$D:$D, "&lt;30000")</f>
        <v>11</v>
      </c>
      <c r="C8">
        <f>COUNTIFS(Crowdfunding!$G:$G,"failed",Crowdfunding!$D:$D,"&gt;=25000",Crowdfunding!$D:$D, "&lt;30000")</f>
        <v>3</v>
      </c>
      <c r="D8">
        <f>COUNTIFS(Crowdfunding!$G:$G,"canceled",Crowdfunding!$D:$D,"&gt;=25000",Crowdfunding!$D:$D, 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2103</v>
      </c>
      <c r="B9">
        <f>COUNTIFS(Crowdfunding!$G:$G,"successful",Crowdfunding!$D:$D,"&gt;=30000",Crowdfunding!$D:$D, "&lt;35000")</f>
        <v>7</v>
      </c>
      <c r="C9">
        <f>COUNTIFS(Crowdfunding!$G:$G,"failed",Crowdfunding!$D:$D,"&gt;=30000",Crowdfunding!$D:$D, "&lt;35000")</f>
        <v>0</v>
      </c>
      <c r="D9">
        <f>COUNTIFS(Crowdfunding!$G:$G,"canceled",Crowdfunding!$D:$D,"&gt;=30000",Crowdfunding!$D:$D, 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2104</v>
      </c>
      <c r="B10">
        <f>COUNTIFS(Crowdfunding!$G:$G,"successful",Crowdfunding!$D:$D,"&gt;=35000",Crowdfunding!$D:$D, "&lt;40000")</f>
        <v>8</v>
      </c>
      <c r="C10">
        <f>COUNTIFS(Crowdfunding!$G:$G,"failed",Crowdfunding!$D:$D,"&gt;=35000",Crowdfunding!$D:$D, "&lt;40000")</f>
        <v>3</v>
      </c>
      <c r="D10">
        <f>COUNTIFS(Crowdfunding!$G:$G,"canceled",Crowdfunding!$D:$D,"&gt;=35000",Crowdfunding!$D:$D, 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2105</v>
      </c>
      <c r="B11">
        <f>COUNTIFS(Crowdfunding!$G:$G,"successful",Crowdfunding!$D:$D,"&gt;=40000",Crowdfunding!$D:$D, "&lt;45000")</f>
        <v>11</v>
      </c>
      <c r="C11">
        <f>COUNTIFS(Crowdfunding!$G:$G,"failed",Crowdfunding!$D:$D,"&gt;=40000",Crowdfunding!$D:$D, "&lt;45000")</f>
        <v>3</v>
      </c>
      <c r="D11">
        <f>COUNTIFS(Crowdfunding!$G:$G,"canceled",Crowdfunding!$D:$D,"&gt;=40000",Crowdfunding!$D:$D, 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2106</v>
      </c>
      <c r="B12">
        <f>COUNTIFS(Crowdfunding!$G:$G,"successful",Crowdfunding!$D:$D,"&gt;=45000",Crowdfunding!$D:$D, "&lt;50000")</f>
        <v>8</v>
      </c>
      <c r="C12">
        <f>COUNTIFS(Crowdfunding!$G:$G,"failed",Crowdfunding!$D:$D,"&gt;=45000",Crowdfunding!$D:$D, "&lt;50000")</f>
        <v>3</v>
      </c>
      <c r="D12">
        <f>COUNTIFS(Crowdfunding!$G:$G,"canceled",Crowdfunding!$D:$D,"&gt;=45000",Crowdfunding!$D:$D, 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t="s">
        <v>2107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1369-18D4-46D9-99F8-4700BCE7F19B}">
  <dimension ref="A1:E566"/>
  <sheetViews>
    <sheetView tabSelected="1" workbookViewId="0">
      <selection activeCell="G9" sqref="G9"/>
    </sheetView>
  </sheetViews>
  <sheetFormatPr defaultRowHeight="15.5" x14ac:dyDescent="0.35"/>
  <cols>
    <col min="1" max="5" width="14.58203125" customWidth="1"/>
  </cols>
  <sheetData>
    <row r="1" spans="1:5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35">
      <c r="A2" t="s">
        <v>20</v>
      </c>
      <c r="B2">
        <v>158</v>
      </c>
      <c r="D2" t="s">
        <v>14</v>
      </c>
      <c r="E2">
        <v>0</v>
      </c>
    </row>
    <row r="3" spans="1:5" x14ac:dyDescent="0.35">
      <c r="A3" t="s">
        <v>20</v>
      </c>
      <c r="B3">
        <v>1425</v>
      </c>
      <c r="D3" t="s">
        <v>14</v>
      </c>
      <c r="E3">
        <v>24</v>
      </c>
    </row>
    <row r="4" spans="1:5" x14ac:dyDescent="0.35">
      <c r="A4" t="s">
        <v>20</v>
      </c>
      <c r="B4">
        <v>174</v>
      </c>
      <c r="D4" t="s">
        <v>14</v>
      </c>
      <c r="E4">
        <v>53</v>
      </c>
    </row>
    <row r="5" spans="1:5" x14ac:dyDescent="0.35">
      <c r="A5" t="s">
        <v>20</v>
      </c>
      <c r="B5">
        <v>227</v>
      </c>
      <c r="D5" t="s">
        <v>14</v>
      </c>
      <c r="E5">
        <v>18</v>
      </c>
    </row>
    <row r="6" spans="1:5" x14ac:dyDescent="0.35">
      <c r="A6" t="s">
        <v>20</v>
      </c>
      <c r="B6">
        <v>220</v>
      </c>
      <c r="D6" t="s">
        <v>14</v>
      </c>
      <c r="E6">
        <v>44</v>
      </c>
    </row>
    <row r="7" spans="1:5" x14ac:dyDescent="0.35">
      <c r="A7" t="s">
        <v>20</v>
      </c>
      <c r="B7">
        <v>98</v>
      </c>
      <c r="D7" t="s">
        <v>14</v>
      </c>
      <c r="E7">
        <v>27</v>
      </c>
    </row>
    <row r="8" spans="1:5" x14ac:dyDescent="0.35">
      <c r="A8" t="s">
        <v>20</v>
      </c>
      <c r="B8">
        <v>100</v>
      </c>
      <c r="D8" t="s">
        <v>14</v>
      </c>
      <c r="E8">
        <v>55</v>
      </c>
    </row>
    <row r="9" spans="1:5" x14ac:dyDescent="0.35">
      <c r="A9" t="s">
        <v>20</v>
      </c>
      <c r="B9">
        <v>1249</v>
      </c>
      <c r="D9" t="s">
        <v>14</v>
      </c>
      <c r="E9">
        <v>200</v>
      </c>
    </row>
    <row r="10" spans="1:5" x14ac:dyDescent="0.35">
      <c r="A10" t="s">
        <v>20</v>
      </c>
      <c r="B10">
        <v>1396</v>
      </c>
      <c r="D10" t="s">
        <v>14</v>
      </c>
      <c r="E10">
        <v>452</v>
      </c>
    </row>
    <row r="11" spans="1:5" x14ac:dyDescent="0.35">
      <c r="A11" t="s">
        <v>20</v>
      </c>
      <c r="B11">
        <v>890</v>
      </c>
      <c r="D11" t="s">
        <v>14</v>
      </c>
      <c r="E11">
        <v>674</v>
      </c>
    </row>
    <row r="12" spans="1:5" x14ac:dyDescent="0.35">
      <c r="A12" t="s">
        <v>20</v>
      </c>
      <c r="B12">
        <v>142</v>
      </c>
      <c r="D12" t="s">
        <v>14</v>
      </c>
      <c r="E12">
        <v>558</v>
      </c>
    </row>
    <row r="13" spans="1:5" x14ac:dyDescent="0.35">
      <c r="A13" t="s">
        <v>20</v>
      </c>
      <c r="B13">
        <v>2673</v>
      </c>
      <c r="D13" t="s">
        <v>14</v>
      </c>
      <c r="E13">
        <v>15</v>
      </c>
    </row>
    <row r="14" spans="1:5" x14ac:dyDescent="0.35">
      <c r="A14" t="s">
        <v>20</v>
      </c>
      <c r="B14">
        <v>163</v>
      </c>
      <c r="D14" t="s">
        <v>14</v>
      </c>
      <c r="E14">
        <v>2307</v>
      </c>
    </row>
    <row r="15" spans="1:5" x14ac:dyDescent="0.35">
      <c r="A15" t="s">
        <v>20</v>
      </c>
      <c r="B15">
        <v>2220</v>
      </c>
      <c r="D15" t="s">
        <v>14</v>
      </c>
      <c r="E15">
        <v>88</v>
      </c>
    </row>
    <row r="16" spans="1:5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ellIs" dxfId="4" priority="5" operator="equal">
      <formula>"canceled"</formula>
    </cfRule>
    <cfRule type="cellIs" dxfId="5" priority="6" operator="equal">
      <formula>"live"</formula>
    </cfRule>
    <cfRule type="cellIs" dxfId="6" priority="7" operator="equal">
      <formula>"successful"</formula>
    </cfRule>
    <cfRule type="cellIs" dxfId="7" priority="8" operator="equal">
      <formula>"failed"</formula>
    </cfRule>
  </conditionalFormatting>
  <conditionalFormatting sqref="D2:D365">
    <cfRule type="cellIs" dxfId="0" priority="1" operator="equal">
      <formula>"canceled"</formula>
    </cfRule>
    <cfRule type="cellIs" dxfId="1" priority="2" operator="equal">
      <formula>"live"</formula>
    </cfRule>
    <cfRule type="cellIs" dxfId="2" priority="3" operator="equal">
      <formula>"successful"</formula>
    </cfRule>
    <cfRule type="cellIs" dxfId="3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Category(parent) pivot table</vt:lpstr>
      <vt:lpstr>Sub-Category Pivot table</vt:lpstr>
      <vt:lpstr>LaunchDateOutcome</vt:lpstr>
      <vt:lpstr>Additional Value 1</vt:lpstr>
      <vt:lpstr>Additinal Value 2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maheen saeed</cp:lastModifiedBy>
  <dcterms:created xsi:type="dcterms:W3CDTF">2021-09-29T18:52:28Z</dcterms:created>
  <dcterms:modified xsi:type="dcterms:W3CDTF">2022-06-14T18:48:31Z</dcterms:modified>
</cp:coreProperties>
</file>