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hendra\Downloads\"/>
    </mc:Choice>
  </mc:AlternateContent>
  <xr:revisionPtr revIDLastSave="0" documentId="13_ncr:1_{D3D91334-599F-4028-BE25-217EC221587B}" xr6:coauthVersionLast="47" xr6:coauthVersionMax="47" xr10:uidLastSave="{00000000-0000-0000-0000-000000000000}"/>
  <bookViews>
    <workbookView xWindow="-110" yWindow="-110" windowWidth="19420" windowHeight="10300" activeTab="8" xr2:uid="{26D4546B-D2A1-4444-8EAF-A6228F96F0C1}"/>
  </bookViews>
  <sheets>
    <sheet name="Data" sheetId="1" r:id="rId1"/>
    <sheet name="India Staff" sheetId="2" r:id="rId2"/>
    <sheet name="All_Staff" sheetId="3" r:id="rId3"/>
    <sheet name="Salary Spread" sheetId="8" r:id="rId4"/>
    <sheet name="count vs Rating" sheetId="9" r:id="rId5"/>
    <sheet name="Company hiring growth" sheetId="10" r:id="rId6"/>
    <sheet name="IND VS NZ" sheetId="11" r:id="rId7"/>
    <sheet name="BQ1,2,3" sheetId="4" r:id="rId8"/>
    <sheet name="BQ4" sheetId="7" r:id="rId9"/>
    <sheet name="Sheet4" sheetId="12" r:id="rId10"/>
  </sheets>
  <definedNames>
    <definedName name="_xlnm._FilterDatabase" localSheetId="0" hidden="1">Data!$C$5:$I$105</definedName>
    <definedName name="_xlnm._FilterDatabase" localSheetId="1" hidden="1">'India Staff'!$B$2:$H$114</definedName>
    <definedName name="_xlchart.v1.0" hidden="1">All_Staff!$G$1</definedName>
    <definedName name="_xlchart.v1.1" hidden="1">All_Staff!$G$2:$G$185</definedName>
    <definedName name="_xlchart.v1.2" hidden="1">All_Staff!$G$1</definedName>
    <definedName name="_xlchart.v1.3" hidden="1">All_Staff!$G$2:$G$185</definedName>
    <definedName name="_xlcn.WorksheetConnection_blankdatafile.xlsxStaff_data1" hidden="1">Staff_data[]</definedName>
    <definedName name="ExternalData_1" localSheetId="2" hidden="1">All_Staff!$A$1:$H$184</definedName>
    <definedName name="Slicer_Country">#N/A</definedName>
  </definedNames>
  <calcPr calcId="191029"/>
  <pivotCaches>
    <pivotCache cacheId="65" r:id="rId11"/>
    <pivotCache cacheId="69" r:id="rId12"/>
    <pivotCache cacheId="171" r:id="rId13"/>
    <pivotCache cacheId="196" r:id="rId14"/>
    <pivotCache cacheId="199" r:id="rId15"/>
  </pivotCaches>
  <fileRecoveryPr repairLoad="1"/>
  <extLst>
    <ext xmlns:x14="http://schemas.microsoft.com/office/spreadsheetml/2009/9/main" uri="{876F7934-8845-4945-9796-88D515C7AA90}">
      <x14:pivotCaches>
        <pivotCache cacheId="68"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_data" name="Staff_data" connection="WorksheetConnection_blank-data-file.xlsx!Staff_data"/>
        </x15:modelTables>
        <x15:extLst>
          <ext xmlns:x16="http://schemas.microsoft.com/office/spreadsheetml/2014/11/main" uri="{9835A34E-60A6-4A7C-AAB8-D5F71C897F49}">
            <x16:modelTimeGroupings>
              <x16:modelTimeGrouping tableName="Staff_data"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1" l="1"/>
  <c r="L6" i="11"/>
  <c r="J6" i="11"/>
  <c r="G6" i="11"/>
  <c r="C6" i="11"/>
  <c r="E6" i="11" s="1"/>
  <c r="U4" i="10"/>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 i="10"/>
  <c r="S3" i="10" a="1"/>
  <c r="S3" i="10" s="1"/>
  <c r="R3" i="10" a="1"/>
  <c r="R3" i="10" s="1"/>
  <c r="B32" i="4"/>
  <c r="B31" i="4"/>
  <c r="C12" i="4"/>
  <c r="C8" i="4"/>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B17" i="4" s="1" a="1"/>
  <c r="B17" i="4"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D6" i="4"/>
  <c r="D5" i="4"/>
  <c r="C6" i="4"/>
  <c r="C5" i="4"/>
  <c r="C4" i="4"/>
  <c r="F106" i="1"/>
  <c r="H106" i="1"/>
  <c r="I106" i="1"/>
  <c r="H115" i="2"/>
  <c r="J32" i="3" l="1"/>
  <c r="A37" i="4" s="1" a="1"/>
  <c r="A37" i="4" s="1"/>
  <c r="C11" i="4"/>
  <c r="C9" i="4"/>
  <c r="C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9FE466-AE29-4713-A8F9-78271CE4DB85}"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B7560254-8996-46AC-8550-278F66F0FAA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070664A-F39C-4433-B8AF-639B3270E5A2}" keepAlive="1" name="Query - Staff_data" description="Connection to the 'Staff_data' query in the workbook." type="5" refreshedVersion="8" background="1" saveData="1">
    <dbPr connection="Provider=Microsoft.Mashup.OleDb.1;Data Source=$Workbook$;Location=Staff_data;Extended Properties=&quot;&quot;" command="SELECT * FROM [Staff_data]"/>
  </connection>
  <connection id="4" xr16:uid="{6C236935-5DC3-4EFB-8D6F-14AEBFB5284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6EB83C6-B1A5-4229-A94F-F27D212C5014}" name="WorksheetConnection_blank-data-file.xlsx!Staff_data" type="102" refreshedVersion="8" minRefreshableVersion="5">
    <extLst>
      <ext xmlns:x15="http://schemas.microsoft.com/office/spreadsheetml/2010/11/main" uri="{DE250136-89BD-433C-8126-D09CA5730AF9}">
        <x15:connection id="Staff_data" autoDelete="1">
          <x15:rangePr sourceName="_xlcn.WorksheetConnection_blankdatafile.xlsxStaff_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4">
    <s v="ThisWorkbookDataModel"/>
    <s v="{[Staff_data].[Salary].[All]}"/>
    <s v="{[Staff_data].[Country].&amp;[NZ]}"/>
    <s v="{[Staff_data].[Country].&amp;[IND]}"/>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<sst xmlns="http://schemas.openxmlformats.org/spreadsheetml/2006/main" count="1891" uniqueCount="260">
  <si>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</si>
  <si>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</si>
  <si>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</si>
  <si>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</si>
  <si>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</si>
  <si>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</si>
  <si>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</si>
  <si>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</si>
  <si>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</si>
  <si>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</si>
  <si>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</si>
  <si>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</si>
  <si>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</si>
  <si>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</si>
  <si>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</si>
  <si>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</si>
  <si>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</si>
  <si>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</si>
  <si>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</si>
  <si>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</si>
  <si>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</si>
  <si>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</si>
  <si>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</si>
  <si>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</si>
  <si>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</si>
  <si>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</si>
  <si>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</si>
  <si>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</si>
  <si>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</si>
  <si>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</si>
  <si>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</si>
  <si>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</si>
  <si>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</si>
  <si>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</si>
  <si>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</si>
  <si>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</si>
  <si>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</si>
  <si>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</si>
  <si>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</si>
  <si>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</si>
  <si>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</si>
  <si>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</si>
  <si>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</si>
  <si>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</si>
  <si>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</si>
  <si>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</si>
  <si>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</si>
  <si>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</si>
  <si>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</si>
  <si>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</si>
  <si>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</si>
  <si>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</si>
  <si>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</si>
  <si>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</si>
  <si>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</si>
  <si>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</si>
  <si>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</si>
  <si>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</si>
  <si>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</si>
  <si>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</si>
  <si>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</si>
  <si>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</si>
  <si>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</si>
  <si>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</si>
  <si>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</si>
  <si>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</si>
  <si>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</si>
  <si>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</si>
  <si>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</si>
  <si>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</si>
  <si>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</si>
  <si>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</si>
  <si>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</si>
  <si>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</si>
  <si>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</si>
  <si>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</si>
  <si>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</si>
  <si>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</si>
  <si>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</si>
  <si>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</si>
  <si>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</si>
  <si>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</si>
  <si>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</si>
  <si>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</si>
  <si>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</si>
  <si>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</si>
  <si>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</si>
  <si>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</si>
  <si>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</si>
  <si>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</si>
  <si>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</si>
  <si>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</si>
  <si>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</si>
  <si>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</si>
  <si>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</si>
  <si>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</si>
  <si>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</si>
  <si>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</si>
  <si>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</si>
  <si>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</si>
  <si>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</si>
  <si>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</si>
  <si>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</si>
  <si>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</si>
  <si>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</si>
  <si>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</si>
  <si>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</si>
  <si>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</si>
  <si>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</si>
  <si>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</si>
  <si>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</si>
  <si>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</si>
  <si>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</si>
  <si>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</si>
  <si>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</si>
  <si>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</si>
  <si>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</si>
  <si>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</si>
  <si>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</si>
  <si>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</si>
  <si>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</si>
  <si>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</si>
  <si>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</si>
  <si>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</si>
  <si>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</si>
  <si>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</si>
  <si>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</si>
  <si>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</si>
  <si>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</si>
  <si>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</si>
  <si>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</si>
  <si>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</si>
  <si>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</si>
  <si>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</si>
  <si>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</si>
  <si>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</si>
  <si>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</si>
  <si>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</si>
  <si>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</si>
  <si>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</si>
  <si>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</si>
  <si>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</si>
  <si>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</si>
  <si>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</si>
  <si>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</si>
  <si>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</si>
  <si>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</si>
  <si>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</si>
  <si>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</si>
  <si>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</si>
  <si>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</si>
  <si>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</si>
  <si>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</si>
  <si>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</si>
  <si>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</si>
  <si>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</si>
  <si>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</si>
  <si>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</si>
  <si>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</si>
  <si>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</si>
  <si>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</si>
  <si>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</si>
  <si>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</si>
  <si>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</si>
  <si>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</si>
  <si>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</si>
  <si>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</si>
  <si>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</si>
  <si>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</si>
  <si>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</si>
  <si>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</si>
  <si>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</si>
  <si>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</si>
  <si>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</si>
  <si>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</si>
  <si>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</si>
  <si>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</si>
  <si>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</si>
  <si>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</si>
  <si>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</si>
  <si>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</si>
  <si>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</si>
  <si>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</si>
  <si>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</si>
  <si>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</si>
  <si>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</si>
  <si>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</si>
  <si>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</si>
  <si>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</si>
  <si>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</si>
  <si>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</si>
  <si>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</si>
  <si>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</si>
  <si>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</si>
  <si>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</si>
  <si>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</si>
  <si>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</si>
  <si>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</si>
  <si>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</si>
  <si>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</si>
  <si>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</si>
  <si>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</si>
  <si>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</si>
  <si>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</si>
  <si>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</si>
  <si>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</si>
  <si>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</si>
  <si>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</si>
  <si>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</si>
  <si>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</si>
  <si>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</si>
  <si>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</si>
  <si>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Ration%</t>
  </si>
  <si>
    <t>median</t>
  </si>
  <si>
    <t>Tenure</t>
  </si>
  <si>
    <t>Female Count</t>
  </si>
  <si>
    <t>count of staff &gt;90000</t>
  </si>
  <si>
    <t xml:space="preserve">per of staff  &gt;$90000 </t>
  </si>
  <si>
    <t>1) Quick Summary Analysis</t>
  </si>
  <si>
    <t>2) Information Finder</t>
  </si>
  <si>
    <t>3) Information Finder with department</t>
  </si>
  <si>
    <t>Date of Join</t>
  </si>
  <si>
    <t>Number of people</t>
  </si>
  <si>
    <t>Poor performance count</t>
  </si>
  <si>
    <t>Column Labels</t>
  </si>
  <si>
    <t>Count of Name</t>
  </si>
  <si>
    <t>Average of Age</t>
  </si>
  <si>
    <t>Values</t>
  </si>
  <si>
    <t>Average of Salary</t>
  </si>
  <si>
    <t>Average of Tenure</t>
  </si>
  <si>
    <t>4) Male vs Female</t>
  </si>
  <si>
    <t>Bonus</t>
  </si>
  <si>
    <t xml:space="preserve"> </t>
  </si>
  <si>
    <t>Column1</t>
  </si>
  <si>
    <t>Grand Total</t>
  </si>
  <si>
    <t>Row Labels</t>
  </si>
  <si>
    <t>All</t>
  </si>
  <si>
    <t>2020</t>
  </si>
  <si>
    <t>May</t>
  </si>
  <si>
    <t>Jun</t>
  </si>
  <si>
    <t>Jul</t>
  </si>
  <si>
    <t>Aug</t>
  </si>
  <si>
    <t>Sep</t>
  </si>
  <si>
    <t>Oct</t>
  </si>
  <si>
    <t>Nov</t>
  </si>
  <si>
    <t>Dec</t>
  </si>
  <si>
    <t>2021</t>
  </si>
  <si>
    <t>Jan</t>
  </si>
  <si>
    <t>Feb</t>
  </si>
  <si>
    <t>Mar</t>
  </si>
  <si>
    <t>Apr</t>
  </si>
  <si>
    <t>2022</t>
  </si>
  <si>
    <t>2023</t>
  </si>
  <si>
    <t>Month</t>
  </si>
  <si>
    <t>Headcount</t>
  </si>
  <si>
    <t>Running Total</t>
  </si>
  <si>
    <t>Headcount by Department</t>
  </si>
  <si>
    <t>New Zealand</t>
  </si>
  <si>
    <t>India</t>
  </si>
  <si>
    <t>EMPLOYEE DATA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</si>
</sst>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45C]#,##0.0"/>
    <numFmt numFmtId="167" formatCode="[$$-45C]#,##0"/>
  </numFmts>
  <fonts count="7" x14ac:knownFonts="1">
    <font>
      <sz val="11"/>
      <color theme="1"/>
      <name val="Calibri"/>
      <family val="2"/>
      <scheme val="minor"/>
    </font>
    <font>
      <sz val="28"/>
      <color theme="1"/>
      <name val="Segoe UI Light"/>
      <family val="2"/>
    </font>
    <font>
      <b/>
      <sz val="11"/>
      <color theme="1"/>
      <name val="Calibri"/>
      <family val="2"/>
      <scheme val="minor"/>
    </font>
    <font>
      <b/>
      <sz val="28"/>
      <color theme="0"/>
      <name val="Calibri"/>
      <family val="2"/>
      <scheme val="minor"/>
    </font>
    <font>
      <b/>
      <sz val="36"/>
      <color theme="0"/>
      <name val="Calibri"/>
      <family val="2"/>
      <scheme val="minor"/>
    </font>
    <font>
      <sz val="18"/>
      <color theme="1" tint="4.9989318521683403E-2"/>
      <name val="Calibri"/>
      <family val="2"/>
      <scheme val="minor"/>
    </font>
    <font>
      <sz val="22"/>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theme="2" tint="-0.499984740745262"/>
        <bgColor indexed="64"/>
      </patternFill>
    </fill>
  </fills>
  <borders count="7">
    <border>
      <left/>
      <right/>
      <top/>
      <bottom/>
      <diagonal/>
    </border>
    <border>
      <left style="thin">
        <color theme="1"/>
      </left>
      <right style="thin">
        <color indexed="64"/>
      </right>
      <top style="thin">
        <color theme="1"/>
      </top>
      <bottom style="thin">
        <color indexed="64"/>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indexed="64"/>
      </top>
      <bottom style="thin">
        <color indexed="64"/>
      </bottom>
      <diagonal/>
    </border>
    <border>
      <left style="thin">
        <color indexed="64"/>
      </left>
      <right style="thin">
        <color theme="1"/>
      </right>
      <top style="thin">
        <color indexed="64"/>
      </top>
      <bottom style="thin">
        <color indexed="64"/>
      </bottom>
      <diagonal/>
    </border>
    <border>
      <left style="thin">
        <color theme="1"/>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3" borderId="0" xfId="0" applyNumberFormat="1" applyFill="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4" borderId="0" xfId="0" applyFill="1"/>
    <xf numFmtId="0" fontId="0" fillId="0" borderId="0" xfId="0" applyAlignment="1">
      <alignment horizontal="left"/>
    </xf>
    <xf numFmtId="0" fontId="0" fillId="0" borderId="1" xfId="0" applyBorder="1"/>
    <xf numFmtId="0" fontId="0" fillId="0" borderId="2" xfId="0" applyBorder="1" applyAlignment="1">
      <alignment horizontal="left"/>
    </xf>
    <xf numFmtId="0" fontId="0" fillId="0" borderId="3" xfId="0" applyBorder="1"/>
    <xf numFmtId="0" fontId="0" fillId="0" borderId="4" xfId="0" applyBorder="1" applyAlignment="1">
      <alignment horizontal="left"/>
    </xf>
    <xf numFmtId="15" fontId="0" fillId="0" borderId="4" xfId="0" applyNumberFormat="1" applyBorder="1" applyAlignment="1">
      <alignment horizontal="left"/>
    </xf>
    <xf numFmtId="164" fontId="0" fillId="0" borderId="4" xfId="0" applyNumberFormat="1" applyBorder="1" applyAlignment="1">
      <alignment horizontal="left"/>
    </xf>
    <xf numFmtId="0" fontId="0" fillId="0" borderId="5" xfId="0" applyBorder="1"/>
    <xf numFmtId="0" fontId="0" fillId="0" borderId="6" xfId="0" applyBorder="1" applyAlignment="1">
      <alignment horizontal="left"/>
    </xf>
    <xf numFmtId="0" fontId="2" fillId="0" borderId="0" xfId="0" applyFont="1" applyAlignment="1">
      <alignment horizontal="left"/>
    </xf>
    <xf numFmtId="0" fontId="0" fillId="0" borderId="0" xfId="0" pivotButton="1"/>
    <xf numFmtId="165" fontId="0" fillId="0" borderId="0" xfId="0" applyNumberFormat="1"/>
    <xf numFmtId="166" fontId="0" fillId="0" borderId="0" xfId="0" applyNumberFormat="1"/>
    <xf numFmtId="167" fontId="0" fillId="0" borderId="0" xfId="0" applyNumberFormat="1" applyAlignment="1">
      <alignment horizontal="center"/>
    </xf>
    <xf numFmtId="167" fontId="0" fillId="0" borderId="0" xfId="0" applyNumberFormat="1" applyAlignment="1">
      <alignment horizontal="right"/>
    </xf>
    <xf numFmtId="167" fontId="0" fillId="0" borderId="0" xfId="0" applyNumberFormat="1"/>
    <xf numFmtId="0" fontId="0" fillId="0" borderId="0" xfId="0" applyNumberFormat="1"/>
    <xf numFmtId="0" fontId="0" fillId="0" borderId="0" xfId="0" applyAlignment="1">
      <alignment horizontal="left" indent="1"/>
    </xf>
    <xf numFmtId="17" fontId="0" fillId="0" borderId="0" xfId="0" applyNumberFormat="1"/>
    <xf numFmtId="0" fontId="0" fillId="0" borderId="0" xfId="0" applyBorder="1"/>
    <xf numFmtId="0" fontId="0" fillId="0" borderId="0" xfId="0" applyAlignment="1">
      <alignment horizontal="center" vertical="center"/>
    </xf>
    <xf numFmtId="167" fontId="3" fillId="5" borderId="0" xfId="0" applyNumberFormat="1" applyFont="1" applyFill="1" applyAlignment="1">
      <alignment horizontal="center" vertical="center"/>
    </xf>
    <xf numFmtId="9" fontId="4" fillId="5" borderId="0" xfId="0" applyNumberFormat="1"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9" fontId="4" fillId="6" borderId="0" xfId="0" applyNumberFormat="1" applyFont="1" applyFill="1" applyAlignment="1">
      <alignment horizontal="center" vertical="center"/>
    </xf>
    <xf numFmtId="167" fontId="3" fillId="6" borderId="0" xfId="0" applyNumberFormat="1" applyFont="1" applyFill="1" applyAlignment="1">
      <alignment horizontal="center" vertical="center"/>
    </xf>
    <xf numFmtId="0" fontId="5" fillId="3" borderId="0" xfId="0" applyFont="1" applyFill="1" applyBorder="1" applyAlignment="1">
      <alignment horizontal="center" vertical="center"/>
    </xf>
    <xf numFmtId="0" fontId="0" fillId="0" borderId="0" xfId="0" applyAlignment="1">
      <alignment horizontal="center"/>
    </xf>
    <xf numFmtId="0" fontId="6" fillId="0" borderId="0" xfId="0" applyFont="1" applyAlignment="1">
      <alignment horizontal="center"/>
    </xf>
    <xf numFmtId="0" fontId="0" fillId="7" borderId="0" xfId="0" applyFill="1" applyAlignment="1">
      <alignment horizontal="center"/>
    </xf>
    <xf numFmtId="0" fontId="4" fillId="7" borderId="0" xfId="0" applyFont="1" applyFill="1" applyAlignment="1">
      <alignment horizontal="center"/>
    </xf>
  </cellXfs>
  <cellStyles count="1">
    <cellStyle name="Normal" xfId="0" builtinId="0"/>
  </cellStyles>
  <dxfs count="15">
    <dxf>
      <font>
        <color rgb="FF9C0006"/>
      </font>
      <fill>
        <patternFill>
          <bgColor rgb="FFFFC7CE"/>
        </patternFill>
      </fill>
    </dxf>
    <dxf>
      <numFmt numFmtId="165" formatCode="0.0"/>
    </dxf>
    <dxf>
      <numFmt numFmtId="166" formatCode="[$$-45C]#,##0.0"/>
    </dxf>
    <dxf>
      <numFmt numFmtId="164" formatCode="_-[$$-409]* #,##0.00_ ;_-[$$-409]* \-#,##0.00\ ;_-[$$-409]* &quot;-&quot;??_ ;_-@_ "/>
    </dxf>
    <dxf>
      <numFmt numFmtId="2" formatCode="0.00"/>
    </dxf>
    <dxf>
      <numFmt numFmtId="167" formatCode="[$$-45C]#,##0"/>
      <alignment horizontal="right" vertical="bottom" textRotation="0" wrapText="0" indent="0" justifyLastLine="0" shrinkToFit="0" readingOrder="0"/>
    </dxf>
    <dxf>
      <numFmt numFmtId="2" formatCode="0.00"/>
    </dxf>
    <dxf>
      <numFmt numFmtId="167" formatCode="[$$-45C]#,##0"/>
    </dxf>
    <dxf>
      <numFmt numFmtId="0" formatCode="General"/>
    </dxf>
    <dxf>
      <numFmt numFmtId="19" formatCode="dd/mm/yyyy"/>
    </dxf>
    <dxf>
      <numFmt numFmtId="0" formatCode="General"/>
    </dxf>
    <dxf>
      <numFmt numFmtId="0" formatCode="General"/>
    </dxf>
    <dxf>
      <numFmt numFmtId="20" formatCode="dd\-mmm\-yy"/>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[blank-data-file.xlsx]count vs Rating!PivotTable1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Vs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vs Rating'!$C$4</c:f>
              <c:strCache>
                <c:ptCount val="1"/>
                <c:pt idx="0">
                  <c:v>Total</c:v>
                </c:pt>
              </c:strCache>
            </c:strRef>
          </c:tx>
          <c:spPr>
            <a:solidFill>
              <a:schemeClr val="accent1"/>
            </a:solidFill>
            <a:ln>
              <a:noFill/>
            </a:ln>
            <a:effectLst/>
          </c:spPr>
          <c:invertIfNegative val="0"/>
          <c:cat>
            <c:strRef>
              <c:f>'count vs Rating'!$B$5:$B$10</c:f>
              <c:strCache>
                <c:ptCount val="5"/>
                <c:pt idx="0">
                  <c:v>Exceptional</c:v>
                </c:pt>
                <c:pt idx="1">
                  <c:v>Above average</c:v>
                </c:pt>
                <c:pt idx="2">
                  <c:v>Average</c:v>
                </c:pt>
                <c:pt idx="3">
                  <c:v>Poor</c:v>
                </c:pt>
                <c:pt idx="4">
                  <c:v>Very poor</c:v>
                </c:pt>
              </c:strCache>
            </c:strRef>
          </c:cat>
          <c:val>
            <c:numRef>
              <c:f>'count vs Rating'!$C$5:$C$10</c:f>
              <c:numCache>
                <c:formatCode>General</c:formatCode>
                <c:ptCount val="5"/>
                <c:pt idx="0">
                  <c:v>4</c:v>
                </c:pt>
                <c:pt idx="1">
                  <c:v>20</c:v>
                </c:pt>
                <c:pt idx="2">
                  <c:v>137</c:v>
                </c:pt>
                <c:pt idx="3">
                  <c:v>16</c:v>
                </c:pt>
                <c:pt idx="4">
                  <c:v>6</c:v>
                </c:pt>
              </c:numCache>
            </c:numRef>
          </c:val>
          <c:extLst>
            <c:ext xmlns:c16="http://schemas.microsoft.com/office/drawing/2014/chart" uri="{C3380CC4-5D6E-409C-BE32-E72D297353CC}">
              <c16:uniqueId val="{00000000-4591-4A9F-B906-D79B0DFEAEBA}"/>
            </c:ext>
          </c:extLst>
        </c:ser>
        <c:dLbls>
          <c:showLegendKey val="0"/>
          <c:showVal val="0"/>
          <c:showCatName val="0"/>
          <c:showSerName val="0"/>
          <c:showPercent val="0"/>
          <c:showBubbleSize val="0"/>
        </c:dLbls>
        <c:gapWidth val="150"/>
        <c:axId val="796518863"/>
        <c:axId val="88229871"/>
      </c:barChart>
      <c:catAx>
        <c:axId val="7965188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29871"/>
        <c:crosses val="autoZero"/>
        <c:auto val="1"/>
        <c:lblAlgn val="ctr"/>
        <c:lblOffset val="100"/>
        <c:noMultiLvlLbl val="0"/>
      </c:catAx>
      <c:valAx>
        <c:axId val="88229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51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[blank-data-file.xlsx]Company hiring growth!PivotTable2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'Company hiring growth'!$C$3</c:f>
              <c:strCache>
                <c:ptCount val="1"/>
                <c:pt idx="0">
                  <c:v>Total</c:v>
                </c:pt>
              </c:strCache>
            </c:strRef>
          </c:tx>
          <c:spPr>
            <a:ln w="28575" cap="rnd">
              <a:solidFill>
                <a:schemeClr val="accent1"/>
              </a:solidFill>
              <a:round/>
            </a:ln>
            <a:effectLst/>
          </c:spPr>
          <c:marker>
            <c:symbol val="none"/>
          </c:marker>
          <c:cat>
            <c:multiLvlStrRef>
              <c:f>'Company hiring growth'!$B$4:$B$40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'Company hiring growth'!$C$4:$C$40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CB1F-4953-A109-2424FEB5E4B5}"/>
            </c:ext>
          </c:extLst>
        </c:ser>
        <c:dLbls>
          <c:showLegendKey val="0"/>
          <c:showVal val="0"/>
          <c:showCatName val="0"/>
          <c:showSerName val="0"/>
          <c:showPercent val="0"/>
          <c:showBubbleSize val="0"/>
        </c:dLbls>
        <c:smooth val="0"/>
        <c:axId val="793193311"/>
        <c:axId val="74977295"/>
      </c:lineChart>
      <c:catAx>
        <c:axId val="79319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77295"/>
        <c:crosses val="autoZero"/>
        <c:auto val="1"/>
        <c:lblAlgn val="ctr"/>
        <c:lblOffset val="100"/>
        <c:noMultiLvlLbl val="0"/>
      </c:catAx>
      <c:valAx>
        <c:axId val="74977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19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'Company hiring growth'!$U$2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'Company hiring growth'!$S$3:$S$38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'Company hiring growth'!$U$3:$U$38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70AB-4996-948D-D79244118EDA}"/>
            </c:ext>
          </c:extLst>
        </c:ser>
        <c:dLbls>
          <c:showLegendKey val="0"/>
          <c:showVal val="0"/>
          <c:showCatName val="0"/>
          <c:showSerName val="0"/>
          <c:showPercent val="0"/>
          <c:showBubbleSize val="0"/>
        </c:dLbls>
        <c:marker val="1"/>
        <c:smooth val="0"/>
        <c:axId val="88394815"/>
        <c:axId val="283638895"/>
      </c:lineChart>
      <c:dateAx>
        <c:axId val="8839481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38895"/>
        <c:crosses val="autoZero"/>
        <c:auto val="1"/>
        <c:lblOffset val="100"/>
        <c:baseTimeUnit val="months"/>
      </c:dateAx>
      <c:valAx>
        <c:axId val="28363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9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[blank-data-file.xlsx]Sheet4!PivotTable3</c:name>
    <c:fmtId val="4"/>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Sheet4!$C$5</c:f>
              <c:strCache>
                <c:ptCount val="1"/>
                <c:pt idx="0">
                  <c:v>Total</c:v>
                </c:pt>
              </c:strCache>
            </c:strRef>
          </c:tx>
          <c:spPr>
            <a:solidFill>
              <a:schemeClr val="accent2">
                <a:lumMod val="75000"/>
              </a:schemeClr>
            </a:solidFill>
            <a:ln>
              <a:noFill/>
            </a:ln>
            <a:effectLst/>
          </c:spPr>
          <c:invertIfNegative val="0"/>
          <c:cat>
            <c:strRef>
              <c:f>Sheet4!$B$6:$B$11</c:f>
              <c:strCache>
                <c:ptCount val="5"/>
                <c:pt idx="0">
                  <c:v>Website</c:v>
                </c:pt>
                <c:pt idx="1">
                  <c:v>Procurement</c:v>
                </c:pt>
                <c:pt idx="2">
                  <c:v>Finance</c:v>
                </c:pt>
                <c:pt idx="3">
                  <c:v>Sales</c:v>
                </c:pt>
                <c:pt idx="4">
                  <c:v>HR</c:v>
                </c:pt>
              </c:strCache>
            </c:strRef>
          </c:cat>
          <c:val>
            <c:numRef>
              <c:f>Sheet4!$C$6:$C$11</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A0C6-4C04-A6DE-5424E3DCD26A}"/>
            </c:ext>
          </c:extLst>
        </c:ser>
        <c:dLbls>
          <c:showLegendKey val="0"/>
          <c:showVal val="0"/>
          <c:showCatName val="0"/>
          <c:showSerName val="0"/>
          <c:showPercent val="0"/>
          <c:showBubbleSize val="0"/>
        </c:dLbls>
        <c:gapWidth val="25"/>
        <c:axId val="703387039"/>
        <c:axId val="78096111"/>
      </c:barChart>
      <c:catAx>
        <c:axId val="7033870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96111"/>
        <c:crosses val="autoZero"/>
        <c:auto val="1"/>
        <c:lblAlgn val="ctr"/>
        <c:lblOffset val="100"/>
        <c:noMultiLvlLbl val="0"/>
      </c:catAx>
      <c:valAx>
        <c:axId val="7809611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8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[blank-data-file.xlsx]Sheet4!PivotTable5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Sheet4!$F$5</c:f>
              <c:strCache>
                <c:ptCount val="1"/>
                <c:pt idx="0">
                  <c:v>Total</c:v>
                </c:pt>
              </c:strCache>
            </c:strRef>
          </c:tx>
          <c:spPr>
            <a:solidFill>
              <a:schemeClr val="accent1"/>
            </a:solidFill>
            <a:ln>
              <a:noFill/>
            </a:ln>
            <a:effectLst/>
          </c:spPr>
          <c:invertIfNegative val="0"/>
          <c:cat>
            <c:strRef>
              <c:f>Sheet4!$E$6:$E$11</c:f>
              <c:strCache>
                <c:ptCount val="5"/>
                <c:pt idx="0">
                  <c:v>Procurement</c:v>
                </c:pt>
                <c:pt idx="1">
                  <c:v>Website</c:v>
                </c:pt>
                <c:pt idx="2">
                  <c:v>Finance</c:v>
                </c:pt>
                <c:pt idx="3">
                  <c:v>Sales</c:v>
                </c:pt>
                <c:pt idx="4">
                  <c:v>HR</c:v>
                </c:pt>
              </c:strCache>
            </c:strRef>
          </c:cat>
          <c:val>
            <c:numRef>
              <c:f>Sheet4!$F$6:$F$11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EE51-444A-B53A-6F00EF04DFCC}"/>
            </c:ext>
          </c:extLst>
        </c:ser>
        <c:dLbls>
          <c:showLegendKey val="0"/>
          <c:showVal val="0"/>
          <c:showCatName val="0"/>
          <c:showSerName val="0"/>
          <c:showPercent val="0"/>
          <c:showBubbleSize val="0"/>
        </c:dLbls>
        <c:gapWidth val="25"/>
        <c:axId val="193942335"/>
        <c:axId val="283632943"/>
      </c:barChart>
      <c:catAx>
        <c:axId val="1939423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32943"/>
        <c:crosses val="autoZero"/>
        <c:auto val="1"/>
        <c:lblAlgn val="ctr"/>
        <c:lblOffset val="100"/>
        <c:noMultiLvlLbl val="0"/>
      </c:catAx>
      <c:valAx>
        <c:axId val="28363294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4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Salary Spread by $10k</a:t>
          </a:r>
        </a:p>
      </cx:txPr>
    </cx:title>
    <cx:plotArea>
      <cx:plotAreaRegion>
        <cx:series layoutId="clusteredColumn" uniqueId="{3CDA9F40-69F0-4E24-84D4-EEA376529393}">
          <cx:tx>
            <cx:txData>
              <cx:f>_xlchart.v1.0</cx:f>
              <cx:v>Salary</cx:v>
            </cx:txData>
          </cx:tx>
          <cx:dataId val="0"/>
          <cx:layoutPr>
            <cx:binning intervalClosed="r" underflow="40000">
              <cx:binSize val="10000"/>
            </cx:binning>
          </cx:layoutPr>
        </cx:series>
      </cx:plotAreaRegion>
      <cx:axis id="0">
        <cx:catScaling gapWidth="0"/>
        <cx:tickLabels/>
      </cx:axis>
      <cx:axis id="1" hidden="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16C90747-B034-4799-8D88-1968D1FEE53A}">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62036</xdr:colOff>
      <xdr:row>0</xdr:row>
      <xdr:rowOff>167706</xdr:rowOff>
    </xdr:from>
    <xdr:to>
      <xdr:col>9</xdr:col>
      <xdr:colOff>602438</xdr:colOff>
      <xdr:row>18</xdr:row>
      <xdr:rowOff>146538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9E87AA-1E7D-4A25-B521-D55D80F4EF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036" y="167706"/>
              <a:ext cx="6026802" cy="32935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48847</xdr:colOff>
      <xdr:row>0</xdr:row>
      <xdr:rowOff>154678</xdr:rowOff>
    </xdr:from>
    <xdr:to>
      <xdr:col>16</xdr:col>
      <xdr:colOff>0</xdr:colOff>
      <xdr:row>18</xdr:row>
      <xdr:rowOff>154678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F3381EF-2D12-4CEC-86D2-F563D0BC6F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44847" y="154678"/>
              <a:ext cx="3608753" cy="3314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0</xdr:row>
      <xdr:rowOff>174625</xdr:rowOff>
    </xdr:from>
    <xdr:to>
      <xdr:col>8</xdr:col>
      <xdr:colOff>527051</xdr:colOff>
      <xdr:row>14</xdr:row>
      <xdr:rowOff>127000</xdr:rowOff>
    </xdr:to>
    <xdr:graphicFrame macro="">
      <xdr:nvGraphicFramePr>
        <xdr:cNvPr id="4" name="Chart 3">
          <a:extLst>
            <a:ext uri="{FF2B5EF4-FFF2-40B4-BE49-F238E27FC236}">
              <a16:creationId xmlns:a16="http://schemas.microsoft.com/office/drawing/2014/main" id="{81434D9D-0244-B6B0-0C1F-2F1CFD768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279400</xdr:colOff>
      <xdr:row>1</xdr:row>
      <xdr:rowOff>98425</xdr:rowOff>
    </xdr:from>
    <xdr:to>
      <xdr:col>10</xdr:col>
      <xdr:colOff>584200</xdr:colOff>
      <xdr:row>16</xdr:row>
      <xdr:rowOff>79375</xdr:rowOff>
    </xdr:to>
    <xdr:graphicFrame macro="">
      <xdr:nvGraphicFramePr>
        <xdr:cNvPr id="3" name="Chart 2">
          <a:extLst>
            <a:ext uri="{FF2B5EF4-FFF2-40B4-BE49-F238E27FC236}">
              <a16:creationId xmlns:a16="http://schemas.microsoft.com/office/drawing/2014/main" id="{8DC77BAC-5464-CDDF-70F3-3EBCB5E3F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530225</xdr:colOff>
      <xdr:row>21</xdr:row>
      <xdr:rowOff>104775</xdr:rowOff>
    </xdr:from>
    <xdr:to>
      <xdr:col>20</xdr:col>
      <xdr:colOff>784225</xdr:colOff>
      <xdr:row>36</xdr:row>
      <xdr:rowOff>85725</xdr:rowOff>
    </xdr:to>
    <xdr:graphicFrame macro="">
      <xdr:nvGraphicFramePr>
        <xdr:cNvPr id="5" name="Chart 4">
          <a:extLst>
            <a:ext uri="{FF2B5EF4-FFF2-40B4-BE49-F238E27FC236}">
              <a16:creationId xmlns:a16="http://schemas.microsoft.com/office/drawing/2014/main" id="{D7E75D16-8B58-2352-091C-160079413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9072</xdr:colOff>
      <xdr:row>9</xdr:row>
      <xdr:rowOff>18143</xdr:rowOff>
    </xdr:from>
    <xdr:to>
      <xdr:col>6</xdr:col>
      <xdr:colOff>1587500</xdr:colOff>
      <xdr:row>25</xdr:row>
      <xdr:rowOff>163286</xdr:rowOff>
    </xdr:to>
    <xdr:graphicFrame macro="">
      <xdr:nvGraphicFramePr>
        <xdr:cNvPr id="2" name="Chart 1">
          <a:extLst>
            <a:ext uri="{FF2B5EF4-FFF2-40B4-BE49-F238E27FC236}">
              <a16:creationId xmlns:a16="http://schemas.microsoft.com/office/drawing/2014/main" id="{AD8A229B-8ADD-4D41-A193-3C5BD46C7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9070</xdr:colOff>
      <xdr:row>9</xdr:row>
      <xdr:rowOff>1361</xdr:rowOff>
    </xdr:from>
    <xdr:to>
      <xdr:col>13</xdr:col>
      <xdr:colOff>1587499</xdr:colOff>
      <xdr:row>25</xdr:row>
      <xdr:rowOff>145144</xdr:rowOff>
    </xdr:to>
    <xdr:graphicFrame macro="">
      <xdr:nvGraphicFramePr>
        <xdr:cNvPr id="3" name="Chart 2">
          <a:extLst>
            <a:ext uri="{FF2B5EF4-FFF2-40B4-BE49-F238E27FC236}">
              <a16:creationId xmlns:a16="http://schemas.microsoft.com/office/drawing/2014/main" id="{6FE9EA9D-256A-4820-AA4E-4F9A4241C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311150</xdr:colOff>
      <xdr:row>4</xdr:row>
      <xdr:rowOff>69851</xdr:rowOff>
    </xdr:from>
    <xdr:to>
      <xdr:col>6</xdr:col>
      <xdr:colOff>641350</xdr:colOff>
      <xdr:row>10</xdr:row>
      <xdr:rowOff>38101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735E9DAC-19F4-BF48-C56B-D1B74CCF36D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229100" y="806451"/>
              <a:ext cx="1828800" cy="1073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3.845882175927" backgroundQuery="1" createdVersion="8" refreshedVersion="8" minRefreshableVersion="3" recordCount="0" supportSubquery="1" supportAdvancedDrill="1" xr:uid="{8F553744-291A-44E8-BEE4-BAA05E962C25}">
  <cacheSource type="external" connectionId="4"/>
  <cacheFields count="3">
    <cacheField name="[Measures].[Count of Name]" caption="Count of Name" numFmtId="0" hierarchy="15" level="32767"/>
    <cacheField name="[Staff_data].[Rating].[Rating]" caption="Rating" numFmtId="0" hierarchy="3" level="1">
      <sharedItems count="5">
        <s v="Above average"/>
        <s v="Average"/>
        <s v="Exceptional"/>
        <s v="Poor"/>
        <s v="Very poor"/>
      </sharedItems>
    </cacheField>
    <cacheField name="[Staff_data].[Salary].[Salary]" caption="Salary" numFmtId="0" hierarchy="6" level="1">
      <sharedItems containsSemiMixedTypes="0" containsNonDate="0" containsString="0"/>
    </cacheField>
  </cacheFields>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2" memberValueDatatype="130" unbalanced="0">
      <fieldsUsage count="2">
        <fieldUsage x="-1"/>
        <fieldUsage x="1"/>
      </fieldsUsage>
    </cacheHierarchy>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2" memberValueDatatype="20" unbalanced="0">
      <fieldsUsage count="2">
        <fieldUsage x="-1"/>
        <fieldUsage x="2"/>
      </fieldsUsage>
    </cacheHierarchy>
    <cacheHierarchy uniqueName="[Staff_data].[Country]" caption="Country" attribute="1" defaultMemberUniqueName="[Staff_data].[Country].[All]" allUniqueName="[Staff_data].[Country].[All]" dimensionUniqueName="[Staff_data]" displayFolder="" count="0"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3.845888773147" backgroundQuery="1" createdVersion="8" refreshedVersion="8" minRefreshableVersion="3" recordCount="0" supportSubquery="1" supportAdvancedDrill="1" xr:uid="{B1C414B4-6700-4498-9F42-B5B9AB979E0F}">
  <cacheSource type="external" connectionId="4"/>
  <cacheFields count="6">
    <cacheField name="[Staff_data].[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_data].[Country].[Country]" caption="Country" numFmtId="0" hierarchy="7" level="1">
      <sharedItems containsSemiMixedTypes="0" containsNonDate="0" containsString="0"/>
    </cacheField>
  </cacheFields>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2" memberValueDatatype="130" unbalanced="0">
      <fieldsUsage count="2">
        <fieldUsage x="-1"/>
        <fieldUsage x="0"/>
      </fieldsUsage>
    </cacheHierarchy>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5"/>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3.851304976852" backgroundQuery="1" createdVersion="8" refreshedVersion="8" minRefreshableVersion="3" recordCount="0" supportSubquery="1" supportAdvancedDrill="1" xr:uid="{E4F3B84E-99B2-4D7E-B3E2-64F85F3C7216}">
  <cacheSource type="external" connectionId="4"/>
  <cacheFields count="3">
    <cacheField name="[Staff_data].[Date Joined (Month)].[Date Joined (Month)]" caption="Date Joined (Month)" numFmtId="0" hierarchy="11" level="1">
      <sharedItems count="12">
        <s v="May"/>
        <s v="Jun"/>
        <s v="Jul"/>
        <s v="Aug"/>
        <s v="Sep"/>
        <s v="Oct"/>
        <s v="Nov"/>
        <s v="Dec"/>
        <s v="Jan"/>
        <s v="Feb"/>
        <s v="Mar"/>
        <s v="Apr"/>
      </sharedItems>
    </cacheField>
    <cacheField name="[Staff_data].[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2"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0"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2" memberValueDatatype="130" unbalanced="0">
      <fieldsUsage count="2">
        <fieldUsage x="-1"/>
        <fieldUsage x="1"/>
      </fieldsUsage>
    </cacheHierarchy>
    <cacheHierarchy uniqueName="[Staff_data].[Date Joined (Quarter)]" caption="Date Joined (Quarter)" attribute="1" defaultMemberUniqueName="[Staff_data].[Date Joined (Quarter)].[All]" allUniqueName="[Staff_data].[Date Joined (Quarter)].[All]" dimensionUniqueName="[Staff_data]" displayFolder="" count="2" memberValueDatatype="130" unbalanced="0"/>
    <cacheHierarchy uniqueName="[Staff_data].[Date Joined (Month)]" caption="Date Joined (Month)" attribute="1" defaultMemberUniqueName="[Staff_data].[Date Joined (Month)].[All]" allUniqueName="[Staff_data].[Date Joined (Month)].[All]" dimensionUniqueName="[Staff_data]" displayFolder="" count="2" memberValueDatatype="130" unbalanced="0">
      <fieldsUsage count="2">
        <fieldUsage x="-1"/>
        <fieldUsage x="0"/>
      </fieldsUsage>
    </cacheHierarchy>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4.459628009259" backgroundQuery="1" createdVersion="8" refreshedVersion="8" minRefreshableVersion="3" recordCount="0" supportSubquery="1" supportAdvancedDrill="1" xr:uid="{F7F043A8-F46C-4E64-8785-149BE23954FE}">
  <cacheSource type="external" connectionId="4"/>
  <cacheFields count="3">
    <cacheField name="[Staff_data].[Department].[Department]" caption="Department" numFmtId="0" hierarchy="5" level="1">
      <sharedItems count="5">
        <s v="Finance"/>
        <s v="HR"/>
        <s v="Procurement"/>
        <s v="Sales"/>
        <s v="Website"/>
      </sharedItems>
    </cacheField>
    <cacheField name="[Staff_data].[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2" memberValueDatatype="130" unbalanced="0">
      <fieldsUsage count="2">
        <fieldUsage x="-1"/>
        <fieldUsage x="0"/>
      </fieldsUsage>
    </cacheHierarchy>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1"/>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4.460436921298" backgroundQuery="1" createdVersion="8" refreshedVersion="8" minRefreshableVersion="3" recordCount="0" supportSubquery="1" supportAdvancedDrill="1" xr:uid="{353857C5-EAD4-4D3E-AD22-43CCA369B27E}">
  <cacheSource type="external" connectionId="4"/>
  <cacheFields count="3">
    <cacheField name="[Staff_data].[Department].[Department]" caption="Department" numFmtId="0" hierarchy="5" level="1">
      <sharedItems count="5">
        <s v="Finance"/>
        <s v="HR"/>
        <s v="Procurement"/>
        <s v="Sales"/>
        <s v="Website"/>
      </sharedItems>
    </cacheField>
    <cacheField name="[Staff_data].[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2" memberValueDatatype="130" unbalanced="0">
      <fieldsUsage count="2">
        <fieldUsage x="-1"/>
        <fieldUsage x="0"/>
      </fieldsUsage>
    </cacheHierarchy>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fieldsUsage count="2">
        <fieldUsage x="-1"/>
        <fieldUsage x="1"/>
      </fieldsUsage>
    </cacheHierarchy>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_data" uniqueName="[Staff_data]" caption="Staff_data"/>
  </dimensions>
  <measureGroups count="1">
    <measureGroup name="Staff_data" caption="Staff_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hendra" refreshedDate="45203.845883333335" backgroundQuery="1" createdVersion="3" refreshedVersion="8" minRefreshableVersion="3" recordCount="0" supportSubquery="1" supportAdvancedDrill="1" xr:uid="{2FA8E6C8-8806-4D14-B90E-C21D8B8D49F0}">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_data].[Name]" caption="Name" attribute="1" defaultMemberUniqueName="[Staff_data].[Name].[All]" allUniqueName="[Staff_data].[Name].[All]" dimensionUniqueName="[Staff_data]" displayFolder="" count="0" memberValueDatatype="130" unbalanced="0"/>
    <cacheHierarchy uniqueName="[Staff_data].[Gender]" caption="Gender" attribute="1" defaultMemberUniqueName="[Staff_data].[Gender].[All]" allUniqueName="[Staff_data].[Gender].[All]" dimensionUniqueName="[Staff_data]" displayFolder="" count="0" memberValueDatatype="130" unbalanced="0"/>
    <cacheHierarchy uniqueName="[Staff_data].[Age]" caption="Age" attribute="1" defaultMemberUniqueName="[Staff_data].[Age].[All]" allUniqueName="[Staff_data].[Age].[All]" dimensionUniqueName="[Staff_data]" displayFolder="" count="0" memberValueDatatype="20" unbalanced="0"/>
    <cacheHierarchy uniqueName="[Staff_data].[Rating]" caption="Rating" attribute="1" defaultMemberUniqueName="[Staff_data].[Rating].[All]" allUniqueName="[Staff_data].[Rating].[All]" dimensionUniqueName="[Staff_data]" displayFolder="" count="0" memberValueDatatype="130" unbalanced="0"/>
    <cacheHierarchy uniqueName="[Staff_data].[Date Joined]" caption="Date Joined" attribute="1" time="1" defaultMemberUniqueName="[Staff_data].[Date Joined].[All]" allUniqueName="[Staff_data].[Date Joined].[All]" dimensionUniqueName="[Staff_data]" displayFolder="" count="0" memberValueDatatype="7" unbalanced="0"/>
    <cacheHierarchy uniqueName="[Staff_data].[Department]" caption="Department" attribute="1" defaultMemberUniqueName="[Staff_data].[Department].[All]" allUniqueName="[Staff_data].[Department].[All]" dimensionUniqueName="[Staff_data]" displayFolder="" count="0" memberValueDatatype="130" unbalanced="0"/>
    <cacheHierarchy uniqueName="[Staff_data].[Salary]" caption="Salary" attribute="1" defaultMemberUniqueName="[Staff_data].[Salary].[All]" allUniqueName="[Staff_data].[Salary].[All]" dimensionUniqueName="[Staff_data]" displayFolder="" count="0" memberValueDatatype="20" unbalanced="0"/>
    <cacheHierarchy uniqueName="[Staff_data].[Country]" caption="Country" attribute="1" defaultMemberUniqueName="[Staff_data].[Country].[All]" allUniqueName="[Staff_data].[Country].[All]" dimensionUniqueName="[Staff_data]" displayFolder="" count="2" memberValueDatatype="130" unbalanced="0"/>
    <cacheHierarchy uniqueName="[Staff_data].[Tenure]" caption="Tenure" attribute="1" defaultMemberUniqueName="[Staff_data].[Tenure].[All]" allUniqueName="[Staff_data].[Tenure].[All]" dimensionUniqueName="[Staff_data]" displayFolder="" count="0" memberValueDatatype="5" unbalanced="0"/>
    <cacheHierarchy uniqueName="[Staff_data].[Date Joined (Year)]" caption="Date Joined (Year)" attribute="1" defaultMemberUniqueName="[Staff_data].[Date Joined (Year)].[All]" allUniqueName="[Staff_data].[Date Joined (Year)].[All]" dimensionUniqueName="[Staff_data]" displayFolder="" count="0" memberValueDatatype="130" unbalanced="0"/>
    <cacheHierarchy uniqueName="[Staff_data].[Date Joined (Quarter)]" caption="Date Joined (Quarter)" attribute="1" defaultMemberUniqueName="[Staff_data].[Date Joined (Quarter)].[All]" allUniqueName="[Staff_data].[Date Joined (Quarter)].[All]" dimensionUniqueName="[Staff_data]" displayFolder="" count="0" memberValueDatatype="130" unbalanced="0"/>
    <cacheHierarchy uniqueName="[Staff_data].[Date Joined (Month)]" caption="Date Joined (Month)" attribute="1" defaultMemberUniqueName="[Staff_data].[Date Joined (Month)].[All]" allUniqueName="[Staff_data].[Date Joined (Month)].[All]" dimensionUniqueName="[Staff_data]" displayFolder="" count="0" memberValueDatatype="130" unbalanced="0"/>
    <cacheHierarchy uniqueName="[Staff_data].[Date Joined (Month Index)]" caption="Date Joined (Month Index)" attribute="1" defaultMemberUniqueName="[Staff_data].[Date Joined (Month Index)].[All]" allUniqueName="[Staff_data].[Date Joined (Month Index)].[All]" dimensionUniqueName="[Staff_data]" displayFolder="" count="0" memberValueDatatype="20" unbalanced="0" hidden="1"/>
    <cacheHierarchy uniqueName="[Measures].[__XL_Count Staff_data]" caption="__XL_Count Staff_data" measure="1" displayFolder="" measureGroup="Staff_data" count="0" hidden="1"/>
    <cacheHierarchy uniqueName="[Measures].[__No measures defined]" caption="__No measures defined" measure="1" displayFolder="" count="0" hidden="1"/>
    <cacheHierarchy uniqueName="[Measures].[Count of Name]" caption="Count of Name" measure="1" displayFolder="" measureGroup="Staff_data"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_data"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_data"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_data"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_data"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_data"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data"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904303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7E029-B771-4838-8B55-A06655356077}" name="PivotTable1" cacheId="6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B4:C10" firstHeaderRow="1" firstDataRow="1" firstDataCol="1" rowPageCount="1" colPageCount="1"/>
  <pivotFields count="3">
    <pivotField dataField="1" subtotalTop="0" showAll="0" defaultSubtotal="0"/>
    <pivotField axis="axisRow" allDrilled="1" subtotalTop="0" showAll="0" defaultSubtotal="0" defaultAttributeDrillState="1">
      <items count="5">
        <item x="2"/>
        <item x="0"/>
        <item x="1"/>
        <item x="3"/>
        <item x="4"/>
      </items>
    </pivotField>
    <pivotField axis="axisPage" allDrilled="1" subtotalTop="0" showAll="0" dataSourceSort="1" defaultSubtotal="0" defaultAttributeDrillState="1"/>
  </pivotFields>
  <rowFields count="1">
    <field x="1"/>
  </rowFields>
  <rowItems count="6">
    <i>
      <x/>
    </i>
    <i>
      <x v="1"/>
    </i>
    <i>
      <x v="2"/>
    </i>
    <i>
      <x v="3"/>
    </i>
    <i>
      <x v="4"/>
    </i>
    <i t="grand">
      <x/>
    </i>
  </rowItems>
  <colItems count="1">
    <i/>
  </colItems>
  <pageFields count="1">
    <pageField fld="2" hier="6" name="[Staff_data].[Salary].[All]" cap="All"/>
  </pageFields>
  <dataFields count="1">
    <dataField name="Count of Name" fld="0" subtotal="count" baseField="0" baseItem="0"/>
  </dataFields>
  <chartFormats count="1">
    <chartFormat chart="19"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DE99EB-7038-4A6A-8DC7-2FB909E3A4DC}" name="PivotTable2" cacheId="17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4"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8DAB21-22C7-4DC7-A235-34601C6B3CBB}" name="PivotTable2" cacheId="69"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6"/>
    <dataField name="Average of Tenure" fld="4" subtotal="average" baseField="0" baseItem="0" numFmtId="165"/>
  </dataFields>
  <formats count="3">
    <format dxfId="3">
      <pivotArea collapsedLevelsAreSubtotals="1" fieldPosition="0">
        <references count="2">
          <reference field="4294967294" count="1">
            <x v="2"/>
          </reference>
          <reference field="0" count="1" selected="0">
            <x v="0"/>
          </reference>
        </references>
      </pivotArea>
    </format>
    <format dxfId="2">
      <pivotArea outline="0" fieldPosition="0">
        <references count="1">
          <reference field="4294967294" count="1">
            <x v="2"/>
          </reference>
        </references>
      </pivotArea>
    </format>
    <format dxfId="1">
      <pivotArea outline="0" fieldPosition="0">
        <references count="1">
          <reference field="4294967294" count="1">
            <x v="3"/>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_data">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73F5DF-9219-49AA-A292-C5916ED5A423}" name="PivotTable5" cacheId="1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5:F11"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_data].[Country].&amp;[IND]" cap="IND"/>
  </pageFields>
  <dataFields count="1">
    <dataField name="Count of Name" fld="2"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_data].[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6FD4C4-962D-4667-9975-CDBC50A8ED76}" name="PivotTable3" cacheId="1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5:C11"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_data].[Country].&amp;[NZ]" cap="NZ"/>
  </pageFields>
  <dataFields count="1">
    <dataField name="Count of Name" fld="2"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_data].[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4BD7F2CB-4FE8-4B71-99E1-C8466B2D9E0F}"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B7CFD07-22CE-4A1E-8995-3F44759F7E1D}" sourceName="[Staff_data].[Country]">
  <pivotTables>
    <pivotTable tabId="7" name="PivotTable2"/>
  </pivotTables>
  <data>
    <olap pivotCacheId="390430373">
      <levels count="2">
        <level uniqueName="[Staff_data].[Country].[(All)]" sourceCaption="(All)" count="0"/>
        <level uniqueName="[Staff_data].[Country].[Country]" sourceCaption="Country" count="2">
          <ranges>
            <range startItem="0">
              <i n="[Staff_data].[Country].&amp;[IND]" c="IND"/>
              <i n="[Staff_data].[Country].&amp;[NZ]" c="NZ"/>
            </range>
          </ranges>
        </level>
      </levels>
      <selections count="1">
        <selection n="[Staff_data].[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DE1EFBE-B13A-4964-B67F-863AABD33EF8}"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B9F38-6D19-4A13-A0D6-E67BE357E092}" name="NZ_Staff" displayName="NZ_Staff" ref="C5:I106" totalsRowCount="1">
  <autoFilter ref="C5:I105" xr:uid="{F31B9F38-6D19-4A13-A0D6-E67BE357E092}"/>
  <tableColumns count="7">
    <tableColumn id="1" xr3:uid="{52ADF509-370C-4396-971D-BE0E12EABB5E}" name="Name" totalsRowLabel="Total"/>
    <tableColumn id="2" xr3:uid="{C05E302C-759A-4BAE-B0C0-EC8A90FFE91E}" name="Gender"/>
    <tableColumn id="3" xr3:uid="{33FE1B88-B99C-4F06-AD6A-A2D3E20EA594}" name="Department"/>
    <tableColumn id="4" xr3:uid="{4B891327-4392-499F-AC4E-91AF11FC072D}" name="Age" totalsRowFunction="average"/>
    <tableColumn id="5" xr3:uid="{953597C2-CEA0-4E4C-A185-284DDC93515F}" name="Date Joined"/>
    <tableColumn id="6" xr3:uid="{E7DE2158-A520-43C0-BA7F-9701ABEB0330}" name="Salary" totalsRowFunction="average" dataDxfId="14" totalsRowDxfId="13"/>
    <tableColumn id="7" xr3:uid="{D4190890-078A-43A7-9603-1402BE52CDE0}"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AE5FAE-B15F-4BB1-A273-9EF42EC4E876}" name="India_Staff" displayName="India_Staff" ref="B2:H115" totalsRowCount="1">
  <autoFilter ref="B2:H114" xr:uid="{5EAE5FAE-B15F-4BB1-A273-9EF42EC4E876}"/>
  <tableColumns count="7">
    <tableColumn id="1" xr3:uid="{FC4E17C3-3271-43EF-AD03-270EF874A86A}" name="Name" totalsRowLabel="Total"/>
    <tableColumn id="2" xr3:uid="{098D7215-6FC8-4459-B1AE-779E09F972C6}" name="Gender"/>
    <tableColumn id="3" xr3:uid="{810C0712-5312-46EC-BFE4-51A6BA404429}" name="Age"/>
    <tableColumn id="4" xr3:uid="{C3AFC636-6329-499A-A123-98BB7D313BEF}" name="Rating"/>
    <tableColumn id="5" xr3:uid="{C2B55E77-AF50-4999-8F18-E2B14737B6DD}" name="Date Joined" dataDxfId="12"/>
    <tableColumn id="6" xr3:uid="{A1E1B0AE-251B-44DF-8CE3-0508B26F2ACF}" name="Department"/>
    <tableColumn id="7" xr3:uid="{24397121-3BFE-4A34-8DEB-77AFFCC16E83}"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4F0B10-9BF0-4258-B9F9-C4355947F73A}" name="Staff_data" displayName="Staff_data" ref="A1:K184" tableType="queryTable" totalsRowShown="0">
  <autoFilter ref="A1:K184" xr:uid="{F04F0B10-9BF0-4258-B9F9-C4355947F73A}"/>
  <sortState xmlns:xlrd2="http://schemas.microsoft.com/office/spreadsheetml/2017/richdata2" ref="A2:K184">
    <sortCondition ref="G1:G184"/>
  </sortState>
  <tableColumns count="11">
    <tableColumn id="1" xr3:uid="{FF467811-561C-4DB5-9948-5C92E69DFD19}" uniqueName="1" name="Name" queryTableFieldId="1" dataDxfId="11"/>
    <tableColumn id="2" xr3:uid="{FBBD3FB2-2C21-4830-A864-A7EC54B077E4}" uniqueName="2" name="Gender" queryTableFieldId="2" dataDxfId="10"/>
    <tableColumn id="3" xr3:uid="{19F11E4F-22D1-42C4-8D12-316CE0A59392}" uniqueName="3" name="Age" queryTableFieldId="3"/>
    <tableColumn id="4" xr3:uid="{DCBC40D8-5F82-4AA5-8CCC-4518B0FBCAE3}" uniqueName="4" name="Rating" queryTableFieldId="4"/>
    <tableColumn id="5" xr3:uid="{58EF90AD-C4C9-4BAF-8B93-365D0F976D39}" uniqueName="5" name="Date Joined" queryTableFieldId="5" dataDxfId="9"/>
    <tableColumn id="6" xr3:uid="{07340E14-E8D3-4FF8-A4CC-C57DD7DCBBFA}" uniqueName="6" name="Department" queryTableFieldId="6" dataDxfId="8"/>
    <tableColumn id="7" xr3:uid="{410BB9C8-5820-484F-A6A5-EA08088DE388}" uniqueName="7" name="Salary" queryTableFieldId="7" dataDxfId="7"/>
    <tableColumn id="8" xr3:uid="{B1E815AA-8B1C-4F58-AD31-3A51E4A3B582}" uniqueName="8" name="Country" queryTableFieldId="8"/>
    <tableColumn id="9" xr3:uid="{66FCA723-7C44-44E0-96F0-08379E449F83}" uniqueName="9" name="Tenure" queryTableFieldId="9" dataDxfId="6">
      <calculatedColumnFormula>(TODAY()-Staff_data[[#This Row],[Date Joined]])/365</calculatedColumnFormula>
    </tableColumn>
    <tableColumn id="10" xr3:uid="{897B5756-0B42-4600-BA46-271AE3804A6C}" uniqueName="10" name="Bonus" queryTableFieldId="10" dataDxfId="5">
      <calculatedColumnFormula>ROUNDUP(IF(Staff_data[[#This Row],[Tenure]]&gt;2,3%,2%)*Staff_data[[#This Row],[Salary]],0)</calculatedColumnFormula>
    </tableColumn>
    <tableColumn id="11" xr3:uid="{625240D1-767A-4686-AD07-AB145712B75B}" uniqueName="11" name="Column1" queryTableFieldId="11"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E8" sqref="E8"/>
    </sheetView>
  </sheetViews>
  <sheetFormatPr defaultRowHeight="14.5" x14ac:dyDescent="0.35"/>
  <cols>
    <col min="1" max="1" width="1.7265625" customWidth="1"/>
    <col min="2" max="2" width="3.7265625" customWidth="1"/>
    <col min="3" max="3" width="19.7265625" customWidth="1"/>
    <col min="4" max="4" width="9.26953125" bestFit="1" customWidth="1"/>
    <col min="5" max="5" width="13.36328125" bestFit="1" customWidth="1"/>
    <col min="6" max="6" width="6.1796875" bestFit="1" customWidth="1"/>
    <col min="7" max="7" width="12.90625" bestFit="1" customWidth="1"/>
    <col min="8" max="8" width="11.90625" style="6" bestFit="1" customWidth="1"/>
    <col min="9" max="9" width="13.1796875" bestFit="1" customWidth="1"/>
  </cols>
  <sheetData>
    <row r="1" spans="1:9" s="2" customFormat="1" ht="52.5" customHeight="1" x14ac:dyDescent="0.35">
      <c r="A1" s="1"/>
      <c r="C1" s="3" t="s">
        <v>110</v>
      </c>
      <c r="H1" s="5"/>
    </row>
    <row r="5" spans="1:9" x14ac:dyDescent="0.35">
      <c r="C5" t="s">
        <v>0</v>
      </c>
      <c r="D5" t="s">
        <v>1</v>
      </c>
      <c r="E5" t="s">
        <v>2</v>
      </c>
      <c r="F5" t="s">
        <v>3</v>
      </c>
      <c r="G5" s="4" t="s">
        <v>4</v>
      </c>
      <c r="H5" s="6" t="s">
        <v>5</v>
      </c>
      <c r="I5" t="s">
        <v>6</v>
      </c>
    </row>
    <row r="6" spans="1:9" x14ac:dyDescent="0.35">
      <c r="C6" t="s">
        <v>58</v>
      </c>
      <c r="D6" t="s">
        <v>15</v>
      </c>
      <c r="E6" t="s">
        <v>19</v>
      </c>
      <c r="F6">
        <v>22</v>
      </c>
      <c r="G6" s="4">
        <v>44446</v>
      </c>
      <c r="H6" s="6">
        <v>112780</v>
      </c>
      <c r="I6" t="s">
        <v>13</v>
      </c>
    </row>
    <row r="7" spans="1:9" x14ac:dyDescent="0.35">
      <c r="C7" t="s">
        <v>70</v>
      </c>
      <c r="D7" t="s">
        <v>15</v>
      </c>
      <c r="E7" t="s">
        <v>9</v>
      </c>
      <c r="F7">
        <v>46</v>
      </c>
      <c r="G7" s="4">
        <v>44758</v>
      </c>
      <c r="H7" s="6">
        <v>70610</v>
      </c>
      <c r="I7" t="s">
        <v>16</v>
      </c>
    </row>
    <row r="8" spans="1:9" x14ac:dyDescent="0.35">
      <c r="C8" t="s">
        <v>75</v>
      </c>
      <c r="D8" t="s">
        <v>8</v>
      </c>
      <c r="E8" t="s">
        <v>19</v>
      </c>
      <c r="F8">
        <v>28</v>
      </c>
      <c r="G8" s="4">
        <v>44357</v>
      </c>
      <c r="H8" s="6">
        <v>53240</v>
      </c>
      <c r="I8" t="s">
        <v>16</v>
      </c>
    </row>
    <row r="9" spans="1:9" x14ac:dyDescent="0.35">
      <c r="C9" t="s">
        <v>49</v>
      </c>
      <c r="E9" t="s">
        <v>21</v>
      </c>
      <c r="F9">
        <v>37</v>
      </c>
      <c r="G9" s="4">
        <v>44146</v>
      </c>
      <c r="H9" s="6">
        <v>115440</v>
      </c>
      <c r="I9" t="s">
        <v>24</v>
      </c>
    </row>
    <row r="10" spans="1:9" x14ac:dyDescent="0.35">
      <c r="C10" t="s">
        <v>65</v>
      </c>
      <c r="D10" t="s">
        <v>15</v>
      </c>
      <c r="E10" t="s">
        <v>19</v>
      </c>
      <c r="F10">
        <v>32</v>
      </c>
      <c r="G10" s="4">
        <v>44465</v>
      </c>
      <c r="H10" s="6">
        <v>53540</v>
      </c>
      <c r="I10" t="s">
        <v>16</v>
      </c>
    </row>
    <row r="11" spans="1:9" x14ac:dyDescent="0.35">
      <c r="C11" t="s">
        <v>81</v>
      </c>
      <c r="D11" t="s">
        <v>8</v>
      </c>
      <c r="E11" t="s">
        <v>9</v>
      </c>
      <c r="F11">
        <v>30</v>
      </c>
      <c r="G11" s="4">
        <v>44861</v>
      </c>
      <c r="H11" s="6">
        <v>112570</v>
      </c>
      <c r="I11" t="s">
        <v>16</v>
      </c>
    </row>
    <row r="12" spans="1:9" x14ac:dyDescent="0.35">
      <c r="C12" t="s">
        <v>51</v>
      </c>
      <c r="D12" t="s">
        <v>15</v>
      </c>
      <c r="E12" t="s">
        <v>9</v>
      </c>
      <c r="F12">
        <v>33</v>
      </c>
      <c r="G12" s="4">
        <v>44701</v>
      </c>
      <c r="H12" s="6">
        <v>48530</v>
      </c>
      <c r="I12" t="s">
        <v>13</v>
      </c>
    </row>
    <row r="13" spans="1:9" x14ac:dyDescent="0.35">
      <c r="C13" t="s">
        <v>61</v>
      </c>
      <c r="D13" t="s">
        <v>8</v>
      </c>
      <c r="E13" t="s">
        <v>12</v>
      </c>
      <c r="F13">
        <v>24</v>
      </c>
      <c r="G13" s="4">
        <v>44148</v>
      </c>
      <c r="H13" s="6">
        <v>62780</v>
      </c>
      <c r="I13" t="s">
        <v>16</v>
      </c>
    </row>
    <row r="14" spans="1:9" x14ac:dyDescent="0.35">
      <c r="C14" t="s">
        <v>82</v>
      </c>
      <c r="D14" t="s">
        <v>15</v>
      </c>
      <c r="E14" t="s">
        <v>12</v>
      </c>
      <c r="F14">
        <v>33</v>
      </c>
      <c r="G14" s="4">
        <v>44509</v>
      </c>
      <c r="H14" s="6">
        <v>53870</v>
      </c>
      <c r="I14" t="s">
        <v>16</v>
      </c>
    </row>
    <row r="15" spans="1:9" x14ac:dyDescent="0.35">
      <c r="C15" t="s">
        <v>60</v>
      </c>
      <c r="D15" t="s">
        <v>8</v>
      </c>
      <c r="E15" t="s">
        <v>56</v>
      </c>
      <c r="F15">
        <v>27</v>
      </c>
      <c r="G15" s="4">
        <v>44122</v>
      </c>
      <c r="H15" s="6">
        <v>119110</v>
      </c>
      <c r="I15" t="s">
        <v>16</v>
      </c>
    </row>
    <row r="16" spans="1:9" x14ac:dyDescent="0.35">
      <c r="C16" t="s">
        <v>87</v>
      </c>
      <c r="D16" t="s">
        <v>15</v>
      </c>
      <c r="E16" t="s">
        <v>12</v>
      </c>
      <c r="F16">
        <v>29</v>
      </c>
      <c r="G16" s="4">
        <v>44180</v>
      </c>
      <c r="H16" s="6">
        <v>112110</v>
      </c>
      <c r="I16" t="s">
        <v>24</v>
      </c>
    </row>
    <row r="17" spans="3:9" x14ac:dyDescent="0.35">
      <c r="C17" t="s">
        <v>76</v>
      </c>
      <c r="D17" t="s">
        <v>15</v>
      </c>
      <c r="E17" t="s">
        <v>19</v>
      </c>
      <c r="F17">
        <v>25</v>
      </c>
      <c r="G17" s="4">
        <v>44383</v>
      </c>
      <c r="H17" s="6">
        <v>65700</v>
      </c>
      <c r="I17" t="s">
        <v>16</v>
      </c>
    </row>
    <row r="18" spans="3:9" x14ac:dyDescent="0.35">
      <c r="C18" t="s">
        <v>97</v>
      </c>
      <c r="D18" t="s">
        <v>15</v>
      </c>
      <c r="E18" t="s">
        <v>12</v>
      </c>
      <c r="F18">
        <v>37</v>
      </c>
      <c r="G18" s="4">
        <v>44701</v>
      </c>
      <c r="H18" s="6">
        <v>69070</v>
      </c>
      <c r="I18" t="s">
        <v>16</v>
      </c>
    </row>
    <row r="19" spans="3:9" x14ac:dyDescent="0.35">
      <c r="C19" t="s">
        <v>22</v>
      </c>
      <c r="D19" t="s">
        <v>15</v>
      </c>
      <c r="E19" t="s">
        <v>12</v>
      </c>
      <c r="F19">
        <v>20</v>
      </c>
      <c r="G19" s="4">
        <v>44459</v>
      </c>
      <c r="H19" s="6">
        <v>107700</v>
      </c>
      <c r="I19" t="s">
        <v>16</v>
      </c>
    </row>
    <row r="20" spans="3:9" x14ac:dyDescent="0.35">
      <c r="C20" t="s">
        <v>84</v>
      </c>
      <c r="D20" t="s">
        <v>8</v>
      </c>
      <c r="E20" t="s">
        <v>12</v>
      </c>
      <c r="F20">
        <v>32</v>
      </c>
      <c r="G20" s="4">
        <v>44354</v>
      </c>
      <c r="H20" s="6">
        <v>43840</v>
      </c>
      <c r="I20" t="s">
        <v>13</v>
      </c>
    </row>
    <row r="21" spans="3:9" x14ac:dyDescent="0.35">
      <c r="C21" t="s">
        <v>105</v>
      </c>
      <c r="D21" t="s">
        <v>15</v>
      </c>
      <c r="E21" t="s">
        <v>9</v>
      </c>
      <c r="F21">
        <v>40</v>
      </c>
      <c r="G21" s="4">
        <v>44263</v>
      </c>
      <c r="H21" s="6">
        <v>99750</v>
      </c>
      <c r="I21" t="s">
        <v>16</v>
      </c>
    </row>
    <row r="22" spans="3:9" x14ac:dyDescent="0.35">
      <c r="C22" t="s">
        <v>47</v>
      </c>
      <c r="D22" t="s">
        <v>15</v>
      </c>
      <c r="E22" t="s">
        <v>9</v>
      </c>
      <c r="F22">
        <v>21</v>
      </c>
      <c r="G22" s="4">
        <v>44104</v>
      </c>
      <c r="H22" s="6">
        <v>37920</v>
      </c>
      <c r="I22" t="s">
        <v>16</v>
      </c>
    </row>
    <row r="23" spans="3:9" x14ac:dyDescent="0.35">
      <c r="C23" t="s">
        <v>31</v>
      </c>
      <c r="D23" t="s">
        <v>15</v>
      </c>
      <c r="E23" t="s">
        <v>9</v>
      </c>
      <c r="F23">
        <v>21</v>
      </c>
      <c r="G23" s="4">
        <v>44762</v>
      </c>
      <c r="H23" s="6">
        <v>57090</v>
      </c>
      <c r="I23" t="s">
        <v>16</v>
      </c>
    </row>
    <row r="24" spans="3:9" x14ac:dyDescent="0.35">
      <c r="C24" t="s">
        <v>30</v>
      </c>
      <c r="D24" t="s">
        <v>8</v>
      </c>
      <c r="E24" t="s">
        <v>12</v>
      </c>
      <c r="F24">
        <v>31</v>
      </c>
      <c r="G24" s="4">
        <v>44145</v>
      </c>
      <c r="H24" s="6">
        <v>41980</v>
      </c>
      <c r="I24" t="s">
        <v>16</v>
      </c>
    </row>
    <row r="25" spans="3:9" x14ac:dyDescent="0.35">
      <c r="C25" t="s">
        <v>78</v>
      </c>
      <c r="D25" t="s">
        <v>15</v>
      </c>
      <c r="E25" t="s">
        <v>56</v>
      </c>
      <c r="F25">
        <v>21</v>
      </c>
      <c r="G25" s="4">
        <v>44242</v>
      </c>
      <c r="H25" s="6">
        <v>75880</v>
      </c>
      <c r="I25" t="s">
        <v>16</v>
      </c>
    </row>
    <row r="26" spans="3:9" x14ac:dyDescent="0.35">
      <c r="C26" t="s">
        <v>36</v>
      </c>
      <c r="D26" t="s">
        <v>8</v>
      </c>
      <c r="E26" t="s">
        <v>21</v>
      </c>
      <c r="F26">
        <v>34</v>
      </c>
      <c r="G26" s="4">
        <v>44653</v>
      </c>
      <c r="H26" s="6">
        <v>58940</v>
      </c>
      <c r="I26" t="s">
        <v>16</v>
      </c>
    </row>
    <row r="27" spans="3:9" x14ac:dyDescent="0.35">
      <c r="C27" t="s">
        <v>27</v>
      </c>
      <c r="D27" t="s">
        <v>8</v>
      </c>
      <c r="E27" t="s">
        <v>21</v>
      </c>
      <c r="F27">
        <v>30</v>
      </c>
      <c r="G27" s="4">
        <v>44389</v>
      </c>
      <c r="H27" s="6">
        <v>67910</v>
      </c>
      <c r="I27" t="s">
        <v>24</v>
      </c>
    </row>
    <row r="28" spans="3:9" x14ac:dyDescent="0.35">
      <c r="C28" t="s">
        <v>26</v>
      </c>
      <c r="D28" t="s">
        <v>8</v>
      </c>
      <c r="E28" t="s">
        <v>12</v>
      </c>
      <c r="F28">
        <v>31</v>
      </c>
      <c r="G28" s="4">
        <v>44663</v>
      </c>
      <c r="H28" s="6">
        <v>58100</v>
      </c>
      <c r="I28" t="s">
        <v>16</v>
      </c>
    </row>
    <row r="29" spans="3:9" x14ac:dyDescent="0.35">
      <c r="C29" t="s">
        <v>53</v>
      </c>
      <c r="D29" t="s">
        <v>15</v>
      </c>
      <c r="E29" t="s">
        <v>21</v>
      </c>
      <c r="F29">
        <v>27</v>
      </c>
      <c r="G29" s="4">
        <v>44567</v>
      </c>
      <c r="H29" s="6">
        <v>48980</v>
      </c>
      <c r="I29" t="s">
        <v>16</v>
      </c>
    </row>
    <row r="30" spans="3:9" x14ac:dyDescent="0.35">
      <c r="C30" t="s">
        <v>20</v>
      </c>
      <c r="E30" t="s">
        <v>21</v>
      </c>
      <c r="F30">
        <v>30</v>
      </c>
      <c r="G30" s="4">
        <v>44597</v>
      </c>
      <c r="H30" s="6">
        <v>64000</v>
      </c>
      <c r="I30" t="s">
        <v>16</v>
      </c>
    </row>
    <row r="31" spans="3:9" x14ac:dyDescent="0.35">
      <c r="C31" t="s">
        <v>7</v>
      </c>
      <c r="D31" t="s">
        <v>8</v>
      </c>
      <c r="E31" t="s">
        <v>9</v>
      </c>
      <c r="F31">
        <v>42</v>
      </c>
      <c r="G31" s="4">
        <v>44779</v>
      </c>
      <c r="H31" s="6">
        <v>75000</v>
      </c>
      <c r="I31" t="s">
        <v>10</v>
      </c>
    </row>
    <row r="32" spans="3:9" x14ac:dyDescent="0.35">
      <c r="C32" t="s">
        <v>74</v>
      </c>
      <c r="D32" t="s">
        <v>8</v>
      </c>
      <c r="E32" t="s">
        <v>12</v>
      </c>
      <c r="F32">
        <v>40</v>
      </c>
      <c r="G32" s="4">
        <v>44337</v>
      </c>
      <c r="H32" s="6">
        <v>87620</v>
      </c>
      <c r="I32" t="s">
        <v>16</v>
      </c>
    </row>
    <row r="33" spans="3:9" x14ac:dyDescent="0.35">
      <c r="C33" t="s">
        <v>44</v>
      </c>
      <c r="D33" t="s">
        <v>8</v>
      </c>
      <c r="E33" t="s">
        <v>12</v>
      </c>
      <c r="F33">
        <v>29</v>
      </c>
      <c r="G33" s="4">
        <v>44023</v>
      </c>
      <c r="H33" s="6">
        <v>34980</v>
      </c>
      <c r="I33" t="s">
        <v>16</v>
      </c>
    </row>
    <row r="34" spans="3:9" x14ac:dyDescent="0.35">
      <c r="C34" t="s">
        <v>35</v>
      </c>
      <c r="D34" t="s">
        <v>8</v>
      </c>
      <c r="E34" t="s">
        <v>21</v>
      </c>
      <c r="F34">
        <v>28</v>
      </c>
      <c r="G34" s="4">
        <v>44185</v>
      </c>
      <c r="H34" s="6">
        <v>75970</v>
      </c>
      <c r="I34" t="s">
        <v>16</v>
      </c>
    </row>
    <row r="35" spans="3:9" x14ac:dyDescent="0.35">
      <c r="C35" t="s">
        <v>38</v>
      </c>
      <c r="D35" t="s">
        <v>8</v>
      </c>
      <c r="E35" t="s">
        <v>21</v>
      </c>
      <c r="F35">
        <v>34</v>
      </c>
      <c r="G35" s="4">
        <v>44612</v>
      </c>
      <c r="H35" s="6">
        <v>60130</v>
      </c>
      <c r="I35" t="s">
        <v>16</v>
      </c>
    </row>
    <row r="36" spans="3:9" x14ac:dyDescent="0.35">
      <c r="C36" t="s">
        <v>41</v>
      </c>
      <c r="D36" t="s">
        <v>8</v>
      </c>
      <c r="E36" t="s">
        <v>12</v>
      </c>
      <c r="F36">
        <v>33</v>
      </c>
      <c r="G36" s="4">
        <v>44374</v>
      </c>
      <c r="H36" s="6">
        <v>75480</v>
      </c>
      <c r="I36" t="s">
        <v>42</v>
      </c>
    </row>
    <row r="37" spans="3:9" x14ac:dyDescent="0.35">
      <c r="C37" t="s">
        <v>40</v>
      </c>
      <c r="D37" t="s">
        <v>15</v>
      </c>
      <c r="E37" t="s">
        <v>9</v>
      </c>
      <c r="F37">
        <v>33</v>
      </c>
      <c r="G37" s="4">
        <v>44164</v>
      </c>
      <c r="H37" s="6">
        <v>115920</v>
      </c>
      <c r="I37" t="s">
        <v>16</v>
      </c>
    </row>
    <row r="38" spans="3:9" x14ac:dyDescent="0.35">
      <c r="C38" t="s">
        <v>48</v>
      </c>
      <c r="D38" t="s">
        <v>8</v>
      </c>
      <c r="E38" t="s">
        <v>19</v>
      </c>
      <c r="F38">
        <v>36</v>
      </c>
      <c r="G38" s="4">
        <v>44494</v>
      </c>
      <c r="H38" s="6">
        <v>78540</v>
      </c>
      <c r="I38" t="s">
        <v>16</v>
      </c>
    </row>
    <row r="39" spans="3:9" x14ac:dyDescent="0.35">
      <c r="C39" t="s">
        <v>34</v>
      </c>
      <c r="D39" t="s">
        <v>15</v>
      </c>
      <c r="E39" t="s">
        <v>9</v>
      </c>
      <c r="F39">
        <v>25</v>
      </c>
      <c r="G39" s="4">
        <v>44726</v>
      </c>
      <c r="H39" s="6">
        <v>109190</v>
      </c>
      <c r="I39" t="s">
        <v>13</v>
      </c>
    </row>
    <row r="40" spans="3:9" x14ac:dyDescent="0.35">
      <c r="C40" t="s">
        <v>73</v>
      </c>
      <c r="D40" t="s">
        <v>8</v>
      </c>
      <c r="E40" t="s">
        <v>19</v>
      </c>
      <c r="F40">
        <v>34</v>
      </c>
      <c r="G40" s="4">
        <v>44721</v>
      </c>
      <c r="H40" s="6">
        <v>49630</v>
      </c>
      <c r="I40" t="s">
        <v>24</v>
      </c>
    </row>
    <row r="41" spans="3:9" x14ac:dyDescent="0.35">
      <c r="C41" t="s">
        <v>107</v>
      </c>
      <c r="D41" t="s">
        <v>8</v>
      </c>
      <c r="E41" t="s">
        <v>9</v>
      </c>
      <c r="F41">
        <v>28</v>
      </c>
      <c r="G41" s="4">
        <v>44630</v>
      </c>
      <c r="H41" s="6">
        <v>99970</v>
      </c>
      <c r="I41" t="s">
        <v>16</v>
      </c>
    </row>
    <row r="42" spans="3:9" x14ac:dyDescent="0.35">
      <c r="C42" t="s">
        <v>71</v>
      </c>
      <c r="D42" t="s">
        <v>8</v>
      </c>
      <c r="E42" t="s">
        <v>12</v>
      </c>
      <c r="F42">
        <v>33</v>
      </c>
      <c r="G42" s="4">
        <v>44190</v>
      </c>
      <c r="H42" s="6">
        <v>96140</v>
      </c>
      <c r="I42" t="s">
        <v>16</v>
      </c>
    </row>
    <row r="43" spans="3:9" x14ac:dyDescent="0.35">
      <c r="C43" t="s">
        <v>50</v>
      </c>
      <c r="D43" t="s">
        <v>15</v>
      </c>
      <c r="E43" t="s">
        <v>9</v>
      </c>
      <c r="F43">
        <v>31</v>
      </c>
      <c r="G43" s="4">
        <v>44724</v>
      </c>
      <c r="H43" s="6">
        <v>103550</v>
      </c>
      <c r="I43" t="s">
        <v>16</v>
      </c>
    </row>
    <row r="44" spans="3:9" x14ac:dyDescent="0.35">
      <c r="C44" t="s">
        <v>14</v>
      </c>
      <c r="D44" t="s">
        <v>15</v>
      </c>
      <c r="E44" t="s">
        <v>12</v>
      </c>
      <c r="F44">
        <v>31</v>
      </c>
      <c r="G44" s="4">
        <v>44511</v>
      </c>
      <c r="H44" s="6">
        <v>48950</v>
      </c>
      <c r="I44" t="s">
        <v>16</v>
      </c>
    </row>
    <row r="45" spans="3:9" x14ac:dyDescent="0.35">
      <c r="C45" t="s">
        <v>63</v>
      </c>
      <c r="D45" t="s">
        <v>15</v>
      </c>
      <c r="E45" t="s">
        <v>21</v>
      </c>
      <c r="F45">
        <v>24</v>
      </c>
      <c r="G45" s="4">
        <v>44436</v>
      </c>
      <c r="H45" s="6">
        <v>52610</v>
      </c>
      <c r="I45" t="s">
        <v>24</v>
      </c>
    </row>
    <row r="46" spans="3:9" x14ac:dyDescent="0.35">
      <c r="C46" t="s">
        <v>72</v>
      </c>
      <c r="D46" t="s">
        <v>8</v>
      </c>
      <c r="E46" t="s">
        <v>9</v>
      </c>
      <c r="F46">
        <v>36</v>
      </c>
      <c r="G46" s="4">
        <v>44529</v>
      </c>
      <c r="H46" s="6">
        <v>78390</v>
      </c>
      <c r="I46" t="s">
        <v>16</v>
      </c>
    </row>
    <row r="47" spans="3:9" x14ac:dyDescent="0.35">
      <c r="C47" t="s">
        <v>88</v>
      </c>
      <c r="D47" t="s">
        <v>8</v>
      </c>
      <c r="E47" t="s">
        <v>21</v>
      </c>
      <c r="F47">
        <v>33</v>
      </c>
      <c r="G47" s="4">
        <v>44809</v>
      </c>
      <c r="H47" s="6">
        <v>86570</v>
      </c>
      <c r="I47" t="s">
        <v>16</v>
      </c>
    </row>
    <row r="48" spans="3:9" x14ac:dyDescent="0.35">
      <c r="C48" t="s">
        <v>92</v>
      </c>
      <c r="D48" t="s">
        <v>8</v>
      </c>
      <c r="E48" t="s">
        <v>12</v>
      </c>
      <c r="F48">
        <v>27</v>
      </c>
      <c r="G48" s="4">
        <v>44686</v>
      </c>
      <c r="H48" s="6">
        <v>83750</v>
      </c>
      <c r="I48" t="s">
        <v>16</v>
      </c>
    </row>
    <row r="49" spans="3:9" x14ac:dyDescent="0.35">
      <c r="C49" t="s">
        <v>102</v>
      </c>
      <c r="D49" t="s">
        <v>8</v>
      </c>
      <c r="E49" t="s">
        <v>21</v>
      </c>
      <c r="F49">
        <v>34</v>
      </c>
      <c r="G49" s="4">
        <v>44445</v>
      </c>
      <c r="H49" s="6">
        <v>92450</v>
      </c>
      <c r="I49" t="s">
        <v>16</v>
      </c>
    </row>
    <row r="50" spans="3:9" x14ac:dyDescent="0.35">
      <c r="C50" t="s">
        <v>64</v>
      </c>
      <c r="D50" t="s">
        <v>15</v>
      </c>
      <c r="E50" t="s">
        <v>12</v>
      </c>
      <c r="F50">
        <v>20</v>
      </c>
      <c r="G50" s="4">
        <v>44183</v>
      </c>
      <c r="H50" s="6">
        <v>112650</v>
      </c>
      <c r="I50" t="s">
        <v>16</v>
      </c>
    </row>
    <row r="51" spans="3:9" x14ac:dyDescent="0.35">
      <c r="C51" t="s">
        <v>104</v>
      </c>
      <c r="D51" t="s">
        <v>15</v>
      </c>
      <c r="E51" t="s">
        <v>9</v>
      </c>
      <c r="F51">
        <v>20</v>
      </c>
      <c r="G51" s="4">
        <v>44744</v>
      </c>
      <c r="H51" s="6">
        <v>79570</v>
      </c>
      <c r="I51" t="s">
        <v>16</v>
      </c>
    </row>
    <row r="52" spans="3:9" x14ac:dyDescent="0.35">
      <c r="C52" t="s">
        <v>91</v>
      </c>
      <c r="D52" t="s">
        <v>8</v>
      </c>
      <c r="E52" t="s">
        <v>19</v>
      </c>
      <c r="F52">
        <v>20</v>
      </c>
      <c r="G52" s="4">
        <v>44537</v>
      </c>
      <c r="H52" s="6">
        <v>68900</v>
      </c>
      <c r="I52" t="s">
        <v>24</v>
      </c>
    </row>
    <row r="53" spans="3:9" x14ac:dyDescent="0.35">
      <c r="C53" t="s">
        <v>39</v>
      </c>
      <c r="D53" t="s">
        <v>8</v>
      </c>
      <c r="E53" t="s">
        <v>12</v>
      </c>
      <c r="F53">
        <v>25</v>
      </c>
      <c r="G53" s="4">
        <v>44694</v>
      </c>
      <c r="H53" s="6">
        <v>80700</v>
      </c>
      <c r="I53" t="s">
        <v>13</v>
      </c>
    </row>
    <row r="54" spans="3:9" x14ac:dyDescent="0.35">
      <c r="C54" t="s">
        <v>100</v>
      </c>
      <c r="D54" t="s">
        <v>15</v>
      </c>
      <c r="E54" t="s">
        <v>9</v>
      </c>
      <c r="F54">
        <v>19</v>
      </c>
      <c r="G54" s="4">
        <v>44277</v>
      </c>
      <c r="H54" s="6">
        <v>58960</v>
      </c>
      <c r="I54" t="s">
        <v>16</v>
      </c>
    </row>
    <row r="55" spans="3:9" x14ac:dyDescent="0.35">
      <c r="C55" t="s">
        <v>106</v>
      </c>
      <c r="D55" t="s">
        <v>15</v>
      </c>
      <c r="E55" t="s">
        <v>12</v>
      </c>
      <c r="F55">
        <v>36</v>
      </c>
      <c r="G55" s="4">
        <v>44019</v>
      </c>
      <c r="H55" s="6">
        <v>118840</v>
      </c>
      <c r="I55" t="s">
        <v>16</v>
      </c>
    </row>
    <row r="56" spans="3:9" x14ac:dyDescent="0.35">
      <c r="C56" t="s">
        <v>29</v>
      </c>
      <c r="D56" t="s">
        <v>15</v>
      </c>
      <c r="E56" t="s">
        <v>21</v>
      </c>
      <c r="F56">
        <v>28</v>
      </c>
      <c r="G56" s="4">
        <v>44041</v>
      </c>
      <c r="H56" s="6">
        <v>48170</v>
      </c>
      <c r="I56" t="s">
        <v>13</v>
      </c>
    </row>
    <row r="57" spans="3:9" x14ac:dyDescent="0.35">
      <c r="C57" t="s">
        <v>108</v>
      </c>
      <c r="D57" t="s">
        <v>8</v>
      </c>
      <c r="E57" t="s">
        <v>56</v>
      </c>
      <c r="F57">
        <v>32</v>
      </c>
      <c r="G57" s="4">
        <v>44400</v>
      </c>
      <c r="H57" s="6">
        <v>45510</v>
      </c>
      <c r="I57" t="s">
        <v>16</v>
      </c>
    </row>
    <row r="58" spans="3:9" x14ac:dyDescent="0.35">
      <c r="C58" t="s">
        <v>64</v>
      </c>
      <c r="D58" t="s">
        <v>15</v>
      </c>
      <c r="E58" t="s">
        <v>9</v>
      </c>
      <c r="F58">
        <v>34</v>
      </c>
      <c r="G58" s="4">
        <v>44703</v>
      </c>
      <c r="H58" s="6">
        <v>112650</v>
      </c>
      <c r="I58" t="s">
        <v>16</v>
      </c>
    </row>
    <row r="59" spans="3:9" x14ac:dyDescent="0.35">
      <c r="C59" t="s">
        <v>83</v>
      </c>
      <c r="D59" t="s">
        <v>8</v>
      </c>
      <c r="E59" t="s">
        <v>9</v>
      </c>
      <c r="F59">
        <v>36</v>
      </c>
      <c r="G59" s="4">
        <v>44085</v>
      </c>
      <c r="H59" s="6">
        <v>114890</v>
      </c>
      <c r="I59" t="s">
        <v>16</v>
      </c>
    </row>
    <row r="60" spans="3:9" x14ac:dyDescent="0.35">
      <c r="C60" t="s">
        <v>67</v>
      </c>
      <c r="D60" t="s">
        <v>15</v>
      </c>
      <c r="E60" t="s">
        <v>12</v>
      </c>
      <c r="F60">
        <v>30</v>
      </c>
      <c r="G60" s="4">
        <v>44850</v>
      </c>
      <c r="H60" s="6">
        <v>69710</v>
      </c>
      <c r="I60" t="s">
        <v>16</v>
      </c>
    </row>
    <row r="61" spans="3:9" x14ac:dyDescent="0.35">
      <c r="C61" t="s">
        <v>94</v>
      </c>
      <c r="D61" t="s">
        <v>15</v>
      </c>
      <c r="E61" t="s">
        <v>21</v>
      </c>
      <c r="F61">
        <v>36</v>
      </c>
      <c r="G61" s="4">
        <v>44333</v>
      </c>
      <c r="H61" s="6">
        <v>71380</v>
      </c>
      <c r="I61" t="s">
        <v>16</v>
      </c>
    </row>
    <row r="62" spans="3:9" x14ac:dyDescent="0.35">
      <c r="C62" t="s">
        <v>33</v>
      </c>
      <c r="D62" t="s">
        <v>8</v>
      </c>
      <c r="E62" t="s">
        <v>19</v>
      </c>
      <c r="F62">
        <v>38</v>
      </c>
      <c r="G62" s="4">
        <v>44377</v>
      </c>
      <c r="H62" s="6">
        <v>109160</v>
      </c>
      <c r="I62" t="s">
        <v>10</v>
      </c>
    </row>
    <row r="63" spans="3:9" x14ac:dyDescent="0.35">
      <c r="C63" t="s">
        <v>98</v>
      </c>
      <c r="D63" t="s">
        <v>15</v>
      </c>
      <c r="E63" t="s">
        <v>9</v>
      </c>
      <c r="F63">
        <v>27</v>
      </c>
      <c r="G63" s="4">
        <v>44609</v>
      </c>
      <c r="H63" s="6">
        <v>113280</v>
      </c>
      <c r="I63" t="s">
        <v>42</v>
      </c>
    </row>
    <row r="64" spans="3:9" x14ac:dyDescent="0.35">
      <c r="C64" t="s">
        <v>25</v>
      </c>
      <c r="D64" t="s">
        <v>15</v>
      </c>
      <c r="E64" t="s">
        <v>12</v>
      </c>
      <c r="F64">
        <v>30</v>
      </c>
      <c r="G64" s="4">
        <v>44273</v>
      </c>
      <c r="H64" s="6">
        <v>69120</v>
      </c>
      <c r="I64" t="s">
        <v>16</v>
      </c>
    </row>
    <row r="65" spans="3:9" x14ac:dyDescent="0.35">
      <c r="C65" t="s">
        <v>55</v>
      </c>
      <c r="D65" t="s">
        <v>8</v>
      </c>
      <c r="E65" t="s">
        <v>56</v>
      </c>
      <c r="F65">
        <v>37</v>
      </c>
      <c r="G65" s="4">
        <v>44451</v>
      </c>
      <c r="H65" s="6">
        <v>118100</v>
      </c>
      <c r="I65" t="s">
        <v>16</v>
      </c>
    </row>
    <row r="66" spans="3:9" x14ac:dyDescent="0.35">
      <c r="C66" t="s">
        <v>62</v>
      </c>
      <c r="D66" t="s">
        <v>8</v>
      </c>
      <c r="E66" t="s">
        <v>9</v>
      </c>
      <c r="F66">
        <v>22</v>
      </c>
      <c r="G66" s="4">
        <v>44450</v>
      </c>
      <c r="H66" s="6">
        <v>76900</v>
      </c>
      <c r="I66" t="s">
        <v>13</v>
      </c>
    </row>
    <row r="67" spans="3:9" x14ac:dyDescent="0.35">
      <c r="C67" t="s">
        <v>17</v>
      </c>
      <c r="D67" t="s">
        <v>8</v>
      </c>
      <c r="E67" t="s">
        <v>12</v>
      </c>
      <c r="F67">
        <v>43</v>
      </c>
      <c r="G67" s="4">
        <v>45045</v>
      </c>
      <c r="H67" s="6">
        <v>114870</v>
      </c>
      <c r="I67" t="s">
        <v>16</v>
      </c>
    </row>
    <row r="68" spans="3:9" x14ac:dyDescent="0.35">
      <c r="C68" t="s">
        <v>52</v>
      </c>
      <c r="E68" t="s">
        <v>12</v>
      </c>
      <c r="F68">
        <v>32</v>
      </c>
      <c r="G68" s="4">
        <v>44774</v>
      </c>
      <c r="H68" s="6">
        <v>91310</v>
      </c>
      <c r="I68" t="s">
        <v>16</v>
      </c>
    </row>
    <row r="69" spans="3:9" x14ac:dyDescent="0.35">
      <c r="C69" t="s">
        <v>43</v>
      </c>
      <c r="D69" t="s">
        <v>8</v>
      </c>
      <c r="E69" t="s">
        <v>9</v>
      </c>
      <c r="F69">
        <v>28</v>
      </c>
      <c r="G69" s="4">
        <v>44486</v>
      </c>
      <c r="H69" s="6">
        <v>104770</v>
      </c>
      <c r="I69" t="s">
        <v>16</v>
      </c>
    </row>
    <row r="70" spans="3:9" x14ac:dyDescent="0.35">
      <c r="C70" t="s">
        <v>89</v>
      </c>
      <c r="D70" t="s">
        <v>15</v>
      </c>
      <c r="E70" t="s">
        <v>19</v>
      </c>
      <c r="F70">
        <v>27</v>
      </c>
      <c r="G70" s="4">
        <v>44134</v>
      </c>
      <c r="H70" s="6">
        <v>54970</v>
      </c>
      <c r="I70" t="s">
        <v>16</v>
      </c>
    </row>
    <row r="71" spans="3:9" x14ac:dyDescent="0.35">
      <c r="C71" t="s">
        <v>11</v>
      </c>
      <c r="E71" t="s">
        <v>12</v>
      </c>
      <c r="F71">
        <v>26</v>
      </c>
      <c r="G71" s="4">
        <v>44271</v>
      </c>
      <c r="H71" s="6">
        <v>90700</v>
      </c>
      <c r="I71" t="s">
        <v>13</v>
      </c>
    </row>
    <row r="72" spans="3:9" x14ac:dyDescent="0.35">
      <c r="C72" t="s">
        <v>109</v>
      </c>
      <c r="D72" t="s">
        <v>8</v>
      </c>
      <c r="E72" t="s">
        <v>19</v>
      </c>
      <c r="F72">
        <v>38</v>
      </c>
      <c r="G72" s="4">
        <v>44329</v>
      </c>
      <c r="H72" s="6">
        <v>56870</v>
      </c>
      <c r="I72" t="s">
        <v>13</v>
      </c>
    </row>
    <row r="73" spans="3:9" x14ac:dyDescent="0.35">
      <c r="C73" t="s">
        <v>77</v>
      </c>
      <c r="D73" t="s">
        <v>8</v>
      </c>
      <c r="E73" t="s">
        <v>19</v>
      </c>
      <c r="F73">
        <v>25</v>
      </c>
      <c r="G73" s="4">
        <v>44205</v>
      </c>
      <c r="H73" s="6">
        <v>92700</v>
      </c>
      <c r="I73" t="s">
        <v>16</v>
      </c>
    </row>
    <row r="74" spans="3:9" x14ac:dyDescent="0.35">
      <c r="C74" t="s">
        <v>32</v>
      </c>
      <c r="D74" t="s">
        <v>8</v>
      </c>
      <c r="E74" t="s">
        <v>21</v>
      </c>
      <c r="F74">
        <v>21</v>
      </c>
      <c r="G74" s="4">
        <v>44317</v>
      </c>
      <c r="H74" s="6">
        <v>65920</v>
      </c>
      <c r="I74" t="s">
        <v>16</v>
      </c>
    </row>
    <row r="75" spans="3:9" x14ac:dyDescent="0.35">
      <c r="C75" t="s">
        <v>59</v>
      </c>
      <c r="D75" t="s">
        <v>15</v>
      </c>
      <c r="E75" t="s">
        <v>9</v>
      </c>
      <c r="F75">
        <v>26</v>
      </c>
      <c r="G75" s="4">
        <v>44225</v>
      </c>
      <c r="H75" s="6">
        <v>47360</v>
      </c>
      <c r="I75" t="s">
        <v>16</v>
      </c>
    </row>
    <row r="76" spans="3:9" x14ac:dyDescent="0.35">
      <c r="C76" t="s">
        <v>37</v>
      </c>
      <c r="D76" t="s">
        <v>15</v>
      </c>
      <c r="E76" t="s">
        <v>9</v>
      </c>
      <c r="F76">
        <v>30</v>
      </c>
      <c r="G76" s="4">
        <v>44666</v>
      </c>
      <c r="H76" s="6">
        <v>60570</v>
      </c>
      <c r="I76" t="s">
        <v>16</v>
      </c>
    </row>
    <row r="77" spans="3:9" x14ac:dyDescent="0.35">
      <c r="C77" t="s">
        <v>96</v>
      </c>
      <c r="D77" t="s">
        <v>8</v>
      </c>
      <c r="E77" t="s">
        <v>9</v>
      </c>
      <c r="F77">
        <v>28</v>
      </c>
      <c r="G77" s="4">
        <v>44649</v>
      </c>
      <c r="H77" s="6">
        <v>104120</v>
      </c>
      <c r="I77" t="s">
        <v>16</v>
      </c>
    </row>
    <row r="78" spans="3:9" x14ac:dyDescent="0.35">
      <c r="C78" t="s">
        <v>23</v>
      </c>
      <c r="D78" t="s">
        <v>15</v>
      </c>
      <c r="E78" t="s">
        <v>12</v>
      </c>
      <c r="F78">
        <v>37</v>
      </c>
      <c r="G78" s="4">
        <v>44338</v>
      </c>
      <c r="H78" s="6">
        <v>88050</v>
      </c>
      <c r="I78" t="s">
        <v>24</v>
      </c>
    </row>
    <row r="79" spans="3:9" x14ac:dyDescent="0.35">
      <c r="C79" t="s">
        <v>103</v>
      </c>
      <c r="D79" t="s">
        <v>15</v>
      </c>
      <c r="E79" t="s">
        <v>12</v>
      </c>
      <c r="F79">
        <v>24</v>
      </c>
      <c r="G79" s="4">
        <v>44686</v>
      </c>
      <c r="H79" s="6">
        <v>100420</v>
      </c>
      <c r="I79" t="s">
        <v>16</v>
      </c>
    </row>
    <row r="80" spans="3:9" x14ac:dyDescent="0.35">
      <c r="C80" t="s">
        <v>54</v>
      </c>
      <c r="D80" t="s">
        <v>8</v>
      </c>
      <c r="E80" t="s">
        <v>9</v>
      </c>
      <c r="F80">
        <v>30</v>
      </c>
      <c r="G80" s="4">
        <v>44850</v>
      </c>
      <c r="H80" s="6">
        <v>114180</v>
      </c>
      <c r="I80" t="s">
        <v>16</v>
      </c>
    </row>
    <row r="81" spans="3:9" x14ac:dyDescent="0.35">
      <c r="C81" t="s">
        <v>86</v>
      </c>
      <c r="D81" t="s">
        <v>8</v>
      </c>
      <c r="E81" t="s">
        <v>12</v>
      </c>
      <c r="F81">
        <v>21</v>
      </c>
      <c r="G81" s="4">
        <v>44678</v>
      </c>
      <c r="H81" s="6">
        <v>33920</v>
      </c>
      <c r="I81" t="s">
        <v>16</v>
      </c>
    </row>
    <row r="82" spans="3:9" x14ac:dyDescent="0.35">
      <c r="C82" t="s">
        <v>69</v>
      </c>
      <c r="D82" t="s">
        <v>15</v>
      </c>
      <c r="E82" t="s">
        <v>9</v>
      </c>
      <c r="F82">
        <v>23</v>
      </c>
      <c r="G82" s="4">
        <v>44440</v>
      </c>
      <c r="H82" s="6">
        <v>106460</v>
      </c>
      <c r="I82" t="s">
        <v>16</v>
      </c>
    </row>
    <row r="83" spans="3:9" x14ac:dyDescent="0.35">
      <c r="C83" t="s">
        <v>57</v>
      </c>
      <c r="D83" t="s">
        <v>15</v>
      </c>
      <c r="E83" t="s">
        <v>9</v>
      </c>
      <c r="F83">
        <v>35</v>
      </c>
      <c r="G83" s="4">
        <v>44727</v>
      </c>
      <c r="H83" s="6">
        <v>40400</v>
      </c>
      <c r="I83" t="s">
        <v>16</v>
      </c>
    </row>
    <row r="84" spans="3:9" x14ac:dyDescent="0.35">
      <c r="C84" t="s">
        <v>68</v>
      </c>
      <c r="D84" t="s">
        <v>15</v>
      </c>
      <c r="E84" t="s">
        <v>21</v>
      </c>
      <c r="F84">
        <v>27</v>
      </c>
      <c r="G84" s="4">
        <v>44236</v>
      </c>
      <c r="H84" s="6">
        <v>91650</v>
      </c>
      <c r="I84" t="s">
        <v>13</v>
      </c>
    </row>
    <row r="85" spans="3:9" x14ac:dyDescent="0.35">
      <c r="C85" t="s">
        <v>99</v>
      </c>
      <c r="D85" t="s">
        <v>15</v>
      </c>
      <c r="E85" t="s">
        <v>19</v>
      </c>
      <c r="F85">
        <v>43</v>
      </c>
      <c r="G85" s="4">
        <v>44620</v>
      </c>
      <c r="H85" s="6">
        <v>36040</v>
      </c>
      <c r="I85" t="s">
        <v>16</v>
      </c>
    </row>
    <row r="86" spans="3:9" x14ac:dyDescent="0.35">
      <c r="C86" t="s">
        <v>101</v>
      </c>
      <c r="D86" t="s">
        <v>8</v>
      </c>
      <c r="E86" t="s">
        <v>12</v>
      </c>
      <c r="F86">
        <v>40</v>
      </c>
      <c r="G86" s="4">
        <v>44381</v>
      </c>
      <c r="H86" s="6">
        <v>104410</v>
      </c>
      <c r="I86" t="s">
        <v>16</v>
      </c>
    </row>
    <row r="87" spans="3:9" x14ac:dyDescent="0.35">
      <c r="C87" t="s">
        <v>85</v>
      </c>
      <c r="D87" t="s">
        <v>15</v>
      </c>
      <c r="E87" t="s">
        <v>21</v>
      </c>
      <c r="F87">
        <v>30</v>
      </c>
      <c r="G87" s="4">
        <v>44606</v>
      </c>
      <c r="H87" s="6">
        <v>96800</v>
      </c>
      <c r="I87" t="s">
        <v>16</v>
      </c>
    </row>
    <row r="88" spans="3:9" x14ac:dyDescent="0.35">
      <c r="C88" t="s">
        <v>28</v>
      </c>
      <c r="D88" t="s">
        <v>8</v>
      </c>
      <c r="E88" t="s">
        <v>21</v>
      </c>
      <c r="F88">
        <v>34</v>
      </c>
      <c r="G88" s="4">
        <v>44459</v>
      </c>
      <c r="H88" s="6">
        <v>85000</v>
      </c>
      <c r="I88" t="s">
        <v>16</v>
      </c>
    </row>
    <row r="89" spans="3:9" x14ac:dyDescent="0.35">
      <c r="C89" t="s">
        <v>80</v>
      </c>
      <c r="D89" t="s">
        <v>15</v>
      </c>
      <c r="E89" t="s">
        <v>19</v>
      </c>
      <c r="F89">
        <v>28</v>
      </c>
      <c r="G89" s="4">
        <v>44820</v>
      </c>
      <c r="H89" s="6">
        <v>43510</v>
      </c>
      <c r="I89" t="s">
        <v>42</v>
      </c>
    </row>
    <row r="90" spans="3:9" x14ac:dyDescent="0.35">
      <c r="C90" t="s">
        <v>79</v>
      </c>
      <c r="D90" t="s">
        <v>15</v>
      </c>
      <c r="E90" t="s">
        <v>21</v>
      </c>
      <c r="F90">
        <v>33</v>
      </c>
      <c r="G90" s="4">
        <v>44243</v>
      </c>
      <c r="H90" s="6">
        <v>59430</v>
      </c>
      <c r="I90" t="s">
        <v>16</v>
      </c>
    </row>
    <row r="91" spans="3:9" x14ac:dyDescent="0.35">
      <c r="C91" t="s">
        <v>93</v>
      </c>
      <c r="D91" t="s">
        <v>8</v>
      </c>
      <c r="E91" t="s">
        <v>21</v>
      </c>
      <c r="F91">
        <v>33</v>
      </c>
      <c r="G91" s="4">
        <v>44067</v>
      </c>
      <c r="H91" s="6">
        <v>65360</v>
      </c>
      <c r="I91" t="s">
        <v>16</v>
      </c>
    </row>
    <row r="92" spans="3:9" x14ac:dyDescent="0.35">
      <c r="C92" t="s">
        <v>66</v>
      </c>
      <c r="D92" t="s">
        <v>8</v>
      </c>
      <c r="E92" t="s">
        <v>9</v>
      </c>
      <c r="F92">
        <v>32</v>
      </c>
      <c r="G92" s="4">
        <v>44611</v>
      </c>
      <c r="H92" s="6">
        <v>41570</v>
      </c>
      <c r="I92" t="s">
        <v>16</v>
      </c>
    </row>
    <row r="93" spans="3:9" x14ac:dyDescent="0.35">
      <c r="C93" t="s">
        <v>95</v>
      </c>
      <c r="D93" t="s">
        <v>8</v>
      </c>
      <c r="E93" t="s">
        <v>12</v>
      </c>
      <c r="F93">
        <v>33</v>
      </c>
      <c r="G93" s="4">
        <v>44312</v>
      </c>
      <c r="H93" s="6">
        <v>75280</v>
      </c>
      <c r="I93" t="s">
        <v>16</v>
      </c>
    </row>
    <row r="94" spans="3:9" x14ac:dyDescent="0.35">
      <c r="C94" t="s">
        <v>18</v>
      </c>
      <c r="D94" t="s">
        <v>15</v>
      </c>
      <c r="E94" t="s">
        <v>19</v>
      </c>
      <c r="F94">
        <v>33</v>
      </c>
      <c r="G94" s="4">
        <v>44385</v>
      </c>
      <c r="H94" s="6">
        <v>74550</v>
      </c>
      <c r="I94" t="s">
        <v>16</v>
      </c>
    </row>
    <row r="95" spans="3:9" x14ac:dyDescent="0.35">
      <c r="C95" t="s">
        <v>45</v>
      </c>
      <c r="D95" t="s">
        <v>15</v>
      </c>
      <c r="E95" t="s">
        <v>9</v>
      </c>
      <c r="F95">
        <v>30</v>
      </c>
      <c r="G95" s="4">
        <v>44701</v>
      </c>
      <c r="H95" s="6">
        <v>67950</v>
      </c>
      <c r="I95" t="s">
        <v>16</v>
      </c>
    </row>
    <row r="96" spans="3:9" x14ac:dyDescent="0.35">
      <c r="C96" t="s">
        <v>90</v>
      </c>
      <c r="D96" t="s">
        <v>15</v>
      </c>
      <c r="E96" t="s">
        <v>21</v>
      </c>
      <c r="F96">
        <v>42</v>
      </c>
      <c r="G96" s="4">
        <v>44731</v>
      </c>
      <c r="H96" s="6">
        <v>70270</v>
      </c>
      <c r="I96" t="s">
        <v>24</v>
      </c>
    </row>
    <row r="97" spans="3:9" x14ac:dyDescent="0.35">
      <c r="C97" t="s">
        <v>46</v>
      </c>
      <c r="D97" t="s">
        <v>15</v>
      </c>
      <c r="E97" t="s">
        <v>9</v>
      </c>
      <c r="F97">
        <v>26</v>
      </c>
      <c r="G97" s="4">
        <v>44411</v>
      </c>
      <c r="H97" s="6">
        <v>53540</v>
      </c>
      <c r="I97" t="s">
        <v>16</v>
      </c>
    </row>
    <row r="98" spans="3:9" x14ac:dyDescent="0.35">
      <c r="C98" t="s">
        <v>58</v>
      </c>
      <c r="D98" t="s">
        <v>15</v>
      </c>
      <c r="E98" t="s">
        <v>19</v>
      </c>
      <c r="F98">
        <v>22</v>
      </c>
      <c r="G98" s="4">
        <v>44446</v>
      </c>
      <c r="H98" s="6">
        <v>112780</v>
      </c>
      <c r="I98" t="s">
        <v>13</v>
      </c>
    </row>
    <row r="99" spans="3:9" x14ac:dyDescent="0.35">
      <c r="C99" t="s">
        <v>70</v>
      </c>
      <c r="D99" t="s">
        <v>15</v>
      </c>
      <c r="E99" t="s">
        <v>9</v>
      </c>
      <c r="F99">
        <v>46</v>
      </c>
      <c r="G99" s="4">
        <v>44758</v>
      </c>
      <c r="H99" s="6">
        <v>70610</v>
      </c>
      <c r="I99" t="s">
        <v>16</v>
      </c>
    </row>
    <row r="100" spans="3:9" x14ac:dyDescent="0.35">
      <c r="C100" t="s">
        <v>75</v>
      </c>
      <c r="D100" t="s">
        <v>8</v>
      </c>
      <c r="E100" t="s">
        <v>19</v>
      </c>
      <c r="F100">
        <v>28</v>
      </c>
      <c r="G100" s="4">
        <v>44357</v>
      </c>
      <c r="H100" s="6">
        <v>53240</v>
      </c>
      <c r="I100" t="s">
        <v>16</v>
      </c>
    </row>
    <row r="101" spans="3:9" x14ac:dyDescent="0.35">
      <c r="C101" t="s">
        <v>49</v>
      </c>
      <c r="E101" t="s">
        <v>21</v>
      </c>
      <c r="F101">
        <v>37</v>
      </c>
      <c r="G101" s="4">
        <v>44146</v>
      </c>
      <c r="H101" s="6">
        <v>115440</v>
      </c>
      <c r="I101" t="s">
        <v>24</v>
      </c>
    </row>
    <row r="102" spans="3:9" x14ac:dyDescent="0.35">
      <c r="C102" t="s">
        <v>65</v>
      </c>
      <c r="D102" t="s">
        <v>15</v>
      </c>
      <c r="E102" t="s">
        <v>19</v>
      </c>
      <c r="F102">
        <v>32</v>
      </c>
      <c r="G102" s="4">
        <v>44465</v>
      </c>
      <c r="H102" s="6">
        <v>53540</v>
      </c>
      <c r="I102" t="s">
        <v>16</v>
      </c>
    </row>
    <row r="103" spans="3:9" x14ac:dyDescent="0.35">
      <c r="C103" t="s">
        <v>81</v>
      </c>
      <c r="D103" t="s">
        <v>8</v>
      </c>
      <c r="E103" t="s">
        <v>9</v>
      </c>
      <c r="F103">
        <v>30</v>
      </c>
      <c r="G103" s="4">
        <v>44861</v>
      </c>
      <c r="H103" s="6">
        <v>112570</v>
      </c>
      <c r="I103" t="s">
        <v>16</v>
      </c>
    </row>
    <row r="104" spans="3:9" x14ac:dyDescent="0.35">
      <c r="C104" t="s">
        <v>51</v>
      </c>
      <c r="D104" t="s">
        <v>15</v>
      </c>
      <c r="E104" t="s">
        <v>9</v>
      </c>
      <c r="F104">
        <v>33</v>
      </c>
      <c r="G104" s="4">
        <v>44701</v>
      </c>
      <c r="H104" s="6">
        <v>48530</v>
      </c>
      <c r="I104" t="s">
        <v>13</v>
      </c>
    </row>
    <row r="105" spans="3:9" x14ac:dyDescent="0.35">
      <c r="C105" t="s">
        <v>61</v>
      </c>
      <c r="D105" t="s">
        <v>8</v>
      </c>
      <c r="E105" t="s">
        <v>12</v>
      </c>
      <c r="F105">
        <v>24</v>
      </c>
      <c r="G105" s="4">
        <v>44148</v>
      </c>
      <c r="H105" s="6">
        <v>62780</v>
      </c>
      <c r="I105" t="s">
        <v>16</v>
      </c>
    </row>
    <row r="106" spans="3:9" x14ac:dyDescent="0.35">
      <c r="C106" t="s">
        <v>203</v>
      </c>
      <c r="F106">
        <f>SUBTOTAL(101,NZ_Staff[Age])</f>
        <v>30.52</v>
      </c>
      <c r="H106" s="6">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77" workbookViewId="0">
      <selection activeCell="C8" sqref="C8"/>
    </sheetView>
  </sheetViews>
  <sheetFormatPr defaultRowHeight="14.5" x14ac:dyDescent="0.35"/>
  <cols>
    <col min="2" max="2" width="28.1796875" bestFit="1" customWidth="1"/>
    <col min="3" max="4" width="9.453125" customWidth="1"/>
    <col min="5" max="5" width="13.1796875" bestFit="1" customWidth="1"/>
    <col min="6" max="6" width="12.90625" bestFit="1" customWidth="1"/>
    <col min="7" max="7" width="13.08984375" customWidth="1"/>
    <col min="8" max="8" width="9.453125"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43840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row r="115" spans="2:8" x14ac:dyDescent="0.35">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7DEF6-51E8-4F9F-84A8-0B2AC14B8E27}">
  <sheetPr>
    <tabColor theme="7"/>
  </sheetPr>
  <dimension ref="A1:K184"/>
  <sheetViews>
    <sheetView workbookViewId="0">
      <selection activeCell="G1" sqref="G1:G1048576"/>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10.81640625" style="26" bestFit="1" customWidth="1"/>
    <col min="8" max="8" width="9.81640625" bestFit="1" customWidth="1"/>
    <col min="9" max="9" width="9" bestFit="1" customWidth="1"/>
    <col min="10" max="10" width="10.08984375" style="25" bestFit="1" customWidth="1"/>
    <col min="11" max="11" width="10.453125" style="8" bestFit="1" customWidth="1"/>
  </cols>
  <sheetData>
    <row r="1" spans="1:11" x14ac:dyDescent="0.35">
      <c r="A1" t="s">
        <v>0</v>
      </c>
      <c r="B1" t="s">
        <v>1</v>
      </c>
      <c r="C1" t="s">
        <v>3</v>
      </c>
      <c r="D1" t="s">
        <v>6</v>
      </c>
      <c r="E1" t="s">
        <v>4</v>
      </c>
      <c r="F1" t="s">
        <v>2</v>
      </c>
      <c r="G1" s="26" t="s">
        <v>5</v>
      </c>
      <c r="H1" t="s">
        <v>204</v>
      </c>
      <c r="I1" s="8" t="s">
        <v>214</v>
      </c>
      <c r="J1" s="24" t="s">
        <v>231</v>
      </c>
      <c r="K1" s="8" t="s">
        <v>233</v>
      </c>
    </row>
    <row r="2" spans="1:11" x14ac:dyDescent="0.35">
      <c r="A2" t="s">
        <v>179</v>
      </c>
      <c r="B2" t="s">
        <v>8</v>
      </c>
      <c r="C2">
        <v>21</v>
      </c>
      <c r="D2" t="s">
        <v>16</v>
      </c>
      <c r="E2" s="7">
        <v>44619</v>
      </c>
      <c r="F2" t="s">
        <v>12</v>
      </c>
      <c r="G2" s="26">
        <v>33920</v>
      </c>
      <c r="H2" t="s">
        <v>205</v>
      </c>
      <c r="I2" s="8">
        <f ca="1">(TODAY()-Staff_data[[#This Row],[Date Joined]])/365</f>
        <v>1.6027397260273972</v>
      </c>
      <c r="J2" s="25">
        <f ca="1">ROUNDUP(IF(Staff_data[[#This Row],[Tenure]]&gt;2,3%,2%)*Staff_data[[#This Row],[Salary]],0)</f>
        <v>679</v>
      </c>
    </row>
    <row r="3" spans="1:11" x14ac:dyDescent="0.35">
      <c r="A3" t="s">
        <v>86</v>
      </c>
      <c r="B3" t="s">
        <v>8</v>
      </c>
      <c r="C3">
        <v>21</v>
      </c>
      <c r="D3" t="s">
        <v>16</v>
      </c>
      <c r="E3" s="7">
        <v>44678</v>
      </c>
      <c r="F3" t="s">
        <v>12</v>
      </c>
      <c r="G3" s="26">
        <v>33920</v>
      </c>
      <c r="H3" t="s">
        <v>207</v>
      </c>
      <c r="I3" s="8">
        <f ca="1">(TODAY()-Staff_data[[#This Row],[Date Joined]])/365</f>
        <v>1.441095890410959</v>
      </c>
      <c r="J3" s="25">
        <f ca="1">ROUNDUP(IF(Staff_data[[#This Row],[Tenure]]&gt;2,3%,2%)*Staff_data[[#This Row],[Salary]],0)</f>
        <v>679</v>
      </c>
    </row>
    <row r="4" spans="1:11" x14ac:dyDescent="0.35">
      <c r="A4" t="s">
        <v>137</v>
      </c>
      <c r="B4" t="s">
        <v>8</v>
      </c>
      <c r="C4">
        <v>29</v>
      </c>
      <c r="D4" t="s">
        <v>16</v>
      </c>
      <c r="E4" s="7">
        <v>43962</v>
      </c>
      <c r="F4" t="s">
        <v>12</v>
      </c>
      <c r="G4" s="26">
        <v>34980</v>
      </c>
      <c r="H4" t="s">
        <v>205</v>
      </c>
      <c r="I4" s="8">
        <f ca="1">(TODAY()-Staff_data[[#This Row],[Date Joined]])/365</f>
        <v>3.4027397260273973</v>
      </c>
      <c r="J4" s="25">
        <f ca="1">ROUNDUP(IF(Staff_data[[#This Row],[Tenure]]&gt;2,3%,2%)*Staff_data[[#This Row],[Salary]],0)</f>
        <v>1050</v>
      </c>
    </row>
    <row r="5" spans="1:11" x14ac:dyDescent="0.35">
      <c r="A5" t="s">
        <v>44</v>
      </c>
      <c r="B5" t="s">
        <v>8</v>
      </c>
      <c r="C5">
        <v>29</v>
      </c>
      <c r="D5" t="s">
        <v>16</v>
      </c>
      <c r="E5" s="7">
        <v>44023</v>
      </c>
      <c r="F5" t="s">
        <v>12</v>
      </c>
      <c r="G5" s="26">
        <v>34980</v>
      </c>
      <c r="H5" t="s">
        <v>207</v>
      </c>
      <c r="I5" s="8">
        <f ca="1">(TODAY()-Staff_data[[#This Row],[Date Joined]])/365</f>
        <v>3.2356164383561645</v>
      </c>
      <c r="J5" s="25">
        <f ca="1">ROUNDUP(IF(Staff_data[[#This Row],[Tenure]]&gt;2,3%,2%)*Staff_data[[#This Row],[Salary]],0)</f>
        <v>1050</v>
      </c>
    </row>
    <row r="6" spans="1:11" x14ac:dyDescent="0.35">
      <c r="A6" t="s">
        <v>192</v>
      </c>
      <c r="B6" t="s">
        <v>15</v>
      </c>
      <c r="C6">
        <v>43</v>
      </c>
      <c r="D6" t="s">
        <v>16</v>
      </c>
      <c r="E6" s="7">
        <v>44558</v>
      </c>
      <c r="F6" t="s">
        <v>19</v>
      </c>
      <c r="G6" s="26">
        <v>36040</v>
      </c>
      <c r="H6" t="s">
        <v>205</v>
      </c>
      <c r="I6" s="8">
        <f ca="1">(TODAY()-Staff_data[[#This Row],[Date Joined]])/365</f>
        <v>1.7698630136986302</v>
      </c>
      <c r="J6" s="25">
        <f ca="1">ROUNDUP(IF(Staff_data[[#This Row],[Tenure]]&gt;2,3%,2%)*Staff_data[[#This Row],[Salary]],0)</f>
        <v>721</v>
      </c>
    </row>
    <row r="7" spans="1:11" x14ac:dyDescent="0.35">
      <c r="A7" t="s">
        <v>99</v>
      </c>
      <c r="B7" t="s">
        <v>15</v>
      </c>
      <c r="C7">
        <v>43</v>
      </c>
      <c r="D7" t="s">
        <v>16</v>
      </c>
      <c r="E7" s="7">
        <v>44620</v>
      </c>
      <c r="F7" t="s">
        <v>19</v>
      </c>
      <c r="G7" s="26">
        <v>36040</v>
      </c>
      <c r="H7" t="s">
        <v>207</v>
      </c>
      <c r="I7" s="8">
        <f ca="1">(TODAY()-Staff_data[[#This Row],[Date Joined]])/365</f>
        <v>1.6</v>
      </c>
      <c r="J7" s="25">
        <f ca="1">ROUNDUP(IF(Staff_data[[#This Row],[Tenure]]&gt;2,3%,2%)*Staff_data[[#This Row],[Salary]],0)</f>
        <v>721</v>
      </c>
    </row>
    <row r="8" spans="1:11" x14ac:dyDescent="0.35">
      <c r="A8" t="s">
        <v>140</v>
      </c>
      <c r="B8" t="s">
        <v>15</v>
      </c>
      <c r="C8">
        <v>21</v>
      </c>
      <c r="D8" t="s">
        <v>16</v>
      </c>
      <c r="E8" s="7">
        <v>44042</v>
      </c>
      <c r="F8" t="s">
        <v>9</v>
      </c>
      <c r="G8" s="26">
        <v>37920</v>
      </c>
      <c r="H8" t="s">
        <v>205</v>
      </c>
      <c r="I8" s="8">
        <f ca="1">(TODAY()-Staff_data[[#This Row],[Date Joined]])/365</f>
        <v>3.1835616438356165</v>
      </c>
      <c r="J8" s="25">
        <f ca="1">ROUNDUP(IF(Staff_data[[#This Row],[Tenure]]&gt;2,3%,2%)*Staff_data[[#This Row],[Salary]],0)</f>
        <v>1138</v>
      </c>
    </row>
    <row r="9" spans="1:11" x14ac:dyDescent="0.35">
      <c r="A9" t="s">
        <v>47</v>
      </c>
      <c r="B9" t="s">
        <v>15</v>
      </c>
      <c r="C9">
        <v>21</v>
      </c>
      <c r="D9" t="s">
        <v>16</v>
      </c>
      <c r="E9" s="7">
        <v>44104</v>
      </c>
      <c r="F9" t="s">
        <v>9</v>
      </c>
      <c r="G9" s="26">
        <v>37920</v>
      </c>
      <c r="H9" t="s">
        <v>207</v>
      </c>
      <c r="I9" s="8">
        <f ca="1">(TODAY()-Staff_data[[#This Row],[Date Joined]])/365</f>
        <v>3.0136986301369864</v>
      </c>
      <c r="J9" s="25">
        <f ca="1">ROUNDUP(IF(Staff_data[[#This Row],[Tenure]]&gt;2,3%,2%)*Staff_data[[#This Row],[Salary]],0)</f>
        <v>1138</v>
      </c>
    </row>
    <row r="10" spans="1:11" x14ac:dyDescent="0.35">
      <c r="A10" t="s">
        <v>149</v>
      </c>
      <c r="B10" t="s">
        <v>15</v>
      </c>
      <c r="C10">
        <v>35</v>
      </c>
      <c r="D10" t="s">
        <v>16</v>
      </c>
      <c r="E10" s="7">
        <v>44666</v>
      </c>
      <c r="F10" t="s">
        <v>9</v>
      </c>
      <c r="G10" s="26">
        <v>40400</v>
      </c>
      <c r="H10" t="s">
        <v>205</v>
      </c>
      <c r="I10" s="8">
        <f ca="1">(TODAY()-Staff_data[[#This Row],[Date Joined]])/365</f>
        <v>1.473972602739726</v>
      </c>
      <c r="J10" s="25">
        <f ca="1">ROUNDUP(IF(Staff_data[[#This Row],[Tenure]]&gt;2,3%,2%)*Staff_data[[#This Row],[Salary]],0)</f>
        <v>808</v>
      </c>
    </row>
    <row r="11" spans="1:11" x14ac:dyDescent="0.35">
      <c r="A11" t="s">
        <v>57</v>
      </c>
      <c r="B11" t="s">
        <v>15</v>
      </c>
      <c r="C11">
        <v>35</v>
      </c>
      <c r="D11" t="s">
        <v>16</v>
      </c>
      <c r="E11" s="7">
        <v>44727</v>
      </c>
      <c r="F11" t="s">
        <v>9</v>
      </c>
      <c r="G11" s="26">
        <v>40400</v>
      </c>
      <c r="H11" t="s">
        <v>207</v>
      </c>
      <c r="I11" s="8">
        <f ca="1">(TODAY()-Staff_data[[#This Row],[Date Joined]])/365</f>
        <v>1.3068493150684932</v>
      </c>
      <c r="J11" s="25">
        <f ca="1">ROUNDUP(IF(Staff_data[[#This Row],[Tenure]]&gt;2,3%,2%)*Staff_data[[#This Row],[Salary]],0)</f>
        <v>808</v>
      </c>
    </row>
    <row r="12" spans="1:11" x14ac:dyDescent="0.35">
      <c r="A12" t="s">
        <v>158</v>
      </c>
      <c r="B12" t="s">
        <v>8</v>
      </c>
      <c r="C12">
        <v>32</v>
      </c>
      <c r="D12" t="s">
        <v>16</v>
      </c>
      <c r="E12" s="7">
        <v>44549</v>
      </c>
      <c r="F12" t="s">
        <v>9</v>
      </c>
      <c r="G12" s="26">
        <v>41570</v>
      </c>
      <c r="H12" t="s">
        <v>205</v>
      </c>
      <c r="I12" s="8">
        <f ca="1">(TODAY()-Staff_data[[#This Row],[Date Joined]])/365</f>
        <v>1.7945205479452055</v>
      </c>
      <c r="J12" s="25">
        <f ca="1">ROUNDUP(IF(Staff_data[[#This Row],[Tenure]]&gt;2,3%,2%)*Staff_data[[#This Row],[Salary]],0)</f>
        <v>832</v>
      </c>
    </row>
    <row r="13" spans="1:11" x14ac:dyDescent="0.35">
      <c r="A13" t="s">
        <v>66</v>
      </c>
      <c r="B13" t="s">
        <v>8</v>
      </c>
      <c r="C13">
        <v>32</v>
      </c>
      <c r="D13" t="s">
        <v>16</v>
      </c>
      <c r="E13" s="7">
        <v>44611</v>
      </c>
      <c r="F13" t="s">
        <v>9</v>
      </c>
      <c r="G13" s="26">
        <v>41570</v>
      </c>
      <c r="H13" t="s">
        <v>207</v>
      </c>
      <c r="I13" s="8">
        <f ca="1">(TODAY()-Staff_data[[#This Row],[Date Joined]])/365</f>
        <v>1.6246575342465754</v>
      </c>
      <c r="J13" s="25">
        <f ca="1">ROUNDUP(IF(Staff_data[[#This Row],[Tenure]]&gt;2,3%,2%)*Staff_data[[#This Row],[Salary]],0)</f>
        <v>832</v>
      </c>
    </row>
    <row r="14" spans="1:11" x14ac:dyDescent="0.35">
      <c r="A14" t="s">
        <v>124</v>
      </c>
      <c r="B14" t="s">
        <v>8</v>
      </c>
      <c r="C14">
        <v>31</v>
      </c>
      <c r="D14" t="s">
        <v>16</v>
      </c>
      <c r="E14" s="7">
        <v>44084</v>
      </c>
      <c r="F14" t="s">
        <v>12</v>
      </c>
      <c r="G14" s="26">
        <v>41980</v>
      </c>
      <c r="H14" t="s">
        <v>205</v>
      </c>
      <c r="I14" s="8">
        <f ca="1">(TODAY()-Staff_data[[#This Row],[Date Joined]])/365</f>
        <v>3.0684931506849313</v>
      </c>
      <c r="J14" s="25">
        <f ca="1">ROUNDUP(IF(Staff_data[[#This Row],[Tenure]]&gt;2,3%,2%)*Staff_data[[#This Row],[Salary]],0)</f>
        <v>1260</v>
      </c>
    </row>
    <row r="15" spans="1:11" x14ac:dyDescent="0.35">
      <c r="A15" t="s">
        <v>30</v>
      </c>
      <c r="B15" t="s">
        <v>8</v>
      </c>
      <c r="C15">
        <v>31</v>
      </c>
      <c r="D15" t="s">
        <v>16</v>
      </c>
      <c r="E15" s="7">
        <v>44145</v>
      </c>
      <c r="F15" t="s">
        <v>12</v>
      </c>
      <c r="G15" s="26">
        <v>41980</v>
      </c>
      <c r="H15" t="s">
        <v>207</v>
      </c>
      <c r="I15" s="8">
        <f ca="1">(TODAY()-Staff_data[[#This Row],[Date Joined]])/365</f>
        <v>2.9013698630136986</v>
      </c>
      <c r="J15" s="25">
        <f ca="1">ROUNDUP(IF(Staff_data[[#This Row],[Tenure]]&gt;2,3%,2%)*Staff_data[[#This Row],[Salary]],0)</f>
        <v>1260</v>
      </c>
    </row>
    <row r="16" spans="1:11" x14ac:dyDescent="0.35">
      <c r="A16" t="s">
        <v>172</v>
      </c>
      <c r="B16" t="s">
        <v>15</v>
      </c>
      <c r="C16">
        <v>28</v>
      </c>
      <c r="D16" t="s">
        <v>42</v>
      </c>
      <c r="E16" s="7">
        <v>44758</v>
      </c>
      <c r="F16" t="s">
        <v>19</v>
      </c>
      <c r="G16" s="26">
        <v>43510</v>
      </c>
      <c r="H16" t="s">
        <v>205</v>
      </c>
      <c r="I16" s="8">
        <f ca="1">(TODAY()-Staff_data[[#This Row],[Date Joined]])/365</f>
        <v>1.2219178082191782</v>
      </c>
      <c r="J16" s="25">
        <f ca="1">ROUNDUP(IF(Staff_data[[#This Row],[Tenure]]&gt;2,3%,2%)*Staff_data[[#This Row],[Salary]],0)</f>
        <v>871</v>
      </c>
    </row>
    <row r="17" spans="1:10" x14ac:dyDescent="0.35">
      <c r="A17" t="s">
        <v>80</v>
      </c>
      <c r="B17" t="s">
        <v>15</v>
      </c>
      <c r="C17">
        <v>28</v>
      </c>
      <c r="D17" t="s">
        <v>42</v>
      </c>
      <c r="E17" s="7">
        <v>44820</v>
      </c>
      <c r="F17" t="s">
        <v>19</v>
      </c>
      <c r="G17" s="26">
        <v>43510</v>
      </c>
      <c r="H17" t="s">
        <v>207</v>
      </c>
      <c r="I17" s="8">
        <f ca="1">(TODAY()-Staff_data[[#This Row],[Date Joined]])/365</f>
        <v>1.0520547945205478</v>
      </c>
      <c r="J17" s="25">
        <f ca="1">ROUNDUP(IF(Staff_data[[#This Row],[Tenure]]&gt;2,3%,2%)*Staff_data[[#This Row],[Salary]],0)</f>
        <v>871</v>
      </c>
    </row>
    <row r="18" spans="1:10" x14ac:dyDescent="0.35">
      <c r="A18" t="s">
        <v>176</v>
      </c>
      <c r="B18" t="s">
        <v>8</v>
      </c>
      <c r="C18">
        <v>32</v>
      </c>
      <c r="D18" t="s">
        <v>13</v>
      </c>
      <c r="E18" s="7">
        <v>44293</v>
      </c>
      <c r="F18" t="s">
        <v>12</v>
      </c>
      <c r="G18" s="26">
        <v>43840</v>
      </c>
      <c r="H18" t="s">
        <v>205</v>
      </c>
      <c r="I18" s="8">
        <f ca="1">(TODAY()-Staff_data[[#This Row],[Date Joined]])/365</f>
        <v>2.495890410958904</v>
      </c>
      <c r="J18" s="25">
        <f ca="1">ROUNDUP(IF(Staff_data[[#This Row],[Tenure]]&gt;2,3%,2%)*Staff_data[[#This Row],[Salary]],0)</f>
        <v>1316</v>
      </c>
    </row>
    <row r="19" spans="1:10" x14ac:dyDescent="0.35">
      <c r="A19" t="s">
        <v>84</v>
      </c>
      <c r="B19" t="s">
        <v>8</v>
      </c>
      <c r="C19">
        <v>32</v>
      </c>
      <c r="D19" t="s">
        <v>13</v>
      </c>
      <c r="E19" s="7">
        <v>44354</v>
      </c>
      <c r="F19" t="s">
        <v>12</v>
      </c>
      <c r="G19" s="26">
        <v>43840</v>
      </c>
      <c r="H19" t="s">
        <v>207</v>
      </c>
      <c r="I19" s="8">
        <f ca="1">(TODAY()-Staff_data[[#This Row],[Date Joined]])/365</f>
        <v>2.3287671232876712</v>
      </c>
      <c r="J19" s="25">
        <f ca="1">ROUNDUP(IF(Staff_data[[#This Row],[Tenure]]&gt;2,3%,2%)*Staff_data[[#This Row],[Salary]],0)</f>
        <v>1316</v>
      </c>
    </row>
    <row r="20" spans="1:10" x14ac:dyDescent="0.35">
      <c r="A20" t="s">
        <v>201</v>
      </c>
      <c r="B20" t="s">
        <v>8</v>
      </c>
      <c r="C20">
        <v>32</v>
      </c>
      <c r="D20" t="s">
        <v>16</v>
      </c>
      <c r="E20" s="7">
        <v>44339</v>
      </c>
      <c r="F20" t="s">
        <v>56</v>
      </c>
      <c r="G20" s="26">
        <v>45510</v>
      </c>
      <c r="H20" t="s">
        <v>205</v>
      </c>
      <c r="I20" s="8">
        <f ca="1">(TODAY()-Staff_data[[#This Row],[Date Joined]])/365</f>
        <v>2.3698630136986303</v>
      </c>
      <c r="J20" s="25">
        <f ca="1">ROUNDUP(IF(Staff_data[[#This Row],[Tenure]]&gt;2,3%,2%)*Staff_data[[#This Row],[Salary]],0)</f>
        <v>1366</v>
      </c>
    </row>
    <row r="21" spans="1:10" x14ac:dyDescent="0.35">
      <c r="A21" t="s">
        <v>108</v>
      </c>
      <c r="B21" t="s">
        <v>8</v>
      </c>
      <c r="C21">
        <v>32</v>
      </c>
      <c r="D21" t="s">
        <v>16</v>
      </c>
      <c r="E21" s="7">
        <v>44400</v>
      </c>
      <c r="F21" t="s">
        <v>56</v>
      </c>
      <c r="G21" s="26">
        <v>45510</v>
      </c>
      <c r="H21" t="s">
        <v>207</v>
      </c>
      <c r="I21" s="8">
        <f ca="1">(TODAY()-Staff_data[[#This Row],[Date Joined]])/365</f>
        <v>2.2027397260273971</v>
      </c>
      <c r="J21" s="25">
        <f ca="1">ROUNDUP(IF(Staff_data[[#This Row],[Tenure]]&gt;2,3%,2%)*Staff_data[[#This Row],[Salary]],0)</f>
        <v>1366</v>
      </c>
    </row>
    <row r="22" spans="1:10" x14ac:dyDescent="0.35">
      <c r="A22" t="s">
        <v>151</v>
      </c>
      <c r="B22" t="s">
        <v>15</v>
      </c>
      <c r="C22">
        <v>26</v>
      </c>
      <c r="D22" t="s">
        <v>16</v>
      </c>
      <c r="E22" s="7">
        <v>44164</v>
      </c>
      <c r="F22" t="s">
        <v>9</v>
      </c>
      <c r="G22" s="26">
        <v>47360</v>
      </c>
      <c r="H22" t="s">
        <v>205</v>
      </c>
      <c r="I22" s="8">
        <f ca="1">(TODAY()-Staff_data[[#This Row],[Date Joined]])/365</f>
        <v>2.8493150684931505</v>
      </c>
      <c r="J22" s="25">
        <f ca="1">ROUNDUP(IF(Staff_data[[#This Row],[Tenure]]&gt;2,3%,2%)*Staff_data[[#This Row],[Salary]],0)</f>
        <v>1421</v>
      </c>
    </row>
    <row r="23" spans="1:10" x14ac:dyDescent="0.35">
      <c r="A23" t="s">
        <v>59</v>
      </c>
      <c r="B23" t="s">
        <v>15</v>
      </c>
      <c r="C23">
        <v>26</v>
      </c>
      <c r="D23" t="s">
        <v>16</v>
      </c>
      <c r="E23" s="7">
        <v>44225</v>
      </c>
      <c r="F23" t="s">
        <v>9</v>
      </c>
      <c r="G23" s="26">
        <v>47360</v>
      </c>
      <c r="H23" t="s">
        <v>207</v>
      </c>
      <c r="I23" s="8">
        <f ca="1">(TODAY()-Staff_data[[#This Row],[Date Joined]])/365</f>
        <v>2.6821917808219178</v>
      </c>
      <c r="J23" s="25">
        <f ca="1">ROUNDUP(IF(Staff_data[[#This Row],[Tenure]]&gt;2,3%,2%)*Staff_data[[#This Row],[Salary]],0)</f>
        <v>1421</v>
      </c>
    </row>
    <row r="24" spans="1:10" x14ac:dyDescent="0.35">
      <c r="A24" t="s">
        <v>123</v>
      </c>
      <c r="B24" t="s">
        <v>15</v>
      </c>
      <c r="C24">
        <v>28</v>
      </c>
      <c r="D24" t="s">
        <v>13</v>
      </c>
      <c r="E24" s="7">
        <v>43980</v>
      </c>
      <c r="F24" t="s">
        <v>21</v>
      </c>
      <c r="G24" s="26">
        <v>48170</v>
      </c>
      <c r="H24" t="s">
        <v>205</v>
      </c>
      <c r="I24" s="8">
        <f ca="1">(TODAY()-Staff_data[[#This Row],[Date Joined]])/365</f>
        <v>3.3534246575342466</v>
      </c>
      <c r="J24" s="25">
        <f ca="1">ROUNDUP(IF(Staff_data[[#This Row],[Tenure]]&gt;2,3%,2%)*Staff_data[[#This Row],[Salary]],0)</f>
        <v>1446</v>
      </c>
    </row>
    <row r="25" spans="1:10" x14ac:dyDescent="0.35">
      <c r="A25" t="s">
        <v>29</v>
      </c>
      <c r="B25" t="s">
        <v>15</v>
      </c>
      <c r="C25">
        <v>28</v>
      </c>
      <c r="D25" t="s">
        <v>13</v>
      </c>
      <c r="E25" s="7">
        <v>44041</v>
      </c>
      <c r="F25" t="s">
        <v>21</v>
      </c>
      <c r="G25" s="26">
        <v>48170</v>
      </c>
      <c r="H25" t="s">
        <v>207</v>
      </c>
      <c r="I25" s="8">
        <f ca="1">(TODAY()-Staff_data[[#This Row],[Date Joined]])/365</f>
        <v>3.1863013698630138</v>
      </c>
      <c r="J25" s="25">
        <f ca="1">ROUNDUP(IF(Staff_data[[#This Row],[Tenure]]&gt;2,3%,2%)*Staff_data[[#This Row],[Salary]],0)</f>
        <v>1446</v>
      </c>
    </row>
    <row r="26" spans="1:10" x14ac:dyDescent="0.35">
      <c r="A26" t="s">
        <v>144</v>
      </c>
      <c r="B26" t="s">
        <v>15</v>
      </c>
      <c r="C26">
        <v>33</v>
      </c>
      <c r="D26" t="s">
        <v>13</v>
      </c>
      <c r="E26" s="7">
        <v>44640</v>
      </c>
      <c r="F26" t="s">
        <v>9</v>
      </c>
      <c r="G26" s="26">
        <v>48530</v>
      </c>
      <c r="H26" t="s">
        <v>205</v>
      </c>
      <c r="I26" s="8">
        <f ca="1">(TODAY()-Staff_data[[#This Row],[Date Joined]])/365</f>
        <v>1.5452054794520549</v>
      </c>
      <c r="J26" s="25">
        <f ca="1">ROUNDUP(IF(Staff_data[[#This Row],[Tenure]]&gt;2,3%,2%)*Staff_data[[#This Row],[Salary]],0)</f>
        <v>971</v>
      </c>
    </row>
    <row r="27" spans="1:10" x14ac:dyDescent="0.35">
      <c r="A27" t="s">
        <v>51</v>
      </c>
      <c r="B27" t="s">
        <v>15</v>
      </c>
      <c r="C27">
        <v>33</v>
      </c>
      <c r="D27" t="s">
        <v>13</v>
      </c>
      <c r="E27" s="7">
        <v>44701</v>
      </c>
      <c r="F27" t="s">
        <v>9</v>
      </c>
      <c r="G27" s="26">
        <v>48530</v>
      </c>
      <c r="H27" t="s">
        <v>207</v>
      </c>
      <c r="I27" s="8">
        <f ca="1">(TODAY()-Staff_data[[#This Row],[Date Joined]])/365</f>
        <v>1.3780821917808219</v>
      </c>
      <c r="J27" s="25">
        <f ca="1">ROUNDUP(IF(Staff_data[[#This Row],[Tenure]]&gt;2,3%,2%)*Staff_data[[#This Row],[Salary]],0)</f>
        <v>971</v>
      </c>
    </row>
    <row r="28" spans="1:10" x14ac:dyDescent="0.35">
      <c r="A28" t="s">
        <v>113</v>
      </c>
      <c r="B28" t="s">
        <v>15</v>
      </c>
      <c r="C28">
        <v>31</v>
      </c>
      <c r="D28" t="s">
        <v>16</v>
      </c>
      <c r="E28" s="7">
        <v>44450</v>
      </c>
      <c r="F28" t="s">
        <v>12</v>
      </c>
      <c r="G28" s="26">
        <v>48950</v>
      </c>
      <c r="H28" t="s">
        <v>205</v>
      </c>
      <c r="I28" s="8">
        <f ca="1">(TODAY()-Staff_data[[#This Row],[Date Joined]])/365</f>
        <v>2.0657534246575344</v>
      </c>
      <c r="J28" s="25">
        <f ca="1">ROUNDUP(IF(Staff_data[[#This Row],[Tenure]]&gt;2,3%,2%)*Staff_data[[#This Row],[Salary]],0)</f>
        <v>1469</v>
      </c>
    </row>
    <row r="29" spans="1:10" x14ac:dyDescent="0.35">
      <c r="A29" t="s">
        <v>14</v>
      </c>
      <c r="B29" t="s">
        <v>15</v>
      </c>
      <c r="C29">
        <v>31</v>
      </c>
      <c r="D29" t="s">
        <v>16</v>
      </c>
      <c r="E29" s="7">
        <v>44511</v>
      </c>
      <c r="F29" t="s">
        <v>12</v>
      </c>
      <c r="G29" s="26">
        <v>48950</v>
      </c>
      <c r="H29" t="s">
        <v>207</v>
      </c>
      <c r="I29" s="8">
        <f ca="1">(TODAY()-Staff_data[[#This Row],[Date Joined]])/365</f>
        <v>1.8986301369863015</v>
      </c>
      <c r="J29" s="25">
        <f ca="1">ROUNDUP(IF(Staff_data[[#This Row],[Tenure]]&gt;2,3%,2%)*Staff_data[[#This Row],[Salary]],0)</f>
        <v>979</v>
      </c>
    </row>
    <row r="30" spans="1:10" x14ac:dyDescent="0.35">
      <c r="A30" t="s">
        <v>146</v>
      </c>
      <c r="B30" t="s">
        <v>15</v>
      </c>
      <c r="C30">
        <v>27</v>
      </c>
      <c r="D30" t="s">
        <v>16</v>
      </c>
      <c r="E30" s="7">
        <v>44506</v>
      </c>
      <c r="F30" t="s">
        <v>21</v>
      </c>
      <c r="G30" s="26">
        <v>48980</v>
      </c>
      <c r="H30" t="s">
        <v>205</v>
      </c>
      <c r="I30" s="8">
        <f ca="1">(TODAY()-Staff_data[[#This Row],[Date Joined]])/365</f>
        <v>1.9123287671232876</v>
      </c>
      <c r="J30" s="25">
        <f ca="1">ROUNDUP(IF(Staff_data[[#This Row],[Tenure]]&gt;2,3%,2%)*Staff_data[[#This Row],[Salary]],0)</f>
        <v>980</v>
      </c>
    </row>
    <row r="31" spans="1:10" x14ac:dyDescent="0.35">
      <c r="A31" t="s">
        <v>53</v>
      </c>
      <c r="B31" t="s">
        <v>15</v>
      </c>
      <c r="C31">
        <v>27</v>
      </c>
      <c r="D31" t="s">
        <v>16</v>
      </c>
      <c r="E31" s="7">
        <v>44567</v>
      </c>
      <c r="F31" t="s">
        <v>21</v>
      </c>
      <c r="G31" s="26">
        <v>48980</v>
      </c>
      <c r="H31" t="s">
        <v>207</v>
      </c>
      <c r="I31" s="8">
        <f ca="1">(TODAY()-Staff_data[[#This Row],[Date Joined]])/365</f>
        <v>1.7452054794520548</v>
      </c>
      <c r="J31" s="25">
        <f ca="1">ROUNDUP(IF(Staff_data[[#This Row],[Tenure]]&gt;2,3%,2%)*Staff_data[[#This Row],[Salary]],0)</f>
        <v>980</v>
      </c>
    </row>
    <row r="32" spans="1:10" x14ac:dyDescent="0.35">
      <c r="A32" t="s">
        <v>165</v>
      </c>
      <c r="B32" t="s">
        <v>8</v>
      </c>
      <c r="C32">
        <v>34</v>
      </c>
      <c r="D32" t="s">
        <v>24</v>
      </c>
      <c r="E32" s="7">
        <v>44660</v>
      </c>
      <c r="F32" t="s">
        <v>19</v>
      </c>
      <c r="G32" s="26">
        <v>49630</v>
      </c>
      <c r="H32" t="s">
        <v>205</v>
      </c>
      <c r="I32" s="8">
        <f ca="1">(TODAY()-Staff_data[[#This Row],[Date Joined]])/365</f>
        <v>1.4904109589041097</v>
      </c>
      <c r="J32" s="25">
        <f ca="1">ROUNDUP(IF(Staff_data[[#This Row],[Tenure]]&gt;2,3%,2%)*Staff_data[[#This Row],[Salary]],0)</f>
        <v>993</v>
      </c>
    </row>
    <row r="33" spans="1:10" x14ac:dyDescent="0.35">
      <c r="A33" t="s">
        <v>73</v>
      </c>
      <c r="B33" t="s">
        <v>8</v>
      </c>
      <c r="C33">
        <v>34</v>
      </c>
      <c r="D33" t="s">
        <v>24</v>
      </c>
      <c r="E33" s="7">
        <v>44721</v>
      </c>
      <c r="F33" t="s">
        <v>19</v>
      </c>
      <c r="G33" s="26">
        <v>49630</v>
      </c>
      <c r="H33" t="s">
        <v>207</v>
      </c>
      <c r="I33" s="8">
        <f ca="1">(TODAY()-Staff_data[[#This Row],[Date Joined]])/365</f>
        <v>1.3232876712328767</v>
      </c>
      <c r="J33" s="25">
        <f ca="1">ROUNDUP(IF(Staff_data[[#This Row],[Tenure]]&gt;2,3%,2%)*Staff_data[[#This Row],[Salary]],0)</f>
        <v>993</v>
      </c>
    </row>
    <row r="34" spans="1:10" x14ac:dyDescent="0.35">
      <c r="A34" t="s">
        <v>155</v>
      </c>
      <c r="B34" t="s">
        <v>15</v>
      </c>
      <c r="C34">
        <v>24</v>
      </c>
      <c r="D34" t="s">
        <v>24</v>
      </c>
      <c r="E34" s="7">
        <v>44375</v>
      </c>
      <c r="F34" t="s">
        <v>21</v>
      </c>
      <c r="G34" s="26">
        <v>52610</v>
      </c>
      <c r="H34" t="s">
        <v>205</v>
      </c>
      <c r="I34" s="8">
        <f ca="1">(TODAY()-Staff_data[[#This Row],[Date Joined]])/365</f>
        <v>2.2712328767123289</v>
      </c>
      <c r="J34" s="25">
        <f ca="1">ROUNDUP(IF(Staff_data[[#This Row],[Tenure]]&gt;2,3%,2%)*Staff_data[[#This Row],[Salary]],0)</f>
        <v>1579</v>
      </c>
    </row>
    <row r="35" spans="1:10" x14ac:dyDescent="0.35">
      <c r="A35" t="s">
        <v>63</v>
      </c>
      <c r="B35" t="s">
        <v>15</v>
      </c>
      <c r="C35">
        <v>24</v>
      </c>
      <c r="D35" t="s">
        <v>24</v>
      </c>
      <c r="E35" s="7">
        <v>44436</v>
      </c>
      <c r="F35" t="s">
        <v>21</v>
      </c>
      <c r="G35" s="26">
        <v>52610</v>
      </c>
      <c r="H35" t="s">
        <v>207</v>
      </c>
      <c r="I35" s="8">
        <f ca="1">(TODAY()-Staff_data[[#This Row],[Date Joined]])/365</f>
        <v>2.1041095890410957</v>
      </c>
      <c r="J35" s="25">
        <f ca="1">ROUNDUP(IF(Staff_data[[#This Row],[Tenure]]&gt;2,3%,2%)*Staff_data[[#This Row],[Salary]],0)</f>
        <v>1579</v>
      </c>
    </row>
    <row r="36" spans="1:10" x14ac:dyDescent="0.35">
      <c r="A36" t="s">
        <v>167</v>
      </c>
      <c r="B36" t="s">
        <v>8</v>
      </c>
      <c r="C36">
        <v>28</v>
      </c>
      <c r="D36" t="s">
        <v>16</v>
      </c>
      <c r="E36" s="7">
        <v>44296</v>
      </c>
      <c r="F36" t="s">
        <v>19</v>
      </c>
      <c r="G36" s="26">
        <v>53240</v>
      </c>
      <c r="H36" t="s">
        <v>205</v>
      </c>
      <c r="I36" s="8">
        <f ca="1">(TODAY()-Staff_data[[#This Row],[Date Joined]])/365</f>
        <v>2.4876712328767123</v>
      </c>
      <c r="J36" s="25">
        <f ca="1">ROUNDUP(IF(Staff_data[[#This Row],[Tenure]]&gt;2,3%,2%)*Staff_data[[#This Row],[Salary]],0)</f>
        <v>1598</v>
      </c>
    </row>
    <row r="37" spans="1:10" x14ac:dyDescent="0.35">
      <c r="A37" t="s">
        <v>75</v>
      </c>
      <c r="B37" t="s">
        <v>8</v>
      </c>
      <c r="C37">
        <v>28</v>
      </c>
      <c r="D37" t="s">
        <v>16</v>
      </c>
      <c r="E37" s="7">
        <v>44357</v>
      </c>
      <c r="F37" t="s">
        <v>19</v>
      </c>
      <c r="G37" s="26">
        <v>53240</v>
      </c>
      <c r="H37" t="s">
        <v>207</v>
      </c>
      <c r="I37" s="8">
        <f ca="1">(TODAY()-Staff_data[[#This Row],[Date Joined]])/365</f>
        <v>2.3205479452054796</v>
      </c>
      <c r="J37" s="25">
        <f ca="1">ROUNDUP(IF(Staff_data[[#This Row],[Tenure]]&gt;2,3%,2%)*Staff_data[[#This Row],[Salary]],0)</f>
        <v>1598</v>
      </c>
    </row>
    <row r="38" spans="1:10" x14ac:dyDescent="0.35">
      <c r="A38" t="s">
        <v>157</v>
      </c>
      <c r="B38" t="s">
        <v>15</v>
      </c>
      <c r="C38">
        <v>32</v>
      </c>
      <c r="D38" t="s">
        <v>16</v>
      </c>
      <c r="E38" s="7">
        <v>44403</v>
      </c>
      <c r="F38" t="s">
        <v>19</v>
      </c>
      <c r="G38" s="26">
        <v>53540</v>
      </c>
      <c r="H38" t="s">
        <v>205</v>
      </c>
      <c r="I38" s="8">
        <f ca="1">(TODAY()-Staff_data[[#This Row],[Date Joined]])/365</f>
        <v>2.1945205479452055</v>
      </c>
      <c r="J38" s="25">
        <f ca="1">ROUNDUP(IF(Staff_data[[#This Row],[Tenure]]&gt;2,3%,2%)*Staff_data[[#This Row],[Salary]],0)</f>
        <v>1607</v>
      </c>
    </row>
    <row r="39" spans="1:10" x14ac:dyDescent="0.35">
      <c r="A39" t="s">
        <v>139</v>
      </c>
      <c r="B39" t="s">
        <v>15</v>
      </c>
      <c r="C39">
        <v>26</v>
      </c>
      <c r="D39" t="s">
        <v>16</v>
      </c>
      <c r="E39" s="7">
        <v>44350</v>
      </c>
      <c r="F39" t="s">
        <v>9</v>
      </c>
      <c r="G39" s="26">
        <v>53540</v>
      </c>
      <c r="H39" t="s">
        <v>205</v>
      </c>
      <c r="I39" s="8">
        <f ca="1">(TODAY()-Staff_data[[#This Row],[Date Joined]])/365</f>
        <v>2.3397260273972602</v>
      </c>
      <c r="J39" s="25">
        <f ca="1">ROUNDUP(IF(Staff_data[[#This Row],[Tenure]]&gt;2,3%,2%)*Staff_data[[#This Row],[Salary]],0)</f>
        <v>1607</v>
      </c>
    </row>
    <row r="40" spans="1:10" x14ac:dyDescent="0.35">
      <c r="A40" t="s">
        <v>65</v>
      </c>
      <c r="B40" t="s">
        <v>15</v>
      </c>
      <c r="C40">
        <v>32</v>
      </c>
      <c r="D40" t="s">
        <v>16</v>
      </c>
      <c r="E40" s="7">
        <v>44465</v>
      </c>
      <c r="F40" t="s">
        <v>19</v>
      </c>
      <c r="G40" s="26">
        <v>53540</v>
      </c>
      <c r="H40" t="s">
        <v>207</v>
      </c>
      <c r="I40" s="8">
        <f ca="1">(TODAY()-Staff_data[[#This Row],[Date Joined]])/365</f>
        <v>2.0246575342465754</v>
      </c>
      <c r="J40" s="25">
        <f ca="1">ROUNDUP(IF(Staff_data[[#This Row],[Tenure]]&gt;2,3%,2%)*Staff_data[[#This Row],[Salary]],0)</f>
        <v>1607</v>
      </c>
    </row>
    <row r="41" spans="1:10" x14ac:dyDescent="0.35">
      <c r="A41" t="s">
        <v>46</v>
      </c>
      <c r="B41" t="s">
        <v>15</v>
      </c>
      <c r="C41">
        <v>26</v>
      </c>
      <c r="D41" t="s">
        <v>16</v>
      </c>
      <c r="E41" s="7">
        <v>44411</v>
      </c>
      <c r="F41" t="s">
        <v>9</v>
      </c>
      <c r="G41" s="26">
        <v>53540</v>
      </c>
      <c r="H41" t="s">
        <v>207</v>
      </c>
      <c r="I41" s="8">
        <f ca="1">(TODAY()-Staff_data[[#This Row],[Date Joined]])/365</f>
        <v>2.1726027397260275</v>
      </c>
      <c r="J41" s="25">
        <f ca="1">ROUNDUP(IF(Staff_data[[#This Row],[Tenure]]&gt;2,3%,2%)*Staff_data[[#This Row],[Salary]],0)</f>
        <v>1607</v>
      </c>
    </row>
    <row r="42" spans="1:10" x14ac:dyDescent="0.35">
      <c r="A42" t="s">
        <v>174</v>
      </c>
      <c r="B42" t="s">
        <v>15</v>
      </c>
      <c r="C42">
        <v>33</v>
      </c>
      <c r="D42" t="s">
        <v>16</v>
      </c>
      <c r="E42" s="7">
        <v>44448</v>
      </c>
      <c r="F42" t="s">
        <v>12</v>
      </c>
      <c r="G42" s="26">
        <v>53870</v>
      </c>
      <c r="H42" t="s">
        <v>205</v>
      </c>
      <c r="I42" s="8">
        <f ca="1">(TODAY()-Staff_data[[#This Row],[Date Joined]])/365</f>
        <v>2.0712328767123287</v>
      </c>
      <c r="J42" s="25">
        <f ca="1">ROUNDUP(IF(Staff_data[[#This Row],[Tenure]]&gt;2,3%,2%)*Staff_data[[#This Row],[Salary]],0)</f>
        <v>1617</v>
      </c>
    </row>
    <row r="43" spans="1:10" x14ac:dyDescent="0.35">
      <c r="A43" t="s">
        <v>82</v>
      </c>
      <c r="B43" t="s">
        <v>15</v>
      </c>
      <c r="C43">
        <v>33</v>
      </c>
      <c r="D43" t="s">
        <v>16</v>
      </c>
      <c r="E43" s="7">
        <v>44509</v>
      </c>
      <c r="F43" t="s">
        <v>12</v>
      </c>
      <c r="G43" s="26">
        <v>53870</v>
      </c>
      <c r="H43" t="s">
        <v>207</v>
      </c>
      <c r="I43" s="8">
        <f ca="1">(TODAY()-Staff_data[[#This Row],[Date Joined]])/365</f>
        <v>1.904109589041096</v>
      </c>
      <c r="J43" s="25">
        <f ca="1">ROUNDUP(IF(Staff_data[[#This Row],[Tenure]]&gt;2,3%,2%)*Staff_data[[#This Row],[Salary]],0)</f>
        <v>1078</v>
      </c>
    </row>
    <row r="44" spans="1:10" x14ac:dyDescent="0.35">
      <c r="A44" t="s">
        <v>182</v>
      </c>
      <c r="B44" t="s">
        <v>15</v>
      </c>
      <c r="C44">
        <v>27</v>
      </c>
      <c r="D44" t="s">
        <v>16</v>
      </c>
      <c r="E44" s="7">
        <v>44073</v>
      </c>
      <c r="F44" t="s">
        <v>19</v>
      </c>
      <c r="G44" s="26">
        <v>54970</v>
      </c>
      <c r="H44" t="s">
        <v>205</v>
      </c>
      <c r="I44" s="8">
        <f ca="1">(TODAY()-Staff_data[[#This Row],[Date Joined]])/365</f>
        <v>3.0986301369863014</v>
      </c>
      <c r="J44" s="25">
        <f ca="1">ROUNDUP(IF(Staff_data[[#This Row],[Tenure]]&gt;2,3%,2%)*Staff_data[[#This Row],[Salary]],0)</f>
        <v>1650</v>
      </c>
    </row>
    <row r="45" spans="1:10" x14ac:dyDescent="0.35">
      <c r="A45" t="s">
        <v>89</v>
      </c>
      <c r="B45" t="s">
        <v>15</v>
      </c>
      <c r="C45">
        <v>27</v>
      </c>
      <c r="D45" t="s">
        <v>16</v>
      </c>
      <c r="E45" s="7">
        <v>44134</v>
      </c>
      <c r="F45" t="s">
        <v>19</v>
      </c>
      <c r="G45" s="26">
        <v>54970</v>
      </c>
      <c r="H45" t="s">
        <v>207</v>
      </c>
      <c r="I45" s="8">
        <f ca="1">(TODAY()-Staff_data[[#This Row],[Date Joined]])/365</f>
        <v>2.9315068493150687</v>
      </c>
      <c r="J45" s="25">
        <f ca="1">ROUNDUP(IF(Staff_data[[#This Row],[Tenure]]&gt;2,3%,2%)*Staff_data[[#This Row],[Salary]],0)</f>
        <v>1650</v>
      </c>
    </row>
    <row r="46" spans="1:10" x14ac:dyDescent="0.35">
      <c r="A46" t="s">
        <v>202</v>
      </c>
      <c r="B46" t="s">
        <v>8</v>
      </c>
      <c r="C46">
        <v>38</v>
      </c>
      <c r="D46" t="s">
        <v>13</v>
      </c>
      <c r="E46" s="7">
        <v>44268</v>
      </c>
      <c r="F46" t="s">
        <v>19</v>
      </c>
      <c r="G46" s="26">
        <v>56870</v>
      </c>
      <c r="H46" t="s">
        <v>205</v>
      </c>
      <c r="I46" s="8">
        <f ca="1">(TODAY()-Staff_data[[#This Row],[Date Joined]])/365</f>
        <v>2.5643835616438357</v>
      </c>
      <c r="J46" s="25">
        <f ca="1">ROUNDUP(IF(Staff_data[[#This Row],[Tenure]]&gt;2,3%,2%)*Staff_data[[#This Row],[Salary]],0)</f>
        <v>1707</v>
      </c>
    </row>
    <row r="47" spans="1:10" x14ac:dyDescent="0.35">
      <c r="A47" t="s">
        <v>109</v>
      </c>
      <c r="B47" t="s">
        <v>8</v>
      </c>
      <c r="C47">
        <v>38</v>
      </c>
      <c r="D47" t="s">
        <v>13</v>
      </c>
      <c r="E47" s="7">
        <v>44329</v>
      </c>
      <c r="F47" t="s">
        <v>19</v>
      </c>
      <c r="G47" s="26">
        <v>56870</v>
      </c>
      <c r="H47" t="s">
        <v>207</v>
      </c>
      <c r="I47" s="8">
        <f ca="1">(TODAY()-Staff_data[[#This Row],[Date Joined]])/365</f>
        <v>2.3972602739726026</v>
      </c>
      <c r="J47" s="25">
        <f ca="1">ROUNDUP(IF(Staff_data[[#This Row],[Tenure]]&gt;2,3%,2%)*Staff_data[[#This Row],[Salary]],0)</f>
        <v>1707</v>
      </c>
    </row>
    <row r="48" spans="1:10" x14ac:dyDescent="0.35">
      <c r="A48" t="s">
        <v>125</v>
      </c>
      <c r="B48" t="s">
        <v>15</v>
      </c>
      <c r="C48">
        <v>21</v>
      </c>
      <c r="D48" t="s">
        <v>16</v>
      </c>
      <c r="E48" s="7">
        <v>44701</v>
      </c>
      <c r="F48" t="s">
        <v>9</v>
      </c>
      <c r="G48" s="26">
        <v>57090</v>
      </c>
      <c r="H48" t="s">
        <v>205</v>
      </c>
      <c r="I48" s="8">
        <f ca="1">(TODAY()-Staff_data[[#This Row],[Date Joined]])/365</f>
        <v>1.3780821917808219</v>
      </c>
      <c r="J48" s="25">
        <f ca="1">ROUNDUP(IF(Staff_data[[#This Row],[Tenure]]&gt;2,3%,2%)*Staff_data[[#This Row],[Salary]],0)</f>
        <v>1142</v>
      </c>
    </row>
    <row r="49" spans="1:10" x14ac:dyDescent="0.35">
      <c r="A49" t="s">
        <v>31</v>
      </c>
      <c r="B49" t="s">
        <v>15</v>
      </c>
      <c r="C49">
        <v>21</v>
      </c>
      <c r="D49" t="s">
        <v>16</v>
      </c>
      <c r="E49" s="7">
        <v>44762</v>
      </c>
      <c r="F49" t="s">
        <v>9</v>
      </c>
      <c r="G49" s="26">
        <v>57090</v>
      </c>
      <c r="H49" t="s">
        <v>207</v>
      </c>
      <c r="I49" s="8">
        <f ca="1">(TODAY()-Staff_data[[#This Row],[Date Joined]])/365</f>
        <v>1.210958904109589</v>
      </c>
      <c r="J49" s="25">
        <f ca="1">ROUNDUP(IF(Staff_data[[#This Row],[Tenure]]&gt;2,3%,2%)*Staff_data[[#This Row],[Salary]],0)</f>
        <v>1142</v>
      </c>
    </row>
    <row r="50" spans="1:10" x14ac:dyDescent="0.35">
      <c r="A50" t="s">
        <v>120</v>
      </c>
      <c r="B50" t="s">
        <v>8</v>
      </c>
      <c r="C50">
        <v>31</v>
      </c>
      <c r="D50" t="s">
        <v>16</v>
      </c>
      <c r="E50" s="7">
        <v>44604</v>
      </c>
      <c r="F50" t="s">
        <v>12</v>
      </c>
      <c r="G50" s="26">
        <v>58100</v>
      </c>
      <c r="H50" t="s">
        <v>205</v>
      </c>
      <c r="I50" s="8">
        <f ca="1">(TODAY()-Staff_data[[#This Row],[Date Joined]])/365</f>
        <v>1.6438356164383561</v>
      </c>
      <c r="J50" s="25">
        <f ca="1">ROUNDUP(IF(Staff_data[[#This Row],[Tenure]]&gt;2,3%,2%)*Staff_data[[#This Row],[Salary]],0)</f>
        <v>1162</v>
      </c>
    </row>
    <row r="51" spans="1:10" x14ac:dyDescent="0.35">
      <c r="A51" t="s">
        <v>26</v>
      </c>
      <c r="B51" t="s">
        <v>8</v>
      </c>
      <c r="C51">
        <v>31</v>
      </c>
      <c r="D51" t="s">
        <v>16</v>
      </c>
      <c r="E51" s="7">
        <v>44663</v>
      </c>
      <c r="F51" t="s">
        <v>12</v>
      </c>
      <c r="G51" s="26">
        <v>58100</v>
      </c>
      <c r="H51" t="s">
        <v>207</v>
      </c>
      <c r="I51" s="8">
        <f ca="1">(TODAY()-Staff_data[[#This Row],[Date Joined]])/365</f>
        <v>1.4821917808219178</v>
      </c>
      <c r="J51" s="25">
        <f ca="1">ROUNDUP(IF(Staff_data[[#This Row],[Tenure]]&gt;2,3%,2%)*Staff_data[[#This Row],[Salary]],0)</f>
        <v>1162</v>
      </c>
    </row>
    <row r="52" spans="1:10" x14ac:dyDescent="0.35">
      <c r="A52" t="s">
        <v>130</v>
      </c>
      <c r="B52" t="s">
        <v>8</v>
      </c>
      <c r="C52">
        <v>34</v>
      </c>
      <c r="D52" t="s">
        <v>16</v>
      </c>
      <c r="E52" s="7">
        <v>44594</v>
      </c>
      <c r="F52" t="s">
        <v>21</v>
      </c>
      <c r="G52" s="26">
        <v>58940</v>
      </c>
      <c r="H52" t="s">
        <v>205</v>
      </c>
      <c r="I52" s="8">
        <f ca="1">(TODAY()-Staff_data[[#This Row],[Date Joined]])/365</f>
        <v>1.6712328767123288</v>
      </c>
      <c r="J52" s="25">
        <f ca="1">ROUNDUP(IF(Staff_data[[#This Row],[Tenure]]&gt;2,3%,2%)*Staff_data[[#This Row],[Salary]],0)</f>
        <v>1179</v>
      </c>
    </row>
    <row r="53" spans="1:10" x14ac:dyDescent="0.35">
      <c r="A53" t="s">
        <v>36</v>
      </c>
      <c r="B53" t="s">
        <v>8</v>
      </c>
      <c r="C53">
        <v>34</v>
      </c>
      <c r="D53" t="s">
        <v>16</v>
      </c>
      <c r="E53" s="7">
        <v>44653</v>
      </c>
      <c r="F53" t="s">
        <v>21</v>
      </c>
      <c r="G53" s="26">
        <v>58940</v>
      </c>
      <c r="H53" t="s">
        <v>207</v>
      </c>
      <c r="I53" s="8">
        <f ca="1">(TODAY()-Staff_data[[#This Row],[Date Joined]])/365</f>
        <v>1.5095890410958903</v>
      </c>
      <c r="J53" s="25">
        <f ca="1">ROUNDUP(IF(Staff_data[[#This Row],[Tenure]]&gt;2,3%,2%)*Staff_data[[#This Row],[Salary]],0)</f>
        <v>1179</v>
      </c>
    </row>
    <row r="54" spans="1:10" x14ac:dyDescent="0.35">
      <c r="A54" t="s">
        <v>193</v>
      </c>
      <c r="B54" t="s">
        <v>15</v>
      </c>
      <c r="C54">
        <v>19</v>
      </c>
      <c r="D54" t="s">
        <v>16</v>
      </c>
      <c r="E54" s="7">
        <v>44218</v>
      </c>
      <c r="F54" t="s">
        <v>9</v>
      </c>
      <c r="G54" s="26">
        <v>58960</v>
      </c>
      <c r="H54" t="s">
        <v>205</v>
      </c>
      <c r="I54" s="8">
        <f ca="1">(TODAY()-Staff_data[[#This Row],[Date Joined]])/365</f>
        <v>2.7013698630136984</v>
      </c>
      <c r="J54" s="25">
        <f ca="1">ROUNDUP(IF(Staff_data[[#This Row],[Tenure]]&gt;2,3%,2%)*Staff_data[[#This Row],[Salary]],0)</f>
        <v>1769</v>
      </c>
    </row>
    <row r="55" spans="1:10" x14ac:dyDescent="0.35">
      <c r="A55" t="s">
        <v>100</v>
      </c>
      <c r="B55" t="s">
        <v>15</v>
      </c>
      <c r="C55">
        <v>19</v>
      </c>
      <c r="D55" t="s">
        <v>16</v>
      </c>
      <c r="E55" s="7">
        <v>44277</v>
      </c>
      <c r="F55" t="s">
        <v>9</v>
      </c>
      <c r="G55" s="26">
        <v>58960</v>
      </c>
      <c r="H55" t="s">
        <v>207</v>
      </c>
      <c r="I55" s="8">
        <f ca="1">(TODAY()-Staff_data[[#This Row],[Date Joined]])/365</f>
        <v>2.5397260273972604</v>
      </c>
      <c r="J55" s="25">
        <f ca="1">ROUNDUP(IF(Staff_data[[#This Row],[Tenure]]&gt;2,3%,2%)*Staff_data[[#This Row],[Salary]],0)</f>
        <v>1769</v>
      </c>
    </row>
    <row r="56" spans="1:10" x14ac:dyDescent="0.35">
      <c r="A56" t="s">
        <v>171</v>
      </c>
      <c r="B56" t="s">
        <v>15</v>
      </c>
      <c r="C56">
        <v>33</v>
      </c>
      <c r="D56" t="s">
        <v>16</v>
      </c>
      <c r="E56" s="7">
        <v>44181</v>
      </c>
      <c r="F56" t="s">
        <v>21</v>
      </c>
      <c r="G56" s="26">
        <v>59430</v>
      </c>
      <c r="H56" t="s">
        <v>205</v>
      </c>
      <c r="I56" s="8">
        <f ca="1">(TODAY()-Staff_data[[#This Row],[Date Joined]])/365</f>
        <v>2.8027397260273972</v>
      </c>
      <c r="J56" s="25">
        <f ca="1">ROUNDUP(IF(Staff_data[[#This Row],[Tenure]]&gt;2,3%,2%)*Staff_data[[#This Row],[Salary]],0)</f>
        <v>1783</v>
      </c>
    </row>
    <row r="57" spans="1:10" x14ac:dyDescent="0.35">
      <c r="A57" t="s">
        <v>79</v>
      </c>
      <c r="B57" t="s">
        <v>15</v>
      </c>
      <c r="C57">
        <v>33</v>
      </c>
      <c r="D57" t="s">
        <v>16</v>
      </c>
      <c r="E57" s="7">
        <v>44243</v>
      </c>
      <c r="F57" t="s">
        <v>21</v>
      </c>
      <c r="G57" s="26">
        <v>59430</v>
      </c>
      <c r="H57" t="s">
        <v>207</v>
      </c>
      <c r="I57" s="8">
        <f ca="1">(TODAY()-Staff_data[[#This Row],[Date Joined]])/365</f>
        <v>2.6328767123287671</v>
      </c>
      <c r="J57" s="25">
        <f ca="1">ROUNDUP(IF(Staff_data[[#This Row],[Tenure]]&gt;2,3%,2%)*Staff_data[[#This Row],[Salary]],0)</f>
        <v>1783</v>
      </c>
    </row>
    <row r="58" spans="1:10" x14ac:dyDescent="0.35">
      <c r="A58" t="s">
        <v>132</v>
      </c>
      <c r="B58" t="s">
        <v>8</v>
      </c>
      <c r="C58">
        <v>34</v>
      </c>
      <c r="D58" t="s">
        <v>16</v>
      </c>
      <c r="E58" s="7">
        <v>44550</v>
      </c>
      <c r="F58" t="s">
        <v>21</v>
      </c>
      <c r="G58" s="26">
        <v>60130</v>
      </c>
      <c r="H58" t="s">
        <v>205</v>
      </c>
      <c r="I58" s="8">
        <f ca="1">(TODAY()-Staff_data[[#This Row],[Date Joined]])/365</f>
        <v>1.7917808219178082</v>
      </c>
      <c r="J58" s="25">
        <f ca="1">ROUNDUP(IF(Staff_data[[#This Row],[Tenure]]&gt;2,3%,2%)*Staff_data[[#This Row],[Salary]],0)</f>
        <v>1203</v>
      </c>
    </row>
    <row r="59" spans="1:10" x14ac:dyDescent="0.35">
      <c r="A59" t="s">
        <v>38</v>
      </c>
      <c r="B59" t="s">
        <v>8</v>
      </c>
      <c r="C59">
        <v>34</v>
      </c>
      <c r="D59" t="s">
        <v>16</v>
      </c>
      <c r="E59" s="7">
        <v>44612</v>
      </c>
      <c r="F59" t="s">
        <v>21</v>
      </c>
      <c r="G59" s="26">
        <v>60130</v>
      </c>
      <c r="H59" t="s">
        <v>207</v>
      </c>
      <c r="I59" s="8">
        <f ca="1">(TODAY()-Staff_data[[#This Row],[Date Joined]])/365</f>
        <v>1.6219178082191781</v>
      </c>
      <c r="J59" s="25">
        <f ca="1">ROUNDUP(IF(Staff_data[[#This Row],[Tenure]]&gt;2,3%,2%)*Staff_data[[#This Row],[Salary]],0)</f>
        <v>1203</v>
      </c>
    </row>
    <row r="60" spans="1:10" x14ac:dyDescent="0.35">
      <c r="A60" t="s">
        <v>131</v>
      </c>
      <c r="B60" t="s">
        <v>15</v>
      </c>
      <c r="C60">
        <v>30</v>
      </c>
      <c r="D60" t="s">
        <v>16</v>
      </c>
      <c r="E60" s="7">
        <v>44607</v>
      </c>
      <c r="F60" t="s">
        <v>9</v>
      </c>
      <c r="G60" s="26">
        <v>60570</v>
      </c>
      <c r="H60" t="s">
        <v>205</v>
      </c>
      <c r="I60" s="8">
        <f ca="1">(TODAY()-Staff_data[[#This Row],[Date Joined]])/365</f>
        <v>1.6356164383561644</v>
      </c>
      <c r="J60" s="25">
        <f ca="1">ROUNDUP(IF(Staff_data[[#This Row],[Tenure]]&gt;2,3%,2%)*Staff_data[[#This Row],[Salary]],0)</f>
        <v>1212</v>
      </c>
    </row>
    <row r="61" spans="1:10" x14ac:dyDescent="0.35">
      <c r="A61" t="s">
        <v>37</v>
      </c>
      <c r="B61" t="s">
        <v>15</v>
      </c>
      <c r="C61">
        <v>30</v>
      </c>
      <c r="D61" t="s">
        <v>16</v>
      </c>
      <c r="E61" s="7">
        <v>44666</v>
      </c>
      <c r="F61" t="s">
        <v>9</v>
      </c>
      <c r="G61" s="26">
        <v>60570</v>
      </c>
      <c r="H61" t="s">
        <v>207</v>
      </c>
      <c r="I61" s="8">
        <f ca="1">(TODAY()-Staff_data[[#This Row],[Date Joined]])/365</f>
        <v>1.473972602739726</v>
      </c>
      <c r="J61" s="25">
        <f ca="1">ROUNDUP(IF(Staff_data[[#This Row],[Tenure]]&gt;2,3%,2%)*Staff_data[[#This Row],[Salary]],0)</f>
        <v>1212</v>
      </c>
    </row>
    <row r="62" spans="1:10" x14ac:dyDescent="0.35">
      <c r="A62" t="s">
        <v>153</v>
      </c>
      <c r="B62" t="s">
        <v>8</v>
      </c>
      <c r="C62">
        <v>24</v>
      </c>
      <c r="D62" t="s">
        <v>16</v>
      </c>
      <c r="E62" s="7">
        <v>44087</v>
      </c>
      <c r="F62" t="s">
        <v>12</v>
      </c>
      <c r="G62" s="26">
        <v>62780</v>
      </c>
      <c r="H62" t="s">
        <v>205</v>
      </c>
      <c r="I62" s="8">
        <f ca="1">(TODAY()-Staff_data[[#This Row],[Date Joined]])/365</f>
        <v>3.0602739726027397</v>
      </c>
      <c r="J62" s="25">
        <f ca="1">ROUNDUP(IF(Staff_data[[#This Row],[Tenure]]&gt;2,3%,2%)*Staff_data[[#This Row],[Salary]],0)</f>
        <v>1884</v>
      </c>
    </row>
    <row r="63" spans="1:10" x14ac:dyDescent="0.35">
      <c r="A63" t="s">
        <v>61</v>
      </c>
      <c r="B63" t="s">
        <v>8</v>
      </c>
      <c r="C63">
        <v>24</v>
      </c>
      <c r="D63" t="s">
        <v>16</v>
      </c>
      <c r="E63" s="7">
        <v>44148</v>
      </c>
      <c r="F63" t="s">
        <v>12</v>
      </c>
      <c r="G63" s="26">
        <v>62780</v>
      </c>
      <c r="H63" t="s">
        <v>207</v>
      </c>
      <c r="I63" s="8">
        <f ca="1">(TODAY()-Staff_data[[#This Row],[Date Joined]])/365</f>
        <v>2.893150684931507</v>
      </c>
      <c r="J63" s="25">
        <f ca="1">ROUNDUP(IF(Staff_data[[#This Row],[Tenure]]&gt;2,3%,2%)*Staff_data[[#This Row],[Salary]],0)</f>
        <v>1884</v>
      </c>
    </row>
    <row r="64" spans="1:10" x14ac:dyDescent="0.35">
      <c r="A64" t="s">
        <v>116</v>
      </c>
      <c r="B64" t="s">
        <v>206</v>
      </c>
      <c r="C64">
        <v>30</v>
      </c>
      <c r="D64" t="s">
        <v>16</v>
      </c>
      <c r="E64" s="7">
        <v>44535</v>
      </c>
      <c r="F64" t="s">
        <v>21</v>
      </c>
      <c r="G64" s="26">
        <v>64000</v>
      </c>
      <c r="H64" t="s">
        <v>205</v>
      </c>
      <c r="I64" s="8">
        <f ca="1">(TODAY()-Staff_data[[#This Row],[Date Joined]])/365</f>
        <v>1.832876712328767</v>
      </c>
      <c r="J64" s="25">
        <f ca="1">ROUNDUP(IF(Staff_data[[#This Row],[Tenure]]&gt;2,3%,2%)*Staff_data[[#This Row],[Salary]],0)</f>
        <v>1280</v>
      </c>
    </row>
    <row r="65" spans="1:10" x14ac:dyDescent="0.35">
      <c r="A65" t="s">
        <v>20</v>
      </c>
      <c r="B65" t="s">
        <v>206</v>
      </c>
      <c r="C65">
        <v>30</v>
      </c>
      <c r="D65" t="s">
        <v>16</v>
      </c>
      <c r="E65" s="7">
        <v>44597</v>
      </c>
      <c r="F65" t="s">
        <v>21</v>
      </c>
      <c r="G65" s="26">
        <v>64000</v>
      </c>
      <c r="H65" t="s">
        <v>207</v>
      </c>
      <c r="I65" s="8">
        <f ca="1">(TODAY()-Staff_data[[#This Row],[Date Joined]])/365</f>
        <v>1.6630136986301369</v>
      </c>
      <c r="J65" s="25">
        <f ca="1">ROUNDUP(IF(Staff_data[[#This Row],[Tenure]]&gt;2,3%,2%)*Staff_data[[#This Row],[Salary]],0)</f>
        <v>1280</v>
      </c>
    </row>
    <row r="66" spans="1:10" x14ac:dyDescent="0.35">
      <c r="A66" t="s">
        <v>186</v>
      </c>
      <c r="B66" t="s">
        <v>8</v>
      </c>
      <c r="C66">
        <v>33</v>
      </c>
      <c r="D66" t="s">
        <v>16</v>
      </c>
      <c r="E66" s="7">
        <v>44006</v>
      </c>
      <c r="F66" t="s">
        <v>21</v>
      </c>
      <c r="G66" s="26">
        <v>65360</v>
      </c>
      <c r="H66" t="s">
        <v>205</v>
      </c>
      <c r="I66" s="8">
        <f ca="1">(TODAY()-Staff_data[[#This Row],[Date Joined]])/365</f>
        <v>3.2821917808219179</v>
      </c>
      <c r="J66" s="25">
        <f ca="1">ROUNDUP(IF(Staff_data[[#This Row],[Tenure]]&gt;2,3%,2%)*Staff_data[[#This Row],[Salary]],0)</f>
        <v>1961</v>
      </c>
    </row>
    <row r="67" spans="1:10" x14ac:dyDescent="0.35">
      <c r="A67" t="s">
        <v>93</v>
      </c>
      <c r="B67" t="s">
        <v>8</v>
      </c>
      <c r="C67">
        <v>33</v>
      </c>
      <c r="D67" t="s">
        <v>16</v>
      </c>
      <c r="E67" s="7">
        <v>44067</v>
      </c>
      <c r="F67" t="s">
        <v>21</v>
      </c>
      <c r="G67" s="26">
        <v>65360</v>
      </c>
      <c r="H67" t="s">
        <v>207</v>
      </c>
      <c r="I67" s="8">
        <f ca="1">(TODAY()-Staff_data[[#This Row],[Date Joined]])/365</f>
        <v>3.1150684931506851</v>
      </c>
      <c r="J67" s="25">
        <f ca="1">ROUNDUP(IF(Staff_data[[#This Row],[Tenure]]&gt;2,3%,2%)*Staff_data[[#This Row],[Salary]],0)</f>
        <v>1961</v>
      </c>
    </row>
    <row r="68" spans="1:10" x14ac:dyDescent="0.35">
      <c r="A68" t="s">
        <v>168</v>
      </c>
      <c r="B68" t="s">
        <v>15</v>
      </c>
      <c r="C68">
        <v>25</v>
      </c>
      <c r="D68" t="s">
        <v>16</v>
      </c>
      <c r="E68" s="7">
        <v>44322</v>
      </c>
      <c r="F68" t="s">
        <v>19</v>
      </c>
      <c r="G68" s="26">
        <v>65700</v>
      </c>
      <c r="H68" t="s">
        <v>205</v>
      </c>
      <c r="I68" s="8">
        <f ca="1">(TODAY()-Staff_data[[#This Row],[Date Joined]])/365</f>
        <v>2.4164383561643836</v>
      </c>
      <c r="J68" s="25">
        <f ca="1">ROUNDUP(IF(Staff_data[[#This Row],[Tenure]]&gt;2,3%,2%)*Staff_data[[#This Row],[Salary]],0)</f>
        <v>1971</v>
      </c>
    </row>
    <row r="69" spans="1:10" x14ac:dyDescent="0.35">
      <c r="A69" t="s">
        <v>76</v>
      </c>
      <c r="B69" t="s">
        <v>15</v>
      </c>
      <c r="C69">
        <v>25</v>
      </c>
      <c r="D69" t="s">
        <v>16</v>
      </c>
      <c r="E69" s="7">
        <v>44383</v>
      </c>
      <c r="F69" t="s">
        <v>19</v>
      </c>
      <c r="G69" s="26">
        <v>65700</v>
      </c>
      <c r="H69" t="s">
        <v>207</v>
      </c>
      <c r="I69" s="8">
        <f ca="1">(TODAY()-Staff_data[[#This Row],[Date Joined]])/365</f>
        <v>2.2493150684931509</v>
      </c>
      <c r="J69" s="25">
        <f ca="1">ROUNDUP(IF(Staff_data[[#This Row],[Tenure]]&gt;2,3%,2%)*Staff_data[[#This Row],[Salary]],0)</f>
        <v>1971</v>
      </c>
    </row>
    <row r="70" spans="1:10" x14ac:dyDescent="0.35">
      <c r="A70" t="s">
        <v>126</v>
      </c>
      <c r="B70" t="s">
        <v>8</v>
      </c>
      <c r="C70">
        <v>21</v>
      </c>
      <c r="D70" t="s">
        <v>16</v>
      </c>
      <c r="E70" s="7">
        <v>44256</v>
      </c>
      <c r="F70" t="s">
        <v>21</v>
      </c>
      <c r="G70" s="26">
        <v>65920</v>
      </c>
      <c r="H70" t="s">
        <v>205</v>
      </c>
      <c r="I70" s="8">
        <f ca="1">(TODAY()-Staff_data[[#This Row],[Date Joined]])/365</f>
        <v>2.5972602739726027</v>
      </c>
      <c r="J70" s="25">
        <f ca="1">ROUNDUP(IF(Staff_data[[#This Row],[Tenure]]&gt;2,3%,2%)*Staff_data[[#This Row],[Salary]],0)</f>
        <v>1978</v>
      </c>
    </row>
    <row r="71" spans="1:10" x14ac:dyDescent="0.35">
      <c r="A71" t="s">
        <v>32</v>
      </c>
      <c r="B71" t="s">
        <v>8</v>
      </c>
      <c r="C71">
        <v>21</v>
      </c>
      <c r="D71" t="s">
        <v>16</v>
      </c>
      <c r="E71" s="7">
        <v>44317</v>
      </c>
      <c r="F71" t="s">
        <v>21</v>
      </c>
      <c r="G71" s="26">
        <v>65920</v>
      </c>
      <c r="H71" t="s">
        <v>207</v>
      </c>
      <c r="I71" s="8">
        <f ca="1">(TODAY()-Staff_data[[#This Row],[Date Joined]])/365</f>
        <v>2.43013698630137</v>
      </c>
      <c r="J71" s="25">
        <f ca="1">ROUNDUP(IF(Staff_data[[#This Row],[Tenure]]&gt;2,3%,2%)*Staff_data[[#This Row],[Salary]],0)</f>
        <v>1978</v>
      </c>
    </row>
    <row r="72" spans="1:10" x14ac:dyDescent="0.35">
      <c r="A72" t="s">
        <v>121</v>
      </c>
      <c r="B72" t="s">
        <v>8</v>
      </c>
      <c r="C72">
        <v>30</v>
      </c>
      <c r="D72" t="s">
        <v>24</v>
      </c>
      <c r="E72" s="7">
        <v>44328</v>
      </c>
      <c r="F72" t="s">
        <v>21</v>
      </c>
      <c r="G72" s="26">
        <v>67910</v>
      </c>
      <c r="H72" t="s">
        <v>205</v>
      </c>
      <c r="I72" s="8">
        <f ca="1">(TODAY()-Staff_data[[#This Row],[Date Joined]])/365</f>
        <v>2.4</v>
      </c>
      <c r="J72" s="25">
        <f ca="1">ROUNDUP(IF(Staff_data[[#This Row],[Tenure]]&gt;2,3%,2%)*Staff_data[[#This Row],[Salary]],0)</f>
        <v>2038</v>
      </c>
    </row>
    <row r="73" spans="1:10" x14ac:dyDescent="0.35">
      <c r="A73" t="s">
        <v>27</v>
      </c>
      <c r="B73" t="s">
        <v>8</v>
      </c>
      <c r="C73">
        <v>30</v>
      </c>
      <c r="D73" t="s">
        <v>24</v>
      </c>
      <c r="E73" s="7">
        <v>44389</v>
      </c>
      <c r="F73" t="s">
        <v>21</v>
      </c>
      <c r="G73" s="26">
        <v>67910</v>
      </c>
      <c r="H73" t="s">
        <v>207</v>
      </c>
      <c r="I73" s="8">
        <f ca="1">(TODAY()-Staff_data[[#This Row],[Date Joined]])/365</f>
        <v>2.2328767123287672</v>
      </c>
      <c r="J73" s="25">
        <f ca="1">ROUNDUP(IF(Staff_data[[#This Row],[Tenure]]&gt;2,3%,2%)*Staff_data[[#This Row],[Salary]],0)</f>
        <v>2038</v>
      </c>
    </row>
    <row r="74" spans="1:10" x14ac:dyDescent="0.35">
      <c r="A74" t="s">
        <v>138</v>
      </c>
      <c r="B74" t="s">
        <v>15</v>
      </c>
      <c r="C74">
        <v>30</v>
      </c>
      <c r="D74" t="s">
        <v>16</v>
      </c>
      <c r="E74" s="7">
        <v>44640</v>
      </c>
      <c r="F74" t="s">
        <v>9</v>
      </c>
      <c r="G74" s="26">
        <v>67950</v>
      </c>
      <c r="H74" t="s">
        <v>205</v>
      </c>
      <c r="I74" s="8">
        <f ca="1">(TODAY()-Staff_data[[#This Row],[Date Joined]])/365</f>
        <v>1.5452054794520549</v>
      </c>
      <c r="J74" s="25">
        <f ca="1">ROUNDUP(IF(Staff_data[[#This Row],[Tenure]]&gt;2,3%,2%)*Staff_data[[#This Row],[Salary]],0)</f>
        <v>1359</v>
      </c>
    </row>
    <row r="75" spans="1:10" x14ac:dyDescent="0.35">
      <c r="A75" t="s">
        <v>45</v>
      </c>
      <c r="B75" t="s">
        <v>15</v>
      </c>
      <c r="C75">
        <v>30</v>
      </c>
      <c r="D75" t="s">
        <v>16</v>
      </c>
      <c r="E75" s="7">
        <v>44701</v>
      </c>
      <c r="F75" t="s">
        <v>9</v>
      </c>
      <c r="G75" s="26">
        <v>67950</v>
      </c>
      <c r="H75" t="s">
        <v>207</v>
      </c>
      <c r="I75" s="8">
        <f ca="1">(TODAY()-Staff_data[[#This Row],[Date Joined]])/365</f>
        <v>1.3780821917808219</v>
      </c>
      <c r="J75" s="25">
        <f ca="1">ROUNDUP(IF(Staff_data[[#This Row],[Tenure]]&gt;2,3%,2%)*Staff_data[[#This Row],[Salary]],0)</f>
        <v>1359</v>
      </c>
    </row>
    <row r="76" spans="1:10" x14ac:dyDescent="0.35">
      <c r="A76" t="s">
        <v>184</v>
      </c>
      <c r="B76" t="s">
        <v>8</v>
      </c>
      <c r="C76">
        <v>20</v>
      </c>
      <c r="D76" t="s">
        <v>24</v>
      </c>
      <c r="E76" s="7">
        <v>44476</v>
      </c>
      <c r="F76" t="s">
        <v>19</v>
      </c>
      <c r="G76" s="26">
        <v>68900</v>
      </c>
      <c r="H76" t="s">
        <v>205</v>
      </c>
      <c r="I76" s="8">
        <f ca="1">(TODAY()-Staff_data[[#This Row],[Date Joined]])/365</f>
        <v>1.9945205479452055</v>
      </c>
      <c r="J76" s="25">
        <f ca="1">ROUNDUP(IF(Staff_data[[#This Row],[Tenure]]&gt;2,3%,2%)*Staff_data[[#This Row],[Salary]],0)</f>
        <v>1378</v>
      </c>
    </row>
    <row r="77" spans="1:10" x14ac:dyDescent="0.35">
      <c r="A77" t="s">
        <v>91</v>
      </c>
      <c r="B77" t="s">
        <v>8</v>
      </c>
      <c r="C77">
        <v>20</v>
      </c>
      <c r="D77" t="s">
        <v>24</v>
      </c>
      <c r="E77" s="7">
        <v>44537</v>
      </c>
      <c r="F77" t="s">
        <v>19</v>
      </c>
      <c r="G77" s="26">
        <v>68900</v>
      </c>
      <c r="H77" t="s">
        <v>207</v>
      </c>
      <c r="I77" s="8">
        <f ca="1">(TODAY()-Staff_data[[#This Row],[Date Joined]])/365</f>
        <v>1.8273972602739725</v>
      </c>
      <c r="J77" s="25">
        <f ca="1">ROUNDUP(IF(Staff_data[[#This Row],[Tenure]]&gt;2,3%,2%)*Staff_data[[#This Row],[Salary]],0)</f>
        <v>1378</v>
      </c>
    </row>
    <row r="78" spans="1:10" x14ac:dyDescent="0.35">
      <c r="A78" t="s">
        <v>190</v>
      </c>
      <c r="B78" t="s">
        <v>15</v>
      </c>
      <c r="C78">
        <v>37</v>
      </c>
      <c r="D78" t="s">
        <v>16</v>
      </c>
      <c r="E78" s="7">
        <v>44640</v>
      </c>
      <c r="F78" t="s">
        <v>12</v>
      </c>
      <c r="G78" s="26">
        <v>69070</v>
      </c>
      <c r="H78" t="s">
        <v>205</v>
      </c>
      <c r="I78" s="8">
        <f ca="1">(TODAY()-Staff_data[[#This Row],[Date Joined]])/365</f>
        <v>1.5452054794520549</v>
      </c>
      <c r="J78" s="25">
        <f ca="1">ROUNDUP(IF(Staff_data[[#This Row],[Tenure]]&gt;2,3%,2%)*Staff_data[[#This Row],[Salary]],0)</f>
        <v>1382</v>
      </c>
    </row>
    <row r="79" spans="1:10" x14ac:dyDescent="0.35">
      <c r="A79" t="s">
        <v>97</v>
      </c>
      <c r="B79" t="s">
        <v>15</v>
      </c>
      <c r="C79">
        <v>37</v>
      </c>
      <c r="D79" t="s">
        <v>16</v>
      </c>
      <c r="E79" s="7">
        <v>44701</v>
      </c>
      <c r="F79" t="s">
        <v>12</v>
      </c>
      <c r="G79" s="26">
        <v>69070</v>
      </c>
      <c r="H79" t="s">
        <v>207</v>
      </c>
      <c r="I79" s="8">
        <f ca="1">(TODAY()-Staff_data[[#This Row],[Date Joined]])/365</f>
        <v>1.3780821917808219</v>
      </c>
      <c r="J79" s="25">
        <f ca="1">ROUNDUP(IF(Staff_data[[#This Row],[Tenure]]&gt;2,3%,2%)*Staff_data[[#This Row],[Salary]],0)</f>
        <v>1382</v>
      </c>
    </row>
    <row r="80" spans="1:10" x14ac:dyDescent="0.35">
      <c r="A80" t="s">
        <v>119</v>
      </c>
      <c r="B80" t="s">
        <v>15</v>
      </c>
      <c r="C80">
        <v>30</v>
      </c>
      <c r="D80" t="s">
        <v>16</v>
      </c>
      <c r="E80" s="7">
        <v>44214</v>
      </c>
      <c r="F80" t="s">
        <v>12</v>
      </c>
      <c r="G80" s="26">
        <v>69120</v>
      </c>
      <c r="H80" t="s">
        <v>205</v>
      </c>
      <c r="I80" s="8">
        <f ca="1">(TODAY()-Staff_data[[#This Row],[Date Joined]])/365</f>
        <v>2.7123287671232879</v>
      </c>
      <c r="J80" s="25">
        <f ca="1">ROUNDUP(IF(Staff_data[[#This Row],[Tenure]]&gt;2,3%,2%)*Staff_data[[#This Row],[Salary]],0)</f>
        <v>2074</v>
      </c>
    </row>
    <row r="81" spans="1:10" x14ac:dyDescent="0.35">
      <c r="A81" t="s">
        <v>25</v>
      </c>
      <c r="B81" t="s">
        <v>15</v>
      </c>
      <c r="C81">
        <v>30</v>
      </c>
      <c r="D81" t="s">
        <v>16</v>
      </c>
      <c r="E81" s="7">
        <v>44273</v>
      </c>
      <c r="F81" t="s">
        <v>12</v>
      </c>
      <c r="G81" s="26">
        <v>69120</v>
      </c>
      <c r="H81" t="s">
        <v>207</v>
      </c>
      <c r="I81" s="8">
        <f ca="1">(TODAY()-Staff_data[[#This Row],[Date Joined]])/365</f>
        <v>2.5506849315068494</v>
      </c>
      <c r="J81" s="25">
        <f ca="1">ROUNDUP(IF(Staff_data[[#This Row],[Tenure]]&gt;2,3%,2%)*Staff_data[[#This Row],[Salary]],0)</f>
        <v>2074</v>
      </c>
    </row>
    <row r="82" spans="1:10" x14ac:dyDescent="0.35">
      <c r="A82" t="s">
        <v>159</v>
      </c>
      <c r="B82" t="s">
        <v>15</v>
      </c>
      <c r="C82">
        <v>30</v>
      </c>
      <c r="D82" t="s">
        <v>16</v>
      </c>
      <c r="E82" s="7">
        <v>44789</v>
      </c>
      <c r="F82" t="s">
        <v>12</v>
      </c>
      <c r="G82" s="26">
        <v>69710</v>
      </c>
      <c r="H82" t="s">
        <v>205</v>
      </c>
      <c r="I82" s="8">
        <f ca="1">(TODAY()-Staff_data[[#This Row],[Date Joined]])/365</f>
        <v>1.1369863013698631</v>
      </c>
      <c r="J82" s="25">
        <f ca="1">ROUNDUP(IF(Staff_data[[#This Row],[Tenure]]&gt;2,3%,2%)*Staff_data[[#This Row],[Salary]],0)</f>
        <v>1395</v>
      </c>
    </row>
    <row r="83" spans="1:10" x14ac:dyDescent="0.35">
      <c r="A83" t="s">
        <v>67</v>
      </c>
      <c r="B83" t="s">
        <v>15</v>
      </c>
      <c r="C83">
        <v>30</v>
      </c>
      <c r="D83" t="s">
        <v>16</v>
      </c>
      <c r="E83" s="7">
        <v>44850</v>
      </c>
      <c r="F83" t="s">
        <v>12</v>
      </c>
      <c r="G83" s="26">
        <v>69710</v>
      </c>
      <c r="H83" t="s">
        <v>207</v>
      </c>
      <c r="I83" s="8">
        <f ca="1">(TODAY()-Staff_data[[#This Row],[Date Joined]])/365</f>
        <v>0.96986301369863015</v>
      </c>
      <c r="J83" s="25">
        <f ca="1">ROUNDUP(IF(Staff_data[[#This Row],[Tenure]]&gt;2,3%,2%)*Staff_data[[#This Row],[Salary]],0)</f>
        <v>1395</v>
      </c>
    </row>
    <row r="84" spans="1:10" x14ac:dyDescent="0.35">
      <c r="A84" t="s">
        <v>183</v>
      </c>
      <c r="B84" t="s">
        <v>15</v>
      </c>
      <c r="C84">
        <v>42</v>
      </c>
      <c r="D84" t="s">
        <v>24</v>
      </c>
      <c r="E84" s="7">
        <v>44670</v>
      </c>
      <c r="F84" t="s">
        <v>21</v>
      </c>
      <c r="G84" s="26">
        <v>70270</v>
      </c>
      <c r="H84" t="s">
        <v>205</v>
      </c>
      <c r="I84" s="8">
        <f ca="1">(TODAY()-Staff_data[[#This Row],[Date Joined]])/365</f>
        <v>1.463013698630137</v>
      </c>
      <c r="J84" s="25">
        <f ca="1">ROUNDUP(IF(Staff_data[[#This Row],[Tenure]]&gt;2,3%,2%)*Staff_data[[#This Row],[Salary]],0)</f>
        <v>1406</v>
      </c>
    </row>
    <row r="85" spans="1:10" x14ac:dyDescent="0.35">
      <c r="A85" t="s">
        <v>90</v>
      </c>
      <c r="B85" t="s">
        <v>15</v>
      </c>
      <c r="C85">
        <v>42</v>
      </c>
      <c r="D85" t="s">
        <v>24</v>
      </c>
      <c r="E85" s="7">
        <v>44731</v>
      </c>
      <c r="F85" t="s">
        <v>21</v>
      </c>
      <c r="G85" s="26">
        <v>70270</v>
      </c>
      <c r="H85" t="s">
        <v>207</v>
      </c>
      <c r="I85" s="8">
        <f ca="1">(TODAY()-Staff_data[[#This Row],[Date Joined]])/365</f>
        <v>1.295890410958904</v>
      </c>
      <c r="J85" s="25">
        <f ca="1">ROUNDUP(IF(Staff_data[[#This Row],[Tenure]]&gt;2,3%,2%)*Staff_data[[#This Row],[Salary]],0)</f>
        <v>1406</v>
      </c>
    </row>
    <row r="86" spans="1:10" x14ac:dyDescent="0.35">
      <c r="A86" t="s">
        <v>162</v>
      </c>
      <c r="B86" t="s">
        <v>15</v>
      </c>
      <c r="C86">
        <v>46</v>
      </c>
      <c r="D86" t="s">
        <v>16</v>
      </c>
      <c r="E86" s="7">
        <v>44697</v>
      </c>
      <c r="F86" t="s">
        <v>9</v>
      </c>
      <c r="G86" s="26">
        <v>70610</v>
      </c>
      <c r="H86" t="s">
        <v>205</v>
      </c>
      <c r="I86" s="8">
        <f ca="1">(TODAY()-Staff_data[[#This Row],[Date Joined]])/365</f>
        <v>1.3890410958904109</v>
      </c>
      <c r="J86" s="25">
        <f ca="1">ROUNDUP(IF(Staff_data[[#This Row],[Tenure]]&gt;2,3%,2%)*Staff_data[[#This Row],[Salary]],0)</f>
        <v>1413</v>
      </c>
    </row>
    <row r="87" spans="1:10" x14ac:dyDescent="0.35">
      <c r="A87" t="s">
        <v>70</v>
      </c>
      <c r="B87" t="s">
        <v>15</v>
      </c>
      <c r="C87">
        <v>46</v>
      </c>
      <c r="D87" t="s">
        <v>16</v>
      </c>
      <c r="E87" s="7">
        <v>44758</v>
      </c>
      <c r="F87" t="s">
        <v>9</v>
      </c>
      <c r="G87" s="26">
        <v>70610</v>
      </c>
      <c r="H87" t="s">
        <v>207</v>
      </c>
      <c r="I87" s="8">
        <f ca="1">(TODAY()-Staff_data[[#This Row],[Date Joined]])/365</f>
        <v>1.2219178082191782</v>
      </c>
      <c r="J87" s="25">
        <f ca="1">ROUNDUP(IF(Staff_data[[#This Row],[Tenure]]&gt;2,3%,2%)*Staff_data[[#This Row],[Salary]],0)</f>
        <v>1413</v>
      </c>
    </row>
    <row r="88" spans="1:10" x14ac:dyDescent="0.35">
      <c r="A88" t="s">
        <v>187</v>
      </c>
      <c r="B88" t="s">
        <v>15</v>
      </c>
      <c r="C88">
        <v>36</v>
      </c>
      <c r="D88" t="s">
        <v>16</v>
      </c>
      <c r="E88" s="7">
        <v>44272</v>
      </c>
      <c r="F88" t="s">
        <v>21</v>
      </c>
      <c r="G88" s="26">
        <v>71380</v>
      </c>
      <c r="H88" t="s">
        <v>205</v>
      </c>
      <c r="I88" s="8">
        <f ca="1">(TODAY()-Staff_data[[#This Row],[Date Joined]])/365</f>
        <v>2.5534246575342467</v>
      </c>
      <c r="J88" s="25">
        <f ca="1">ROUNDUP(IF(Staff_data[[#This Row],[Tenure]]&gt;2,3%,2%)*Staff_data[[#This Row],[Salary]],0)</f>
        <v>2142</v>
      </c>
    </row>
    <row r="89" spans="1:10" x14ac:dyDescent="0.35">
      <c r="A89" t="s">
        <v>94</v>
      </c>
      <c r="B89" t="s">
        <v>15</v>
      </c>
      <c r="C89">
        <v>36</v>
      </c>
      <c r="D89" t="s">
        <v>16</v>
      </c>
      <c r="E89" s="7">
        <v>44333</v>
      </c>
      <c r="F89" t="s">
        <v>21</v>
      </c>
      <c r="G89" s="26">
        <v>71380</v>
      </c>
      <c r="H89" t="s">
        <v>207</v>
      </c>
      <c r="I89" s="8">
        <f ca="1">(TODAY()-Staff_data[[#This Row],[Date Joined]])/365</f>
        <v>2.3863013698630136</v>
      </c>
      <c r="J89" s="25">
        <f ca="1">ROUNDUP(IF(Staff_data[[#This Row],[Tenure]]&gt;2,3%,2%)*Staff_data[[#This Row],[Salary]],0)</f>
        <v>2142</v>
      </c>
    </row>
    <row r="90" spans="1:10" x14ac:dyDescent="0.35">
      <c r="A90" t="s">
        <v>115</v>
      </c>
      <c r="B90" t="s">
        <v>15</v>
      </c>
      <c r="C90">
        <v>33</v>
      </c>
      <c r="D90" t="s">
        <v>16</v>
      </c>
      <c r="E90" s="7">
        <v>44324</v>
      </c>
      <c r="F90" t="s">
        <v>19</v>
      </c>
      <c r="G90" s="26">
        <v>74550</v>
      </c>
      <c r="H90" t="s">
        <v>205</v>
      </c>
      <c r="I90" s="8">
        <f ca="1">(TODAY()-Staff_data[[#This Row],[Date Joined]])/365</f>
        <v>2.4109589041095889</v>
      </c>
      <c r="J90" s="25">
        <f ca="1">ROUNDUP(IF(Staff_data[[#This Row],[Tenure]]&gt;2,3%,2%)*Staff_data[[#This Row],[Salary]],0)</f>
        <v>2237</v>
      </c>
    </row>
    <row r="91" spans="1:10" x14ac:dyDescent="0.35">
      <c r="A91" t="s">
        <v>18</v>
      </c>
      <c r="B91" t="s">
        <v>15</v>
      </c>
      <c r="C91">
        <v>33</v>
      </c>
      <c r="D91" t="s">
        <v>16</v>
      </c>
      <c r="E91" s="7">
        <v>44385</v>
      </c>
      <c r="F91" t="s">
        <v>19</v>
      </c>
      <c r="G91" s="26">
        <v>74550</v>
      </c>
      <c r="H91" t="s">
        <v>207</v>
      </c>
      <c r="I91" s="8">
        <f ca="1">(TODAY()-Staff_data[[#This Row],[Date Joined]])/365</f>
        <v>2.2438356164383562</v>
      </c>
      <c r="J91" s="25">
        <f ca="1">ROUNDUP(IF(Staff_data[[#This Row],[Tenure]]&gt;2,3%,2%)*Staff_data[[#This Row],[Salary]],0)</f>
        <v>2237</v>
      </c>
    </row>
    <row r="92" spans="1:10" x14ac:dyDescent="0.35">
      <c r="A92" t="s">
        <v>111</v>
      </c>
      <c r="B92" t="s">
        <v>8</v>
      </c>
      <c r="C92">
        <v>42</v>
      </c>
      <c r="D92" t="s">
        <v>10</v>
      </c>
      <c r="E92" s="7">
        <v>44718</v>
      </c>
      <c r="F92" t="s">
        <v>9</v>
      </c>
      <c r="G92" s="26">
        <v>75000</v>
      </c>
      <c r="H92" t="s">
        <v>205</v>
      </c>
      <c r="I92" s="8">
        <f ca="1">(TODAY()-Staff_data[[#This Row],[Date Joined]])/365</f>
        <v>1.3315068493150686</v>
      </c>
      <c r="J92" s="25">
        <f ca="1">ROUNDUP(IF(Staff_data[[#This Row],[Tenure]]&gt;2,3%,2%)*Staff_data[[#This Row],[Salary]],0)</f>
        <v>1500</v>
      </c>
    </row>
    <row r="93" spans="1:10" x14ac:dyDescent="0.35">
      <c r="A93" t="s">
        <v>7</v>
      </c>
      <c r="B93" t="s">
        <v>8</v>
      </c>
      <c r="C93">
        <v>42</v>
      </c>
      <c r="D93" t="s">
        <v>10</v>
      </c>
      <c r="E93" s="7">
        <v>44779</v>
      </c>
      <c r="F93" t="s">
        <v>9</v>
      </c>
      <c r="G93" s="26">
        <v>75000</v>
      </c>
      <c r="H93" t="s">
        <v>207</v>
      </c>
      <c r="I93" s="8">
        <f ca="1">(TODAY()-Staff_data[[#This Row],[Date Joined]])/365</f>
        <v>1.1643835616438356</v>
      </c>
      <c r="J93" s="25">
        <f ca="1">ROUNDUP(IF(Staff_data[[#This Row],[Tenure]]&gt;2,3%,2%)*Staff_data[[#This Row],[Salary]],0)</f>
        <v>1500</v>
      </c>
    </row>
    <row r="94" spans="1:10" x14ac:dyDescent="0.35">
      <c r="A94" t="s">
        <v>188</v>
      </c>
      <c r="B94" t="s">
        <v>8</v>
      </c>
      <c r="C94">
        <v>33</v>
      </c>
      <c r="D94" t="s">
        <v>16</v>
      </c>
      <c r="E94" s="7">
        <v>44253</v>
      </c>
      <c r="F94" t="s">
        <v>12</v>
      </c>
      <c r="G94" s="26">
        <v>75280</v>
      </c>
      <c r="H94" t="s">
        <v>205</v>
      </c>
      <c r="I94" s="8">
        <f ca="1">(TODAY()-Staff_data[[#This Row],[Date Joined]])/365</f>
        <v>2.6054794520547944</v>
      </c>
      <c r="J94" s="25">
        <f ca="1">ROUNDUP(IF(Staff_data[[#This Row],[Tenure]]&gt;2,3%,2%)*Staff_data[[#This Row],[Salary]],0)</f>
        <v>2259</v>
      </c>
    </row>
    <row r="95" spans="1:10" x14ac:dyDescent="0.35">
      <c r="A95" t="s">
        <v>95</v>
      </c>
      <c r="B95" t="s">
        <v>8</v>
      </c>
      <c r="C95">
        <v>33</v>
      </c>
      <c r="D95" t="s">
        <v>16</v>
      </c>
      <c r="E95" s="7">
        <v>44312</v>
      </c>
      <c r="F95" t="s">
        <v>12</v>
      </c>
      <c r="G95" s="26">
        <v>75280</v>
      </c>
      <c r="H95" t="s">
        <v>207</v>
      </c>
      <c r="I95" s="8">
        <f ca="1">(TODAY()-Staff_data[[#This Row],[Date Joined]])/365</f>
        <v>2.4438356164383563</v>
      </c>
      <c r="J95" s="25">
        <f ca="1">ROUNDUP(IF(Staff_data[[#This Row],[Tenure]]&gt;2,3%,2%)*Staff_data[[#This Row],[Salary]],0)</f>
        <v>2259</v>
      </c>
    </row>
    <row r="96" spans="1:10" x14ac:dyDescent="0.35">
      <c r="A96" t="s">
        <v>135</v>
      </c>
      <c r="B96" t="s">
        <v>8</v>
      </c>
      <c r="C96">
        <v>33</v>
      </c>
      <c r="D96" t="s">
        <v>42</v>
      </c>
      <c r="E96" s="7">
        <v>44313</v>
      </c>
      <c r="F96" t="s">
        <v>12</v>
      </c>
      <c r="G96" s="26">
        <v>75480</v>
      </c>
      <c r="H96" t="s">
        <v>205</v>
      </c>
      <c r="I96" s="8">
        <f ca="1">(TODAY()-Staff_data[[#This Row],[Date Joined]])/365</f>
        <v>2.441095890410959</v>
      </c>
      <c r="J96" s="25">
        <f ca="1">ROUNDUP(IF(Staff_data[[#This Row],[Tenure]]&gt;2,3%,2%)*Staff_data[[#This Row],[Salary]],0)</f>
        <v>2265</v>
      </c>
    </row>
    <row r="97" spans="1:10" x14ac:dyDescent="0.35">
      <c r="A97" t="s">
        <v>41</v>
      </c>
      <c r="B97" t="s">
        <v>8</v>
      </c>
      <c r="C97">
        <v>33</v>
      </c>
      <c r="D97" t="s">
        <v>42</v>
      </c>
      <c r="E97" s="7">
        <v>44374</v>
      </c>
      <c r="F97" t="s">
        <v>12</v>
      </c>
      <c r="G97" s="26">
        <v>75480</v>
      </c>
      <c r="H97" t="s">
        <v>207</v>
      </c>
      <c r="I97" s="8">
        <f ca="1">(TODAY()-Staff_data[[#This Row],[Date Joined]])/365</f>
        <v>2.2739726027397262</v>
      </c>
      <c r="J97" s="25">
        <f ca="1">ROUNDUP(IF(Staff_data[[#This Row],[Tenure]]&gt;2,3%,2%)*Staff_data[[#This Row],[Salary]],0)</f>
        <v>2265</v>
      </c>
    </row>
    <row r="98" spans="1:10" x14ac:dyDescent="0.35">
      <c r="A98" t="s">
        <v>170</v>
      </c>
      <c r="B98" t="s">
        <v>15</v>
      </c>
      <c r="C98">
        <v>21</v>
      </c>
      <c r="D98" t="s">
        <v>16</v>
      </c>
      <c r="E98" s="7">
        <v>44180</v>
      </c>
      <c r="F98" t="s">
        <v>56</v>
      </c>
      <c r="G98" s="26">
        <v>75880</v>
      </c>
      <c r="H98" t="s">
        <v>205</v>
      </c>
      <c r="I98" s="8">
        <f ca="1">(TODAY()-Staff_data[[#This Row],[Date Joined]])/365</f>
        <v>2.8054794520547945</v>
      </c>
      <c r="J98" s="25">
        <f ca="1">ROUNDUP(IF(Staff_data[[#This Row],[Tenure]]&gt;2,3%,2%)*Staff_data[[#This Row],[Salary]],0)</f>
        <v>2277</v>
      </c>
    </row>
    <row r="99" spans="1:10" x14ac:dyDescent="0.35">
      <c r="A99" t="s">
        <v>78</v>
      </c>
      <c r="B99" t="s">
        <v>15</v>
      </c>
      <c r="C99">
        <v>21</v>
      </c>
      <c r="D99" t="s">
        <v>16</v>
      </c>
      <c r="E99" s="7">
        <v>44242</v>
      </c>
      <c r="F99" t="s">
        <v>56</v>
      </c>
      <c r="G99" s="26">
        <v>75880</v>
      </c>
      <c r="H99" t="s">
        <v>207</v>
      </c>
      <c r="I99" s="8">
        <f ca="1">(TODAY()-Staff_data[[#This Row],[Date Joined]])/365</f>
        <v>2.6356164383561644</v>
      </c>
      <c r="J99" s="25">
        <f ca="1">ROUNDUP(IF(Staff_data[[#This Row],[Tenure]]&gt;2,3%,2%)*Staff_data[[#This Row],[Salary]],0)</f>
        <v>2277</v>
      </c>
    </row>
    <row r="100" spans="1:10" x14ac:dyDescent="0.35">
      <c r="A100" t="s">
        <v>129</v>
      </c>
      <c r="B100" t="s">
        <v>8</v>
      </c>
      <c r="C100">
        <v>28</v>
      </c>
      <c r="D100" t="s">
        <v>16</v>
      </c>
      <c r="E100" s="7">
        <v>44124</v>
      </c>
      <c r="F100" t="s">
        <v>21</v>
      </c>
      <c r="G100" s="26">
        <v>75970</v>
      </c>
      <c r="H100" t="s">
        <v>205</v>
      </c>
      <c r="I100" s="8">
        <f ca="1">(TODAY()-Staff_data[[#This Row],[Date Joined]])/365</f>
        <v>2.9589041095890409</v>
      </c>
      <c r="J100" s="25">
        <f ca="1">ROUNDUP(IF(Staff_data[[#This Row],[Tenure]]&gt;2,3%,2%)*Staff_data[[#This Row],[Salary]],0)</f>
        <v>2280</v>
      </c>
    </row>
    <row r="101" spans="1:10" x14ac:dyDescent="0.35">
      <c r="A101" t="s">
        <v>35</v>
      </c>
      <c r="B101" t="s">
        <v>8</v>
      </c>
      <c r="C101">
        <v>28</v>
      </c>
      <c r="D101" t="s">
        <v>16</v>
      </c>
      <c r="E101" s="7">
        <v>44185</v>
      </c>
      <c r="F101" t="s">
        <v>21</v>
      </c>
      <c r="G101" s="26">
        <v>75970</v>
      </c>
      <c r="H101" t="s">
        <v>207</v>
      </c>
      <c r="I101" s="8">
        <f ca="1">(TODAY()-Staff_data[[#This Row],[Date Joined]])/365</f>
        <v>2.7917808219178082</v>
      </c>
      <c r="J101" s="25">
        <f ca="1">ROUNDUP(IF(Staff_data[[#This Row],[Tenure]]&gt;2,3%,2%)*Staff_data[[#This Row],[Salary]],0)</f>
        <v>2280</v>
      </c>
    </row>
    <row r="102" spans="1:10" x14ac:dyDescent="0.35">
      <c r="A102" t="s">
        <v>154</v>
      </c>
      <c r="B102" t="s">
        <v>8</v>
      </c>
      <c r="C102">
        <v>22</v>
      </c>
      <c r="D102" t="s">
        <v>13</v>
      </c>
      <c r="E102" s="7">
        <v>44388</v>
      </c>
      <c r="F102" t="s">
        <v>9</v>
      </c>
      <c r="G102" s="26">
        <v>76900</v>
      </c>
      <c r="H102" t="s">
        <v>205</v>
      </c>
      <c r="I102" s="8">
        <f ca="1">(TODAY()-Staff_data[[#This Row],[Date Joined]])/365</f>
        <v>2.2356164383561645</v>
      </c>
      <c r="J102" s="25">
        <f ca="1">ROUNDUP(IF(Staff_data[[#This Row],[Tenure]]&gt;2,3%,2%)*Staff_data[[#This Row],[Salary]],0)</f>
        <v>2307</v>
      </c>
    </row>
    <row r="103" spans="1:10" x14ac:dyDescent="0.35">
      <c r="A103" t="s">
        <v>62</v>
      </c>
      <c r="B103" t="s">
        <v>8</v>
      </c>
      <c r="C103">
        <v>22</v>
      </c>
      <c r="D103" t="s">
        <v>13</v>
      </c>
      <c r="E103" s="7">
        <v>44450</v>
      </c>
      <c r="F103" t="s">
        <v>9</v>
      </c>
      <c r="G103" s="26">
        <v>76900</v>
      </c>
      <c r="H103" t="s">
        <v>207</v>
      </c>
      <c r="I103" s="8">
        <f ca="1">(TODAY()-Staff_data[[#This Row],[Date Joined]])/365</f>
        <v>2.0657534246575344</v>
      </c>
      <c r="J103" s="25">
        <f ca="1">ROUNDUP(IF(Staff_data[[#This Row],[Tenure]]&gt;2,3%,2%)*Staff_data[[#This Row],[Salary]],0)</f>
        <v>2307</v>
      </c>
    </row>
    <row r="104" spans="1:10" x14ac:dyDescent="0.35">
      <c r="A104" t="s">
        <v>164</v>
      </c>
      <c r="B104" t="s">
        <v>8</v>
      </c>
      <c r="C104">
        <v>36</v>
      </c>
      <c r="D104" t="s">
        <v>16</v>
      </c>
      <c r="E104" s="7">
        <v>44468</v>
      </c>
      <c r="F104" t="s">
        <v>9</v>
      </c>
      <c r="G104" s="26">
        <v>78390</v>
      </c>
      <c r="H104" t="s">
        <v>205</v>
      </c>
      <c r="I104" s="8">
        <f ca="1">(TODAY()-Staff_data[[#This Row],[Date Joined]])/365</f>
        <v>2.0164383561643837</v>
      </c>
      <c r="J104" s="25">
        <f ca="1">ROUNDUP(IF(Staff_data[[#This Row],[Tenure]]&gt;2,3%,2%)*Staff_data[[#This Row],[Salary]],0)</f>
        <v>2352</v>
      </c>
    </row>
    <row r="105" spans="1:10" x14ac:dyDescent="0.35">
      <c r="A105" t="s">
        <v>72</v>
      </c>
      <c r="B105" t="s">
        <v>8</v>
      </c>
      <c r="C105">
        <v>36</v>
      </c>
      <c r="D105" t="s">
        <v>16</v>
      </c>
      <c r="E105" s="7">
        <v>44529</v>
      </c>
      <c r="F105" t="s">
        <v>9</v>
      </c>
      <c r="G105" s="26">
        <v>78390</v>
      </c>
      <c r="H105" t="s">
        <v>207</v>
      </c>
      <c r="I105" s="8">
        <f ca="1">(TODAY()-Staff_data[[#This Row],[Date Joined]])/365</f>
        <v>1.8493150684931507</v>
      </c>
      <c r="J105" s="25">
        <f ca="1">ROUNDUP(IF(Staff_data[[#This Row],[Tenure]]&gt;2,3%,2%)*Staff_data[[#This Row],[Salary]],0)</f>
        <v>1568</v>
      </c>
    </row>
    <row r="106" spans="1:10" x14ac:dyDescent="0.35">
      <c r="A106" t="s">
        <v>141</v>
      </c>
      <c r="B106" t="s">
        <v>8</v>
      </c>
      <c r="C106">
        <v>36</v>
      </c>
      <c r="D106" t="s">
        <v>16</v>
      </c>
      <c r="E106" s="7">
        <v>44433</v>
      </c>
      <c r="F106" t="s">
        <v>19</v>
      </c>
      <c r="G106" s="26">
        <v>78540</v>
      </c>
      <c r="H106" t="s">
        <v>205</v>
      </c>
      <c r="I106" s="8">
        <f ca="1">(TODAY()-Staff_data[[#This Row],[Date Joined]])/365</f>
        <v>2.1123287671232878</v>
      </c>
      <c r="J106" s="25">
        <f ca="1">ROUNDUP(IF(Staff_data[[#This Row],[Tenure]]&gt;2,3%,2%)*Staff_data[[#This Row],[Salary]],0)</f>
        <v>2357</v>
      </c>
    </row>
    <row r="107" spans="1:10" x14ac:dyDescent="0.35">
      <c r="A107" t="s">
        <v>48</v>
      </c>
      <c r="B107" t="s">
        <v>8</v>
      </c>
      <c r="C107">
        <v>36</v>
      </c>
      <c r="D107" t="s">
        <v>16</v>
      </c>
      <c r="E107" s="7">
        <v>44494</v>
      </c>
      <c r="F107" t="s">
        <v>19</v>
      </c>
      <c r="G107" s="26">
        <v>78540</v>
      </c>
      <c r="H107" t="s">
        <v>207</v>
      </c>
      <c r="I107" s="8">
        <f ca="1">(TODAY()-Staff_data[[#This Row],[Date Joined]])/365</f>
        <v>1.9452054794520548</v>
      </c>
      <c r="J107" s="25">
        <f ca="1">ROUNDUP(IF(Staff_data[[#This Row],[Tenure]]&gt;2,3%,2%)*Staff_data[[#This Row],[Salary]],0)</f>
        <v>1571</v>
      </c>
    </row>
    <row r="108" spans="1:10" x14ac:dyDescent="0.35">
      <c r="A108" t="s">
        <v>197</v>
      </c>
      <c r="B108" t="s">
        <v>15</v>
      </c>
      <c r="C108">
        <v>20</v>
      </c>
      <c r="D108" t="s">
        <v>16</v>
      </c>
      <c r="E108" s="7">
        <v>44683</v>
      </c>
      <c r="F108" t="s">
        <v>9</v>
      </c>
      <c r="G108" s="26">
        <v>79570</v>
      </c>
      <c r="H108" t="s">
        <v>205</v>
      </c>
      <c r="I108" s="8">
        <f ca="1">(TODAY()-Staff_data[[#This Row],[Date Joined]])/365</f>
        <v>1.4273972602739726</v>
      </c>
      <c r="J108" s="25">
        <f ca="1">ROUNDUP(IF(Staff_data[[#This Row],[Tenure]]&gt;2,3%,2%)*Staff_data[[#This Row],[Salary]],0)</f>
        <v>1592</v>
      </c>
    </row>
    <row r="109" spans="1:10" x14ac:dyDescent="0.35">
      <c r="A109" t="s">
        <v>104</v>
      </c>
      <c r="B109" t="s">
        <v>15</v>
      </c>
      <c r="C109">
        <v>20</v>
      </c>
      <c r="D109" t="s">
        <v>16</v>
      </c>
      <c r="E109" s="7">
        <v>44744</v>
      </c>
      <c r="F109" t="s">
        <v>9</v>
      </c>
      <c r="G109" s="26">
        <v>79570</v>
      </c>
      <c r="H109" t="s">
        <v>207</v>
      </c>
      <c r="I109" s="8">
        <f ca="1">(TODAY()-Staff_data[[#This Row],[Date Joined]])/365</f>
        <v>1.2602739726027397</v>
      </c>
      <c r="J109" s="25">
        <f ca="1">ROUNDUP(IF(Staff_data[[#This Row],[Tenure]]&gt;2,3%,2%)*Staff_data[[#This Row],[Salary]],0)</f>
        <v>1592</v>
      </c>
    </row>
    <row r="110" spans="1:10" x14ac:dyDescent="0.35">
      <c r="A110" t="s">
        <v>133</v>
      </c>
      <c r="B110" t="s">
        <v>8</v>
      </c>
      <c r="C110">
        <v>25</v>
      </c>
      <c r="D110" t="s">
        <v>13</v>
      </c>
      <c r="E110" s="7">
        <v>44633</v>
      </c>
      <c r="F110" t="s">
        <v>12</v>
      </c>
      <c r="G110" s="26">
        <v>80700</v>
      </c>
      <c r="H110" t="s">
        <v>205</v>
      </c>
      <c r="I110" s="8">
        <f ca="1">(TODAY()-Staff_data[[#This Row],[Date Joined]])/365</f>
        <v>1.5643835616438355</v>
      </c>
      <c r="J110" s="25">
        <f ca="1">ROUNDUP(IF(Staff_data[[#This Row],[Tenure]]&gt;2,3%,2%)*Staff_data[[#This Row],[Salary]],0)</f>
        <v>1614</v>
      </c>
    </row>
    <row r="111" spans="1:10" x14ac:dyDescent="0.35">
      <c r="A111" t="s">
        <v>39</v>
      </c>
      <c r="B111" t="s">
        <v>8</v>
      </c>
      <c r="C111">
        <v>25</v>
      </c>
      <c r="D111" t="s">
        <v>13</v>
      </c>
      <c r="E111" s="7">
        <v>44694</v>
      </c>
      <c r="F111" t="s">
        <v>12</v>
      </c>
      <c r="G111" s="26">
        <v>80700</v>
      </c>
      <c r="H111" t="s">
        <v>207</v>
      </c>
      <c r="I111" s="8">
        <f ca="1">(TODAY()-Staff_data[[#This Row],[Date Joined]])/365</f>
        <v>1.3972602739726028</v>
      </c>
      <c r="J111" s="25">
        <f ca="1">ROUNDUP(IF(Staff_data[[#This Row],[Tenure]]&gt;2,3%,2%)*Staff_data[[#This Row],[Salary]],0)</f>
        <v>1614</v>
      </c>
    </row>
    <row r="112" spans="1:10" x14ac:dyDescent="0.35">
      <c r="A112" t="s">
        <v>185</v>
      </c>
      <c r="B112" t="s">
        <v>8</v>
      </c>
      <c r="C112">
        <v>27</v>
      </c>
      <c r="D112" t="s">
        <v>16</v>
      </c>
      <c r="E112" s="7">
        <v>44625</v>
      </c>
      <c r="F112" t="s">
        <v>12</v>
      </c>
      <c r="G112" s="26">
        <v>83750</v>
      </c>
      <c r="H112" t="s">
        <v>205</v>
      </c>
      <c r="I112" s="8">
        <f ca="1">(TODAY()-Staff_data[[#This Row],[Date Joined]])/365</f>
        <v>1.5863013698630137</v>
      </c>
      <c r="J112" s="25">
        <f ca="1">ROUNDUP(IF(Staff_data[[#This Row],[Tenure]]&gt;2,3%,2%)*Staff_data[[#This Row],[Salary]],0)</f>
        <v>1675</v>
      </c>
    </row>
    <row r="113" spans="1:10" x14ac:dyDescent="0.35">
      <c r="A113" t="s">
        <v>92</v>
      </c>
      <c r="B113" t="s">
        <v>8</v>
      </c>
      <c r="C113">
        <v>27</v>
      </c>
      <c r="D113" t="s">
        <v>16</v>
      </c>
      <c r="E113" s="7">
        <v>44686</v>
      </c>
      <c r="F113" t="s">
        <v>12</v>
      </c>
      <c r="G113" s="26">
        <v>83750</v>
      </c>
      <c r="H113" t="s">
        <v>207</v>
      </c>
      <c r="I113" s="8">
        <f ca="1">(TODAY()-Staff_data[[#This Row],[Date Joined]])/365</f>
        <v>1.4191780821917808</v>
      </c>
      <c r="J113" s="25">
        <f ca="1">ROUNDUP(IF(Staff_data[[#This Row],[Tenure]]&gt;2,3%,2%)*Staff_data[[#This Row],[Salary]],0)</f>
        <v>1675</v>
      </c>
    </row>
    <row r="114" spans="1:10" x14ac:dyDescent="0.35">
      <c r="A114" t="s">
        <v>122</v>
      </c>
      <c r="B114" t="s">
        <v>8</v>
      </c>
      <c r="C114">
        <v>34</v>
      </c>
      <c r="D114" t="s">
        <v>16</v>
      </c>
      <c r="E114" s="7">
        <v>44397</v>
      </c>
      <c r="F114" t="s">
        <v>21</v>
      </c>
      <c r="G114" s="26">
        <v>85000</v>
      </c>
      <c r="H114" t="s">
        <v>205</v>
      </c>
      <c r="I114" s="8">
        <f ca="1">(TODAY()-Staff_data[[#This Row],[Date Joined]])/365</f>
        <v>2.2109589041095892</v>
      </c>
      <c r="J114" s="25">
        <f ca="1">ROUNDUP(IF(Staff_data[[#This Row],[Tenure]]&gt;2,3%,2%)*Staff_data[[#This Row],[Salary]],0)</f>
        <v>2550</v>
      </c>
    </row>
    <row r="115" spans="1:10" x14ac:dyDescent="0.35">
      <c r="A115" t="s">
        <v>28</v>
      </c>
      <c r="B115" t="s">
        <v>8</v>
      </c>
      <c r="C115">
        <v>34</v>
      </c>
      <c r="D115" t="s">
        <v>16</v>
      </c>
      <c r="E115" s="7">
        <v>44459</v>
      </c>
      <c r="F115" t="s">
        <v>21</v>
      </c>
      <c r="G115" s="26">
        <v>85000</v>
      </c>
      <c r="H115" t="s">
        <v>207</v>
      </c>
      <c r="I115" s="8">
        <f ca="1">(TODAY()-Staff_data[[#This Row],[Date Joined]])/365</f>
        <v>2.0410958904109591</v>
      </c>
      <c r="J115" s="25">
        <f ca="1">ROUNDUP(IF(Staff_data[[#This Row],[Tenure]]&gt;2,3%,2%)*Staff_data[[#This Row],[Salary]],0)</f>
        <v>2550</v>
      </c>
    </row>
    <row r="116" spans="1:10" x14ac:dyDescent="0.35">
      <c r="A116" t="s">
        <v>181</v>
      </c>
      <c r="B116" t="s">
        <v>8</v>
      </c>
      <c r="C116">
        <v>33</v>
      </c>
      <c r="D116" t="s">
        <v>16</v>
      </c>
      <c r="E116" s="7">
        <v>44747</v>
      </c>
      <c r="F116" t="s">
        <v>21</v>
      </c>
      <c r="G116" s="26">
        <v>86570</v>
      </c>
      <c r="H116" t="s">
        <v>205</v>
      </c>
      <c r="I116" s="8">
        <f ca="1">(TODAY()-Staff_data[[#This Row],[Date Joined]])/365</f>
        <v>1.252054794520548</v>
      </c>
      <c r="J116" s="25">
        <f ca="1">ROUNDUP(IF(Staff_data[[#This Row],[Tenure]]&gt;2,3%,2%)*Staff_data[[#This Row],[Salary]],0)</f>
        <v>1732</v>
      </c>
    </row>
    <row r="117" spans="1:10" x14ac:dyDescent="0.35">
      <c r="A117" t="s">
        <v>88</v>
      </c>
      <c r="B117" t="s">
        <v>8</v>
      </c>
      <c r="C117">
        <v>33</v>
      </c>
      <c r="D117" t="s">
        <v>16</v>
      </c>
      <c r="E117" s="7">
        <v>44809</v>
      </c>
      <c r="F117" t="s">
        <v>21</v>
      </c>
      <c r="G117" s="26">
        <v>86570</v>
      </c>
      <c r="H117" t="s">
        <v>207</v>
      </c>
      <c r="I117" s="8">
        <f ca="1">(TODAY()-Staff_data[[#This Row],[Date Joined]])/365</f>
        <v>1.0821917808219179</v>
      </c>
      <c r="J117" s="25">
        <f ca="1">ROUNDUP(IF(Staff_data[[#This Row],[Tenure]]&gt;2,3%,2%)*Staff_data[[#This Row],[Salary]],0)</f>
        <v>1732</v>
      </c>
    </row>
    <row r="118" spans="1:10" x14ac:dyDescent="0.35">
      <c r="A118" t="s">
        <v>166</v>
      </c>
      <c r="B118" t="s">
        <v>8</v>
      </c>
      <c r="C118">
        <v>40</v>
      </c>
      <c r="D118" t="s">
        <v>16</v>
      </c>
      <c r="E118" s="7">
        <v>44276</v>
      </c>
      <c r="F118" t="s">
        <v>12</v>
      </c>
      <c r="G118" s="26">
        <v>87620</v>
      </c>
      <c r="H118" t="s">
        <v>205</v>
      </c>
      <c r="I118" s="8">
        <f ca="1">(TODAY()-Staff_data[[#This Row],[Date Joined]])/365</f>
        <v>2.5424657534246577</v>
      </c>
      <c r="J118" s="25">
        <f ca="1">ROUNDUP(IF(Staff_data[[#This Row],[Tenure]]&gt;2,3%,2%)*Staff_data[[#This Row],[Salary]],0)</f>
        <v>2629</v>
      </c>
    </row>
    <row r="119" spans="1:10" x14ac:dyDescent="0.35">
      <c r="A119" t="s">
        <v>74</v>
      </c>
      <c r="B119" t="s">
        <v>8</v>
      </c>
      <c r="C119">
        <v>40</v>
      </c>
      <c r="D119" t="s">
        <v>16</v>
      </c>
      <c r="E119" s="7">
        <v>44337</v>
      </c>
      <c r="F119" t="s">
        <v>12</v>
      </c>
      <c r="G119" s="26">
        <v>87620</v>
      </c>
      <c r="H119" t="s">
        <v>207</v>
      </c>
      <c r="I119" s="8">
        <f ca="1">(TODAY()-Staff_data[[#This Row],[Date Joined]])/365</f>
        <v>2.3753424657534246</v>
      </c>
      <c r="J119" s="25">
        <f ca="1">ROUNDUP(IF(Staff_data[[#This Row],[Tenure]]&gt;2,3%,2%)*Staff_data[[#This Row],[Salary]],0)</f>
        <v>2629</v>
      </c>
    </row>
    <row r="120" spans="1:10" x14ac:dyDescent="0.35">
      <c r="A120" t="s">
        <v>118</v>
      </c>
      <c r="B120" t="s">
        <v>15</v>
      </c>
      <c r="C120">
        <v>37</v>
      </c>
      <c r="D120" t="s">
        <v>24</v>
      </c>
      <c r="E120" s="7">
        <v>44277</v>
      </c>
      <c r="F120" t="s">
        <v>12</v>
      </c>
      <c r="G120" s="26">
        <v>88050</v>
      </c>
      <c r="H120" t="s">
        <v>205</v>
      </c>
      <c r="I120" s="8">
        <f ca="1">(TODAY()-Staff_data[[#This Row],[Date Joined]])/365</f>
        <v>2.5397260273972604</v>
      </c>
      <c r="J120" s="25">
        <f ca="1">ROUNDUP(IF(Staff_data[[#This Row],[Tenure]]&gt;2,3%,2%)*Staff_data[[#This Row],[Salary]],0)</f>
        <v>2642</v>
      </c>
    </row>
    <row r="121" spans="1:10" x14ac:dyDescent="0.35">
      <c r="A121" t="s">
        <v>23</v>
      </c>
      <c r="B121" t="s">
        <v>15</v>
      </c>
      <c r="C121">
        <v>37</v>
      </c>
      <c r="D121" t="s">
        <v>24</v>
      </c>
      <c r="E121" s="7">
        <v>44338</v>
      </c>
      <c r="F121" t="s">
        <v>12</v>
      </c>
      <c r="G121" s="26">
        <v>88050</v>
      </c>
      <c r="H121" t="s">
        <v>207</v>
      </c>
      <c r="I121" s="8">
        <f ca="1">(TODAY()-Staff_data[[#This Row],[Date Joined]])/365</f>
        <v>2.3726027397260272</v>
      </c>
      <c r="J121" s="25">
        <f ca="1">ROUNDUP(IF(Staff_data[[#This Row],[Tenure]]&gt;2,3%,2%)*Staff_data[[#This Row],[Salary]],0)</f>
        <v>2642</v>
      </c>
    </row>
    <row r="122" spans="1:10" x14ac:dyDescent="0.35">
      <c r="A122" t="s">
        <v>112</v>
      </c>
      <c r="B122" t="s">
        <v>206</v>
      </c>
      <c r="C122">
        <v>27</v>
      </c>
      <c r="D122" t="s">
        <v>13</v>
      </c>
      <c r="E122" s="7">
        <v>44212</v>
      </c>
      <c r="F122" t="s">
        <v>12</v>
      </c>
      <c r="G122" s="26">
        <v>90700</v>
      </c>
      <c r="H122" t="s">
        <v>205</v>
      </c>
      <c r="I122" s="8">
        <f ca="1">(TODAY()-Staff_data[[#This Row],[Date Joined]])/365</f>
        <v>2.7178082191780821</v>
      </c>
      <c r="J122" s="25">
        <f ca="1">ROUNDUP(IF(Staff_data[[#This Row],[Tenure]]&gt;2,3%,2%)*Staff_data[[#This Row],[Salary]],0)</f>
        <v>2721</v>
      </c>
    </row>
    <row r="123" spans="1:10" x14ac:dyDescent="0.35">
      <c r="A123" t="s">
        <v>11</v>
      </c>
      <c r="B123" t="s">
        <v>206</v>
      </c>
      <c r="C123">
        <v>26</v>
      </c>
      <c r="D123" t="s">
        <v>13</v>
      </c>
      <c r="E123" s="7">
        <v>44271</v>
      </c>
      <c r="F123" t="s">
        <v>12</v>
      </c>
      <c r="G123" s="26">
        <v>90700</v>
      </c>
      <c r="H123" t="s">
        <v>207</v>
      </c>
      <c r="I123" s="8">
        <f ca="1">(TODAY()-Staff_data[[#This Row],[Date Joined]])/365</f>
        <v>2.5561643835616437</v>
      </c>
      <c r="J123" s="25">
        <f ca="1">ROUNDUP(IF(Staff_data[[#This Row],[Tenure]]&gt;2,3%,2%)*Staff_data[[#This Row],[Salary]],0)</f>
        <v>2721</v>
      </c>
    </row>
    <row r="124" spans="1:10" x14ac:dyDescent="0.35">
      <c r="A124" t="s">
        <v>145</v>
      </c>
      <c r="B124" t="s">
        <v>206</v>
      </c>
      <c r="C124">
        <v>32</v>
      </c>
      <c r="D124" t="s">
        <v>16</v>
      </c>
      <c r="E124" s="7">
        <v>44713</v>
      </c>
      <c r="F124" t="s">
        <v>12</v>
      </c>
      <c r="G124" s="26">
        <v>91310</v>
      </c>
      <c r="H124" t="s">
        <v>205</v>
      </c>
      <c r="I124" s="8">
        <f ca="1">(TODAY()-Staff_data[[#This Row],[Date Joined]])/365</f>
        <v>1.3452054794520547</v>
      </c>
      <c r="J124" s="25">
        <f ca="1">ROUNDUP(IF(Staff_data[[#This Row],[Tenure]]&gt;2,3%,2%)*Staff_data[[#This Row],[Salary]],0)</f>
        <v>1827</v>
      </c>
    </row>
    <row r="125" spans="1:10" x14ac:dyDescent="0.35">
      <c r="A125" t="s">
        <v>52</v>
      </c>
      <c r="B125" t="s">
        <v>206</v>
      </c>
      <c r="C125">
        <v>32</v>
      </c>
      <c r="D125" t="s">
        <v>16</v>
      </c>
      <c r="E125" s="7">
        <v>44774</v>
      </c>
      <c r="F125" t="s">
        <v>12</v>
      </c>
      <c r="G125" s="26">
        <v>91310</v>
      </c>
      <c r="H125" t="s">
        <v>207</v>
      </c>
      <c r="I125" s="8">
        <f ca="1">(TODAY()-Staff_data[[#This Row],[Date Joined]])/365</f>
        <v>1.178082191780822</v>
      </c>
      <c r="J125" s="25">
        <f ca="1">ROUNDUP(IF(Staff_data[[#This Row],[Tenure]]&gt;2,3%,2%)*Staff_data[[#This Row],[Salary]],0)</f>
        <v>1827</v>
      </c>
    </row>
    <row r="126" spans="1:10" x14ac:dyDescent="0.35">
      <c r="A126" t="s">
        <v>160</v>
      </c>
      <c r="B126" t="s">
        <v>15</v>
      </c>
      <c r="C126">
        <v>27</v>
      </c>
      <c r="D126" t="s">
        <v>13</v>
      </c>
      <c r="E126" s="7">
        <v>44174</v>
      </c>
      <c r="F126" t="s">
        <v>21</v>
      </c>
      <c r="G126" s="26">
        <v>91650</v>
      </c>
      <c r="H126" t="s">
        <v>205</v>
      </c>
      <c r="I126" s="8">
        <f ca="1">(TODAY()-Staff_data[[#This Row],[Date Joined]])/365</f>
        <v>2.8219178082191783</v>
      </c>
      <c r="J126" s="25">
        <f ca="1">ROUNDUP(IF(Staff_data[[#This Row],[Tenure]]&gt;2,3%,2%)*Staff_data[[#This Row],[Salary]],0)</f>
        <v>2750</v>
      </c>
    </row>
    <row r="127" spans="1:10" x14ac:dyDescent="0.35">
      <c r="A127" t="s">
        <v>68</v>
      </c>
      <c r="B127" t="s">
        <v>15</v>
      </c>
      <c r="C127">
        <v>27</v>
      </c>
      <c r="D127" t="s">
        <v>13</v>
      </c>
      <c r="E127" s="7">
        <v>44236</v>
      </c>
      <c r="F127" t="s">
        <v>21</v>
      </c>
      <c r="G127" s="26">
        <v>91650</v>
      </c>
      <c r="H127" t="s">
        <v>207</v>
      </c>
      <c r="I127" s="8">
        <f ca="1">(TODAY()-Staff_data[[#This Row],[Date Joined]])/365</f>
        <v>2.6520547945205482</v>
      </c>
      <c r="J127" s="25">
        <f ca="1">ROUNDUP(IF(Staff_data[[#This Row],[Tenure]]&gt;2,3%,2%)*Staff_data[[#This Row],[Salary]],0)</f>
        <v>2750</v>
      </c>
    </row>
    <row r="128" spans="1:10" x14ac:dyDescent="0.35">
      <c r="A128" t="s">
        <v>195</v>
      </c>
      <c r="B128" t="s">
        <v>8</v>
      </c>
      <c r="C128">
        <v>34</v>
      </c>
      <c r="D128" t="s">
        <v>16</v>
      </c>
      <c r="E128" s="7">
        <v>44383</v>
      </c>
      <c r="F128" t="s">
        <v>21</v>
      </c>
      <c r="G128" s="26">
        <v>92450</v>
      </c>
      <c r="H128" t="s">
        <v>205</v>
      </c>
      <c r="I128" s="8">
        <f ca="1">(TODAY()-Staff_data[[#This Row],[Date Joined]])/365</f>
        <v>2.2493150684931509</v>
      </c>
      <c r="J128" s="25">
        <f ca="1">ROUNDUP(IF(Staff_data[[#This Row],[Tenure]]&gt;2,3%,2%)*Staff_data[[#This Row],[Salary]],0)</f>
        <v>2774</v>
      </c>
    </row>
    <row r="129" spans="1:10" x14ac:dyDescent="0.35">
      <c r="A129" t="s">
        <v>102</v>
      </c>
      <c r="B129" t="s">
        <v>8</v>
      </c>
      <c r="C129">
        <v>34</v>
      </c>
      <c r="D129" t="s">
        <v>16</v>
      </c>
      <c r="E129" s="7">
        <v>44445</v>
      </c>
      <c r="F129" t="s">
        <v>21</v>
      </c>
      <c r="G129" s="26">
        <v>92450</v>
      </c>
      <c r="H129" t="s">
        <v>207</v>
      </c>
      <c r="I129" s="8">
        <f ca="1">(TODAY()-Staff_data[[#This Row],[Date Joined]])/365</f>
        <v>2.0794520547945203</v>
      </c>
      <c r="J129" s="25">
        <f ca="1">ROUNDUP(IF(Staff_data[[#This Row],[Tenure]]&gt;2,3%,2%)*Staff_data[[#This Row],[Salary]],0)</f>
        <v>2774</v>
      </c>
    </row>
    <row r="130" spans="1:10" x14ac:dyDescent="0.35">
      <c r="A130" t="s">
        <v>169</v>
      </c>
      <c r="B130" t="s">
        <v>8</v>
      </c>
      <c r="C130">
        <v>25</v>
      </c>
      <c r="D130" t="s">
        <v>16</v>
      </c>
      <c r="E130" s="7">
        <v>44144</v>
      </c>
      <c r="F130" t="s">
        <v>19</v>
      </c>
      <c r="G130" s="26">
        <v>92700</v>
      </c>
      <c r="H130" t="s">
        <v>205</v>
      </c>
      <c r="I130" s="8">
        <f ca="1">(TODAY()-Staff_data[[#This Row],[Date Joined]])/365</f>
        <v>2.904109589041096</v>
      </c>
      <c r="J130" s="25">
        <f ca="1">ROUNDUP(IF(Staff_data[[#This Row],[Tenure]]&gt;2,3%,2%)*Staff_data[[#This Row],[Salary]],0)</f>
        <v>2781</v>
      </c>
    </row>
    <row r="131" spans="1:10" x14ac:dyDescent="0.35">
      <c r="A131" t="s">
        <v>77</v>
      </c>
      <c r="B131" t="s">
        <v>8</v>
      </c>
      <c r="C131">
        <v>25</v>
      </c>
      <c r="D131" t="s">
        <v>16</v>
      </c>
      <c r="E131" s="7">
        <v>44205</v>
      </c>
      <c r="F131" t="s">
        <v>19</v>
      </c>
      <c r="G131" s="26">
        <v>92700</v>
      </c>
      <c r="H131" t="s">
        <v>207</v>
      </c>
      <c r="I131" s="8">
        <f ca="1">(TODAY()-Staff_data[[#This Row],[Date Joined]])/365</f>
        <v>2.7369863013698632</v>
      </c>
      <c r="J131" s="25">
        <f ca="1">ROUNDUP(IF(Staff_data[[#This Row],[Tenure]]&gt;2,3%,2%)*Staff_data[[#This Row],[Salary]],0)</f>
        <v>2781</v>
      </c>
    </row>
    <row r="132" spans="1:10" x14ac:dyDescent="0.35">
      <c r="A132" t="s">
        <v>163</v>
      </c>
      <c r="B132" t="s">
        <v>8</v>
      </c>
      <c r="C132">
        <v>33</v>
      </c>
      <c r="D132" t="s">
        <v>16</v>
      </c>
      <c r="E132" s="7">
        <v>44129</v>
      </c>
      <c r="F132" t="s">
        <v>12</v>
      </c>
      <c r="G132" s="26">
        <v>96140</v>
      </c>
      <c r="H132" t="s">
        <v>205</v>
      </c>
      <c r="I132" s="8">
        <f ca="1">(TODAY()-Staff_data[[#This Row],[Date Joined]])/365</f>
        <v>2.9452054794520546</v>
      </c>
      <c r="J132" s="25">
        <f ca="1">ROUNDUP(IF(Staff_data[[#This Row],[Tenure]]&gt;2,3%,2%)*Staff_data[[#This Row],[Salary]],0)</f>
        <v>2885</v>
      </c>
    </row>
    <row r="133" spans="1:10" x14ac:dyDescent="0.35">
      <c r="A133" t="s">
        <v>71</v>
      </c>
      <c r="B133" t="s">
        <v>8</v>
      </c>
      <c r="C133">
        <v>33</v>
      </c>
      <c r="D133" t="s">
        <v>16</v>
      </c>
      <c r="E133" s="7">
        <v>44190</v>
      </c>
      <c r="F133" t="s">
        <v>12</v>
      </c>
      <c r="G133" s="26">
        <v>96140</v>
      </c>
      <c r="H133" t="s">
        <v>207</v>
      </c>
      <c r="I133" s="8">
        <f ca="1">(TODAY()-Staff_data[[#This Row],[Date Joined]])/365</f>
        <v>2.7780821917808218</v>
      </c>
      <c r="J133" s="25">
        <f ca="1">ROUNDUP(IF(Staff_data[[#This Row],[Tenure]]&gt;2,3%,2%)*Staff_data[[#This Row],[Salary]],0)</f>
        <v>2885</v>
      </c>
    </row>
    <row r="134" spans="1:10" x14ac:dyDescent="0.35">
      <c r="A134" t="s">
        <v>177</v>
      </c>
      <c r="B134" t="s">
        <v>15</v>
      </c>
      <c r="C134">
        <v>30</v>
      </c>
      <c r="D134" t="s">
        <v>16</v>
      </c>
      <c r="E134" s="7">
        <v>44544</v>
      </c>
      <c r="F134" t="s">
        <v>21</v>
      </c>
      <c r="G134" s="26">
        <v>96800</v>
      </c>
      <c r="H134" t="s">
        <v>205</v>
      </c>
      <c r="I134" s="8">
        <f ca="1">(TODAY()-Staff_data[[#This Row],[Date Joined]])/365</f>
        <v>1.8082191780821917</v>
      </c>
      <c r="J134" s="25">
        <f ca="1">ROUNDUP(IF(Staff_data[[#This Row],[Tenure]]&gt;2,3%,2%)*Staff_data[[#This Row],[Salary]],0)</f>
        <v>1936</v>
      </c>
    </row>
    <row r="135" spans="1:10" x14ac:dyDescent="0.35">
      <c r="A135" t="s">
        <v>85</v>
      </c>
      <c r="B135" t="s">
        <v>15</v>
      </c>
      <c r="C135">
        <v>30</v>
      </c>
      <c r="D135" t="s">
        <v>16</v>
      </c>
      <c r="E135" s="7">
        <v>44606</v>
      </c>
      <c r="F135" t="s">
        <v>21</v>
      </c>
      <c r="G135" s="26">
        <v>96800</v>
      </c>
      <c r="H135" t="s">
        <v>207</v>
      </c>
      <c r="I135" s="8">
        <f ca="1">(TODAY()-Staff_data[[#This Row],[Date Joined]])/365</f>
        <v>1.6383561643835616</v>
      </c>
      <c r="J135" s="25">
        <f ca="1">ROUNDUP(IF(Staff_data[[#This Row],[Tenure]]&gt;2,3%,2%)*Staff_data[[#This Row],[Salary]],0)</f>
        <v>1936</v>
      </c>
    </row>
    <row r="136" spans="1:10" x14ac:dyDescent="0.35">
      <c r="A136" t="s">
        <v>198</v>
      </c>
      <c r="B136" t="s">
        <v>15</v>
      </c>
      <c r="C136">
        <v>40</v>
      </c>
      <c r="D136" t="s">
        <v>16</v>
      </c>
      <c r="E136" s="7">
        <v>44204</v>
      </c>
      <c r="F136" t="s">
        <v>9</v>
      </c>
      <c r="G136" s="26">
        <v>99750</v>
      </c>
      <c r="H136" t="s">
        <v>205</v>
      </c>
      <c r="I136" s="8">
        <f ca="1">(TODAY()-Staff_data[[#This Row],[Date Joined]])/365</f>
        <v>2.7397260273972601</v>
      </c>
      <c r="J136" s="25">
        <f ca="1">ROUNDUP(IF(Staff_data[[#This Row],[Tenure]]&gt;2,3%,2%)*Staff_data[[#This Row],[Salary]],0)</f>
        <v>2993</v>
      </c>
    </row>
    <row r="137" spans="1:10" x14ac:dyDescent="0.35">
      <c r="A137" t="s">
        <v>105</v>
      </c>
      <c r="B137" t="s">
        <v>15</v>
      </c>
      <c r="C137">
        <v>40</v>
      </c>
      <c r="D137" t="s">
        <v>16</v>
      </c>
      <c r="E137" s="7">
        <v>44263</v>
      </c>
      <c r="F137" t="s">
        <v>9</v>
      </c>
      <c r="G137" s="26">
        <v>99750</v>
      </c>
      <c r="H137" t="s">
        <v>207</v>
      </c>
      <c r="I137" s="8">
        <f ca="1">(TODAY()-Staff_data[[#This Row],[Date Joined]])/365</f>
        <v>2.5780821917808221</v>
      </c>
      <c r="J137" s="25">
        <f ca="1">ROUNDUP(IF(Staff_data[[#This Row],[Tenure]]&gt;2,3%,2%)*Staff_data[[#This Row],[Salary]],0)</f>
        <v>2993</v>
      </c>
    </row>
    <row r="138" spans="1:10" x14ac:dyDescent="0.35">
      <c r="A138" t="s">
        <v>200</v>
      </c>
      <c r="B138" t="s">
        <v>8</v>
      </c>
      <c r="C138">
        <v>28</v>
      </c>
      <c r="D138" t="s">
        <v>16</v>
      </c>
      <c r="E138" s="7">
        <v>44571</v>
      </c>
      <c r="F138" t="s">
        <v>9</v>
      </c>
      <c r="G138" s="26">
        <v>99970</v>
      </c>
      <c r="H138" t="s">
        <v>205</v>
      </c>
      <c r="I138" s="8">
        <f ca="1">(TODAY()-Staff_data[[#This Row],[Date Joined]])/365</f>
        <v>1.7342465753424658</v>
      </c>
      <c r="J138" s="25">
        <f ca="1">ROUNDUP(IF(Staff_data[[#This Row],[Tenure]]&gt;2,3%,2%)*Staff_data[[#This Row],[Salary]],0)</f>
        <v>2000</v>
      </c>
    </row>
    <row r="139" spans="1:10" x14ac:dyDescent="0.35">
      <c r="A139" t="s">
        <v>107</v>
      </c>
      <c r="B139" t="s">
        <v>8</v>
      </c>
      <c r="C139">
        <v>28</v>
      </c>
      <c r="D139" t="s">
        <v>16</v>
      </c>
      <c r="E139" s="7">
        <v>44630</v>
      </c>
      <c r="F139" t="s">
        <v>9</v>
      </c>
      <c r="G139" s="26">
        <v>99970</v>
      </c>
      <c r="H139" t="s">
        <v>207</v>
      </c>
      <c r="I139" s="8">
        <f ca="1">(TODAY()-Staff_data[[#This Row],[Date Joined]])/365</f>
        <v>1.5726027397260274</v>
      </c>
      <c r="J139" s="25">
        <f ca="1">ROUNDUP(IF(Staff_data[[#This Row],[Tenure]]&gt;2,3%,2%)*Staff_data[[#This Row],[Salary]],0)</f>
        <v>2000</v>
      </c>
    </row>
    <row r="140" spans="1:10" x14ac:dyDescent="0.35">
      <c r="A140" t="s">
        <v>196</v>
      </c>
      <c r="B140" t="s">
        <v>15</v>
      </c>
      <c r="C140">
        <v>24</v>
      </c>
      <c r="D140" t="s">
        <v>16</v>
      </c>
      <c r="E140" s="7">
        <v>44625</v>
      </c>
      <c r="F140" t="s">
        <v>12</v>
      </c>
      <c r="G140" s="26">
        <v>100420</v>
      </c>
      <c r="H140" t="s">
        <v>205</v>
      </c>
      <c r="I140" s="8">
        <f ca="1">(TODAY()-Staff_data[[#This Row],[Date Joined]])/365</f>
        <v>1.5863013698630137</v>
      </c>
      <c r="J140" s="25">
        <f ca="1">ROUNDUP(IF(Staff_data[[#This Row],[Tenure]]&gt;2,3%,2%)*Staff_data[[#This Row],[Salary]],0)</f>
        <v>2009</v>
      </c>
    </row>
    <row r="141" spans="1:10" x14ac:dyDescent="0.35">
      <c r="A141" t="s">
        <v>103</v>
      </c>
      <c r="B141" t="s">
        <v>15</v>
      </c>
      <c r="C141">
        <v>24</v>
      </c>
      <c r="D141" t="s">
        <v>16</v>
      </c>
      <c r="E141" s="7">
        <v>44686</v>
      </c>
      <c r="F141" t="s">
        <v>12</v>
      </c>
      <c r="G141" s="26">
        <v>100420</v>
      </c>
      <c r="H141" t="s">
        <v>207</v>
      </c>
      <c r="I141" s="8">
        <f ca="1">(TODAY()-Staff_data[[#This Row],[Date Joined]])/365</f>
        <v>1.4191780821917808</v>
      </c>
      <c r="J141" s="25">
        <f ca="1">ROUNDUP(IF(Staff_data[[#This Row],[Tenure]]&gt;2,3%,2%)*Staff_data[[#This Row],[Salary]],0)</f>
        <v>2009</v>
      </c>
    </row>
    <row r="142" spans="1:10" x14ac:dyDescent="0.35">
      <c r="A142" t="s">
        <v>143</v>
      </c>
      <c r="B142" t="s">
        <v>15</v>
      </c>
      <c r="C142">
        <v>31</v>
      </c>
      <c r="D142" t="s">
        <v>16</v>
      </c>
      <c r="E142" s="7">
        <v>44663</v>
      </c>
      <c r="F142" t="s">
        <v>9</v>
      </c>
      <c r="G142" s="26">
        <v>103550</v>
      </c>
      <c r="H142" t="s">
        <v>205</v>
      </c>
      <c r="I142" s="8">
        <f ca="1">(TODAY()-Staff_data[[#This Row],[Date Joined]])/365</f>
        <v>1.4821917808219178</v>
      </c>
      <c r="J142" s="25">
        <f ca="1">ROUNDUP(IF(Staff_data[[#This Row],[Tenure]]&gt;2,3%,2%)*Staff_data[[#This Row],[Salary]],0)</f>
        <v>2071</v>
      </c>
    </row>
    <row r="143" spans="1:10" x14ac:dyDescent="0.35">
      <c r="A143" t="s">
        <v>50</v>
      </c>
      <c r="B143" t="s">
        <v>15</v>
      </c>
      <c r="C143">
        <v>31</v>
      </c>
      <c r="D143" t="s">
        <v>16</v>
      </c>
      <c r="E143" s="7">
        <v>44724</v>
      </c>
      <c r="F143" t="s">
        <v>9</v>
      </c>
      <c r="G143" s="26">
        <v>103550</v>
      </c>
      <c r="H143" t="s">
        <v>207</v>
      </c>
      <c r="I143" s="8">
        <f ca="1">(TODAY()-Staff_data[[#This Row],[Date Joined]])/365</f>
        <v>1.3150684931506849</v>
      </c>
      <c r="J143" s="25">
        <f ca="1">ROUNDUP(IF(Staff_data[[#This Row],[Tenure]]&gt;2,3%,2%)*Staff_data[[#This Row],[Salary]],0)</f>
        <v>2071</v>
      </c>
    </row>
    <row r="144" spans="1:10" x14ac:dyDescent="0.35">
      <c r="A144" t="s">
        <v>189</v>
      </c>
      <c r="B144" t="s">
        <v>8</v>
      </c>
      <c r="C144">
        <v>28</v>
      </c>
      <c r="D144" t="s">
        <v>16</v>
      </c>
      <c r="E144" s="7">
        <v>44590</v>
      </c>
      <c r="F144" t="s">
        <v>9</v>
      </c>
      <c r="G144" s="26">
        <v>104120</v>
      </c>
      <c r="H144" t="s">
        <v>205</v>
      </c>
      <c r="I144" s="8">
        <f ca="1">(TODAY()-Staff_data[[#This Row],[Date Joined]])/365</f>
        <v>1.6821917808219178</v>
      </c>
      <c r="J144" s="25">
        <f ca="1">ROUNDUP(IF(Staff_data[[#This Row],[Tenure]]&gt;2,3%,2%)*Staff_data[[#This Row],[Salary]],0)</f>
        <v>2083</v>
      </c>
    </row>
    <row r="145" spans="1:11" x14ac:dyDescent="0.35">
      <c r="A145" t="s">
        <v>96</v>
      </c>
      <c r="B145" t="s">
        <v>8</v>
      </c>
      <c r="C145">
        <v>28</v>
      </c>
      <c r="D145" t="s">
        <v>16</v>
      </c>
      <c r="E145" s="7">
        <v>44649</v>
      </c>
      <c r="F145" t="s">
        <v>9</v>
      </c>
      <c r="G145" s="26">
        <v>104120</v>
      </c>
      <c r="H145" t="s">
        <v>207</v>
      </c>
      <c r="I145" s="8">
        <f ca="1">(TODAY()-Staff_data[[#This Row],[Date Joined]])/365</f>
        <v>1.5205479452054795</v>
      </c>
      <c r="J145" s="25">
        <f ca="1">ROUNDUP(IF(Staff_data[[#This Row],[Tenure]]&gt;2,3%,2%)*Staff_data[[#This Row],[Salary]],0)</f>
        <v>2083</v>
      </c>
    </row>
    <row r="146" spans="1:11" x14ac:dyDescent="0.35">
      <c r="A146" t="s">
        <v>194</v>
      </c>
      <c r="B146" t="s">
        <v>8</v>
      </c>
      <c r="C146">
        <v>40</v>
      </c>
      <c r="D146" t="s">
        <v>16</v>
      </c>
      <c r="E146" s="7">
        <v>44320</v>
      </c>
      <c r="F146" t="s">
        <v>12</v>
      </c>
      <c r="G146" s="26">
        <v>104410</v>
      </c>
      <c r="H146" t="s">
        <v>205</v>
      </c>
      <c r="I146" s="8">
        <f ca="1">(TODAY()-Staff_data[[#This Row],[Date Joined]])/365</f>
        <v>2.4219178082191779</v>
      </c>
      <c r="J146" s="25">
        <f ca="1">ROUNDUP(IF(Staff_data[[#This Row],[Tenure]]&gt;2,3%,2%)*Staff_data[[#This Row],[Salary]],0)</f>
        <v>3133</v>
      </c>
    </row>
    <row r="147" spans="1:11" x14ac:dyDescent="0.35">
      <c r="A147" t="s">
        <v>101</v>
      </c>
      <c r="B147" t="s">
        <v>8</v>
      </c>
      <c r="C147">
        <v>40</v>
      </c>
      <c r="D147" t="s">
        <v>16</v>
      </c>
      <c r="E147" s="7">
        <v>44381</v>
      </c>
      <c r="F147" t="s">
        <v>12</v>
      </c>
      <c r="G147" s="26">
        <v>104410</v>
      </c>
      <c r="H147" t="s">
        <v>207</v>
      </c>
      <c r="I147" s="8">
        <f ca="1">(TODAY()-Staff_data[[#This Row],[Date Joined]])/365</f>
        <v>2.2547945205479452</v>
      </c>
      <c r="J147" s="25">
        <f ca="1">ROUNDUP(IF(Staff_data[[#This Row],[Tenure]]&gt;2,3%,2%)*Staff_data[[#This Row],[Salary]],0)</f>
        <v>3133</v>
      </c>
    </row>
    <row r="148" spans="1:11" x14ac:dyDescent="0.35">
      <c r="A148" t="s">
        <v>136</v>
      </c>
      <c r="B148" t="s">
        <v>8</v>
      </c>
      <c r="C148">
        <v>28</v>
      </c>
      <c r="D148" t="s">
        <v>16</v>
      </c>
      <c r="E148" s="7">
        <v>44425</v>
      </c>
      <c r="F148" t="s">
        <v>9</v>
      </c>
      <c r="G148" s="26">
        <v>104770</v>
      </c>
      <c r="H148" t="s">
        <v>205</v>
      </c>
      <c r="I148" s="8">
        <f ca="1">(TODAY()-Staff_data[[#This Row],[Date Joined]])/365</f>
        <v>2.1342465753424658</v>
      </c>
      <c r="J148" s="25">
        <f ca="1">ROUNDUP(IF(Staff_data[[#This Row],[Tenure]]&gt;2,3%,2%)*Staff_data[[#This Row],[Salary]],0)</f>
        <v>3144</v>
      </c>
    </row>
    <row r="149" spans="1:11" x14ac:dyDescent="0.35">
      <c r="A149" t="s">
        <v>43</v>
      </c>
      <c r="B149" t="s">
        <v>8</v>
      </c>
      <c r="C149">
        <v>28</v>
      </c>
      <c r="D149" t="s">
        <v>16</v>
      </c>
      <c r="E149" s="7">
        <v>44486</v>
      </c>
      <c r="F149" t="s">
        <v>9</v>
      </c>
      <c r="G149" s="26">
        <v>104770</v>
      </c>
      <c r="H149" t="s">
        <v>207</v>
      </c>
      <c r="I149" s="8">
        <f ca="1">(TODAY()-Staff_data[[#This Row],[Date Joined]])/365</f>
        <v>1.9671232876712328</v>
      </c>
      <c r="J149" s="25">
        <f ca="1">ROUNDUP(IF(Staff_data[[#This Row],[Tenure]]&gt;2,3%,2%)*Staff_data[[#This Row],[Salary]],0)</f>
        <v>2096</v>
      </c>
    </row>
    <row r="150" spans="1:11" x14ac:dyDescent="0.35">
      <c r="A150" t="s">
        <v>161</v>
      </c>
      <c r="B150" t="s">
        <v>15</v>
      </c>
      <c r="C150">
        <v>23</v>
      </c>
      <c r="D150" t="s">
        <v>16</v>
      </c>
      <c r="E150" s="7">
        <v>44378</v>
      </c>
      <c r="F150" t="s">
        <v>9</v>
      </c>
      <c r="G150" s="26">
        <v>106460</v>
      </c>
      <c r="H150" t="s">
        <v>205</v>
      </c>
      <c r="I150" s="8">
        <f ca="1">(TODAY()-Staff_data[[#This Row],[Date Joined]])/365</f>
        <v>2.2630136986301368</v>
      </c>
      <c r="J150" s="25">
        <f ca="1">ROUNDUP(IF(Staff_data[[#This Row],[Tenure]]&gt;2,3%,2%)*Staff_data[[#This Row],[Salary]],0)</f>
        <v>3194</v>
      </c>
    </row>
    <row r="151" spans="1:11" x14ac:dyDescent="0.35">
      <c r="A151" t="s">
        <v>69</v>
      </c>
      <c r="B151" t="s">
        <v>15</v>
      </c>
      <c r="C151">
        <v>23</v>
      </c>
      <c r="D151" t="s">
        <v>16</v>
      </c>
      <c r="E151" s="7">
        <v>44440</v>
      </c>
      <c r="F151" t="s">
        <v>9</v>
      </c>
      <c r="G151" s="26">
        <v>106460</v>
      </c>
      <c r="H151" t="s">
        <v>207</v>
      </c>
      <c r="I151" s="8">
        <f ca="1">(TODAY()-Staff_data[[#This Row],[Date Joined]])/365</f>
        <v>2.0931506849315067</v>
      </c>
      <c r="J151" s="25">
        <f ca="1">ROUNDUP(IF(Staff_data[[#This Row],[Tenure]]&gt;2,3%,2%)*Staff_data[[#This Row],[Salary]],0)</f>
        <v>3194</v>
      </c>
    </row>
    <row r="152" spans="1:11" x14ac:dyDescent="0.35">
      <c r="A152" t="s">
        <v>117</v>
      </c>
      <c r="B152" t="s">
        <v>15</v>
      </c>
      <c r="C152">
        <v>20</v>
      </c>
      <c r="D152" t="s">
        <v>16</v>
      </c>
      <c r="E152" s="7">
        <v>44397</v>
      </c>
      <c r="F152" t="s">
        <v>12</v>
      </c>
      <c r="G152" s="26">
        <v>107700</v>
      </c>
      <c r="H152" t="s">
        <v>205</v>
      </c>
      <c r="I152" s="8">
        <f ca="1">(TODAY()-Staff_data[[#This Row],[Date Joined]])/365</f>
        <v>2.2109589041095892</v>
      </c>
      <c r="J152" s="25">
        <f ca="1">ROUNDUP(IF(Staff_data[[#This Row],[Tenure]]&gt;2,3%,2%)*Staff_data[[#This Row],[Salary]],0)</f>
        <v>3231</v>
      </c>
    </row>
    <row r="153" spans="1:11" x14ac:dyDescent="0.35">
      <c r="A153" t="s">
        <v>22</v>
      </c>
      <c r="B153" t="s">
        <v>15</v>
      </c>
      <c r="C153">
        <v>20</v>
      </c>
      <c r="D153" t="s">
        <v>16</v>
      </c>
      <c r="E153" s="7">
        <v>44459</v>
      </c>
      <c r="F153" t="s">
        <v>12</v>
      </c>
      <c r="G153" s="26">
        <v>107700</v>
      </c>
      <c r="H153" t="s">
        <v>207</v>
      </c>
      <c r="I153" s="8">
        <f ca="1">(TODAY()-Staff_data[[#This Row],[Date Joined]])/365</f>
        <v>2.0410958904109591</v>
      </c>
      <c r="J153" s="25">
        <f ca="1">ROUNDUP(IF(Staff_data[[#This Row],[Tenure]]&gt;2,3%,2%)*Staff_data[[#This Row],[Salary]],0)</f>
        <v>3231</v>
      </c>
    </row>
    <row r="154" spans="1:11" x14ac:dyDescent="0.35">
      <c r="A154" t="s">
        <v>127</v>
      </c>
      <c r="B154" t="s">
        <v>8</v>
      </c>
      <c r="C154">
        <v>38</v>
      </c>
      <c r="D154" t="s">
        <v>10</v>
      </c>
      <c r="E154" s="7">
        <v>44316</v>
      </c>
      <c r="F154" t="s">
        <v>19</v>
      </c>
      <c r="G154" s="26">
        <v>109160</v>
      </c>
      <c r="H154" t="s">
        <v>205</v>
      </c>
      <c r="I154" s="8">
        <f ca="1">(TODAY()-Staff_data[[#This Row],[Date Joined]])/365</f>
        <v>2.4328767123287673</v>
      </c>
      <c r="J154" s="25">
        <f ca="1">ROUNDUP(IF(Staff_data[[#This Row],[Tenure]]&gt;2,3%,2%)*Staff_data[[#This Row],[Salary]],0)</f>
        <v>3275</v>
      </c>
    </row>
    <row r="155" spans="1:11" x14ac:dyDescent="0.35">
      <c r="A155" t="s">
        <v>33</v>
      </c>
      <c r="B155" t="s">
        <v>8</v>
      </c>
      <c r="C155">
        <v>38</v>
      </c>
      <c r="D155" t="s">
        <v>10</v>
      </c>
      <c r="E155" s="7">
        <v>44377</v>
      </c>
      <c r="F155" t="s">
        <v>19</v>
      </c>
      <c r="G155" s="26">
        <v>109160</v>
      </c>
      <c r="H155" t="s">
        <v>207</v>
      </c>
      <c r="I155" s="8">
        <f ca="1">(TODAY()-Staff_data[[#This Row],[Date Joined]])/365</f>
        <v>2.2657534246575342</v>
      </c>
      <c r="J155" s="25">
        <f ca="1">ROUNDUP(IF(Staff_data[[#This Row],[Tenure]]&gt;2,3%,2%)*Staff_data[[#This Row],[Salary]],0)</f>
        <v>3275</v>
      </c>
    </row>
    <row r="156" spans="1:11" x14ac:dyDescent="0.35">
      <c r="A156" t="s">
        <v>128</v>
      </c>
      <c r="B156" t="s">
        <v>15</v>
      </c>
      <c r="C156">
        <v>25</v>
      </c>
      <c r="D156" t="s">
        <v>13</v>
      </c>
      <c r="E156" s="7">
        <v>44665</v>
      </c>
      <c r="F156" t="s">
        <v>9</v>
      </c>
      <c r="G156" s="26">
        <v>109190</v>
      </c>
      <c r="H156" t="s">
        <v>205</v>
      </c>
      <c r="I156" s="8">
        <f ca="1">(TODAY()-Staff_data[[#This Row],[Date Joined]])/365</f>
        <v>1.4767123287671233</v>
      </c>
      <c r="J156" s="25">
        <f ca="1">ROUNDUP(IF(Staff_data[[#This Row],[Tenure]]&gt;2,3%,2%)*Staff_data[[#This Row],[Salary]],0)</f>
        <v>2184</v>
      </c>
      <c r="K156" s="8" t="s">
        <v>232</v>
      </c>
    </row>
    <row r="157" spans="1:11" x14ac:dyDescent="0.35">
      <c r="A157" t="s">
        <v>34</v>
      </c>
      <c r="B157" t="s">
        <v>15</v>
      </c>
      <c r="C157">
        <v>25</v>
      </c>
      <c r="D157" t="s">
        <v>13</v>
      </c>
      <c r="E157" s="7">
        <v>44726</v>
      </c>
      <c r="F157" t="s">
        <v>9</v>
      </c>
      <c r="G157" s="26">
        <v>109190</v>
      </c>
      <c r="H157" t="s">
        <v>207</v>
      </c>
      <c r="I157" s="8">
        <f ca="1">(TODAY()-Staff_data[[#This Row],[Date Joined]])/365</f>
        <v>1.3095890410958904</v>
      </c>
      <c r="J157" s="25">
        <f ca="1">ROUNDUP(IF(Staff_data[[#This Row],[Tenure]]&gt;2,3%,2%)*Staff_data[[#This Row],[Salary]],0)</f>
        <v>2184</v>
      </c>
    </row>
    <row r="158" spans="1:11" x14ac:dyDescent="0.35">
      <c r="A158" t="s">
        <v>180</v>
      </c>
      <c r="B158" t="s">
        <v>15</v>
      </c>
      <c r="C158">
        <v>29</v>
      </c>
      <c r="D158" t="s">
        <v>24</v>
      </c>
      <c r="E158" s="7">
        <v>44119</v>
      </c>
      <c r="F158" t="s">
        <v>12</v>
      </c>
      <c r="G158" s="26">
        <v>112110</v>
      </c>
      <c r="H158" t="s">
        <v>205</v>
      </c>
      <c r="I158" s="8">
        <f ca="1">(TODAY()-Staff_data[[#This Row],[Date Joined]])/365</f>
        <v>2.9726027397260273</v>
      </c>
      <c r="J158" s="25">
        <f ca="1">ROUNDUP(IF(Staff_data[[#This Row],[Tenure]]&gt;2,3%,2%)*Staff_data[[#This Row],[Salary]],0)</f>
        <v>3364</v>
      </c>
    </row>
    <row r="159" spans="1:11" x14ac:dyDescent="0.35">
      <c r="A159" t="s">
        <v>87</v>
      </c>
      <c r="B159" t="s">
        <v>15</v>
      </c>
      <c r="C159">
        <v>29</v>
      </c>
      <c r="D159" t="s">
        <v>24</v>
      </c>
      <c r="E159" s="7">
        <v>44180</v>
      </c>
      <c r="F159" t="s">
        <v>12</v>
      </c>
      <c r="G159" s="26">
        <v>112110</v>
      </c>
      <c r="H159" t="s">
        <v>207</v>
      </c>
      <c r="I159" s="8">
        <f ca="1">(TODAY()-Staff_data[[#This Row],[Date Joined]])/365</f>
        <v>2.8054794520547945</v>
      </c>
      <c r="J159" s="25">
        <f ca="1">ROUNDUP(IF(Staff_data[[#This Row],[Tenure]]&gt;2,3%,2%)*Staff_data[[#This Row],[Salary]],0)</f>
        <v>3364</v>
      </c>
    </row>
    <row r="160" spans="1:11" x14ac:dyDescent="0.35">
      <c r="A160" t="s">
        <v>173</v>
      </c>
      <c r="B160" t="s">
        <v>8</v>
      </c>
      <c r="C160">
        <v>30</v>
      </c>
      <c r="D160" t="s">
        <v>16</v>
      </c>
      <c r="E160" s="7">
        <v>44800</v>
      </c>
      <c r="F160" t="s">
        <v>9</v>
      </c>
      <c r="G160" s="26">
        <v>112570</v>
      </c>
      <c r="H160" t="s">
        <v>205</v>
      </c>
      <c r="I160" s="8">
        <f ca="1">(TODAY()-Staff_data[[#This Row],[Date Joined]])/365</f>
        <v>1.106849315068493</v>
      </c>
      <c r="J160" s="25">
        <f ca="1">ROUNDUP(IF(Staff_data[[#This Row],[Tenure]]&gt;2,3%,2%)*Staff_data[[#This Row],[Salary]],0)</f>
        <v>2252</v>
      </c>
    </row>
    <row r="161" spans="1:10" x14ac:dyDescent="0.35">
      <c r="A161" t="s">
        <v>81</v>
      </c>
      <c r="B161" t="s">
        <v>8</v>
      </c>
      <c r="C161">
        <v>30</v>
      </c>
      <c r="D161" t="s">
        <v>16</v>
      </c>
      <c r="E161" s="7">
        <v>44861</v>
      </c>
      <c r="F161" t="s">
        <v>9</v>
      </c>
      <c r="G161" s="26">
        <v>112570</v>
      </c>
      <c r="H161" t="s">
        <v>207</v>
      </c>
      <c r="I161" s="8">
        <f ca="1">(TODAY()-Staff_data[[#This Row],[Date Joined]])/365</f>
        <v>0.9397260273972603</v>
      </c>
      <c r="J161" s="25">
        <f ca="1">ROUNDUP(IF(Staff_data[[#This Row],[Tenure]]&gt;2,3%,2%)*Staff_data[[#This Row],[Salary]],0)</f>
        <v>2252</v>
      </c>
    </row>
    <row r="162" spans="1:10" x14ac:dyDescent="0.35">
      <c r="A162" t="s">
        <v>156</v>
      </c>
      <c r="B162" t="s">
        <v>15</v>
      </c>
      <c r="C162">
        <v>20</v>
      </c>
      <c r="D162" t="s">
        <v>16</v>
      </c>
      <c r="E162" s="7">
        <v>44122</v>
      </c>
      <c r="F162" t="s">
        <v>12</v>
      </c>
      <c r="G162" s="26">
        <v>112650</v>
      </c>
      <c r="H162" t="s">
        <v>205</v>
      </c>
      <c r="I162" s="8">
        <f ca="1">(TODAY()-Staff_data[[#This Row],[Date Joined]])/365</f>
        <v>2.9643835616438357</v>
      </c>
      <c r="J162" s="25">
        <f ca="1">ROUNDUP(IF(Staff_data[[#This Row],[Tenure]]&gt;2,3%,2%)*Staff_data[[#This Row],[Salary]],0)</f>
        <v>3380</v>
      </c>
    </row>
    <row r="163" spans="1:10" x14ac:dyDescent="0.35">
      <c r="A163" t="s">
        <v>178</v>
      </c>
      <c r="B163" t="s">
        <v>15</v>
      </c>
      <c r="C163">
        <v>34</v>
      </c>
      <c r="D163" t="s">
        <v>16</v>
      </c>
      <c r="E163" s="7">
        <v>44642</v>
      </c>
      <c r="F163" t="s">
        <v>9</v>
      </c>
      <c r="G163" s="26">
        <v>112650</v>
      </c>
      <c r="H163" t="s">
        <v>205</v>
      </c>
      <c r="I163" s="8">
        <f ca="1">(TODAY()-Staff_data[[#This Row],[Date Joined]])/365</f>
        <v>1.5397260273972602</v>
      </c>
      <c r="J163" s="25">
        <f ca="1">ROUNDUP(IF(Staff_data[[#This Row],[Tenure]]&gt;2,3%,2%)*Staff_data[[#This Row],[Salary]],0)</f>
        <v>2253</v>
      </c>
    </row>
    <row r="164" spans="1:10" x14ac:dyDescent="0.35">
      <c r="A164" t="s">
        <v>64</v>
      </c>
      <c r="B164" t="s">
        <v>15</v>
      </c>
      <c r="C164">
        <v>20</v>
      </c>
      <c r="D164" t="s">
        <v>16</v>
      </c>
      <c r="E164" s="7">
        <v>44183</v>
      </c>
      <c r="F164" t="s">
        <v>12</v>
      </c>
      <c r="G164" s="26">
        <v>112650</v>
      </c>
      <c r="H164" t="s">
        <v>207</v>
      </c>
      <c r="I164" s="8">
        <f ca="1">(TODAY()-Staff_data[[#This Row],[Date Joined]])/365</f>
        <v>2.7972602739726029</v>
      </c>
      <c r="J164" s="25">
        <f ca="1">ROUNDUP(IF(Staff_data[[#This Row],[Tenure]]&gt;2,3%,2%)*Staff_data[[#This Row],[Salary]],0)</f>
        <v>3380</v>
      </c>
    </row>
    <row r="165" spans="1:10" x14ac:dyDescent="0.35">
      <c r="A165" t="s">
        <v>150</v>
      </c>
      <c r="B165" t="s">
        <v>15</v>
      </c>
      <c r="C165">
        <v>22</v>
      </c>
      <c r="D165" t="s">
        <v>13</v>
      </c>
      <c r="E165" s="7">
        <v>44384</v>
      </c>
      <c r="F165" t="s">
        <v>19</v>
      </c>
      <c r="G165" s="26">
        <v>112780</v>
      </c>
      <c r="H165" t="s">
        <v>205</v>
      </c>
      <c r="I165" s="8">
        <f ca="1">(TODAY()-Staff_data[[#This Row],[Date Joined]])/365</f>
        <v>2.2465753424657535</v>
      </c>
      <c r="J165" s="25">
        <f ca="1">ROUNDUP(IF(Staff_data[[#This Row],[Tenure]]&gt;2,3%,2%)*Staff_data[[#This Row],[Salary]],0)</f>
        <v>3384</v>
      </c>
    </row>
    <row r="166" spans="1:10" x14ac:dyDescent="0.35">
      <c r="A166" t="s">
        <v>58</v>
      </c>
      <c r="B166" t="s">
        <v>15</v>
      </c>
      <c r="C166">
        <v>22</v>
      </c>
      <c r="D166" t="s">
        <v>13</v>
      </c>
      <c r="E166" s="7">
        <v>44446</v>
      </c>
      <c r="F166" t="s">
        <v>19</v>
      </c>
      <c r="G166" s="26">
        <v>112780</v>
      </c>
      <c r="H166" t="s">
        <v>207</v>
      </c>
      <c r="I166" s="8">
        <f ca="1">(TODAY()-Staff_data[[#This Row],[Date Joined]])/365</f>
        <v>2.0767123287671234</v>
      </c>
      <c r="J166" s="25">
        <f ca="1">ROUNDUP(IF(Staff_data[[#This Row],[Tenure]]&gt;2,3%,2%)*Staff_data[[#This Row],[Salary]],0)</f>
        <v>3384</v>
      </c>
    </row>
    <row r="167" spans="1:10" x14ac:dyDescent="0.35">
      <c r="A167" t="s">
        <v>191</v>
      </c>
      <c r="B167" t="s">
        <v>15</v>
      </c>
      <c r="C167">
        <v>27</v>
      </c>
      <c r="D167" t="s">
        <v>42</v>
      </c>
      <c r="E167" s="7">
        <v>44547</v>
      </c>
      <c r="F167" t="s">
        <v>9</v>
      </c>
      <c r="G167" s="26">
        <v>113280</v>
      </c>
      <c r="H167" t="s">
        <v>205</v>
      </c>
      <c r="I167" s="8">
        <f ca="1">(TODAY()-Staff_data[[#This Row],[Date Joined]])/365</f>
        <v>1.8</v>
      </c>
      <c r="J167" s="25">
        <f ca="1">ROUNDUP(IF(Staff_data[[#This Row],[Tenure]]&gt;2,3%,2%)*Staff_data[[#This Row],[Salary]],0)</f>
        <v>2266</v>
      </c>
    </row>
    <row r="168" spans="1:10" x14ac:dyDescent="0.35">
      <c r="A168" t="s">
        <v>98</v>
      </c>
      <c r="B168" t="s">
        <v>15</v>
      </c>
      <c r="C168">
        <v>27</v>
      </c>
      <c r="D168" t="s">
        <v>42</v>
      </c>
      <c r="E168" s="7">
        <v>44609</v>
      </c>
      <c r="F168" t="s">
        <v>9</v>
      </c>
      <c r="G168" s="26">
        <v>113280</v>
      </c>
      <c r="H168" t="s">
        <v>207</v>
      </c>
      <c r="I168" s="8">
        <f ca="1">(TODAY()-Staff_data[[#This Row],[Date Joined]])/365</f>
        <v>1.6301369863013699</v>
      </c>
      <c r="J168" s="25">
        <f ca="1">ROUNDUP(IF(Staff_data[[#This Row],[Tenure]]&gt;2,3%,2%)*Staff_data[[#This Row],[Salary]],0)</f>
        <v>2266</v>
      </c>
    </row>
    <row r="169" spans="1:10" x14ac:dyDescent="0.35">
      <c r="A169" t="s">
        <v>147</v>
      </c>
      <c r="B169" t="s">
        <v>8</v>
      </c>
      <c r="C169">
        <v>30</v>
      </c>
      <c r="D169" t="s">
        <v>16</v>
      </c>
      <c r="E169" s="7">
        <v>44789</v>
      </c>
      <c r="F169" t="s">
        <v>9</v>
      </c>
      <c r="G169" s="26">
        <v>114180</v>
      </c>
      <c r="H169" t="s">
        <v>205</v>
      </c>
      <c r="I169" s="8">
        <f ca="1">(TODAY()-Staff_data[[#This Row],[Date Joined]])/365</f>
        <v>1.1369863013698631</v>
      </c>
      <c r="J169" s="25">
        <f ca="1">ROUNDUP(IF(Staff_data[[#This Row],[Tenure]]&gt;2,3%,2%)*Staff_data[[#This Row],[Salary]],0)</f>
        <v>2284</v>
      </c>
    </row>
    <row r="170" spans="1:10" x14ac:dyDescent="0.35">
      <c r="A170" t="s">
        <v>54</v>
      </c>
      <c r="B170" t="s">
        <v>8</v>
      </c>
      <c r="C170">
        <v>30</v>
      </c>
      <c r="D170" t="s">
        <v>16</v>
      </c>
      <c r="E170" s="7">
        <v>44850</v>
      </c>
      <c r="F170" t="s">
        <v>9</v>
      </c>
      <c r="G170" s="26">
        <v>114180</v>
      </c>
      <c r="H170" t="s">
        <v>207</v>
      </c>
      <c r="I170" s="8">
        <f ca="1">(TODAY()-Staff_data[[#This Row],[Date Joined]])/365</f>
        <v>0.96986301369863015</v>
      </c>
      <c r="J170" s="25">
        <f ca="1">ROUNDUP(IF(Staff_data[[#This Row],[Tenure]]&gt;2,3%,2%)*Staff_data[[#This Row],[Salary]],0)</f>
        <v>2284</v>
      </c>
    </row>
    <row r="171" spans="1:10" x14ac:dyDescent="0.35">
      <c r="A171" t="s">
        <v>114</v>
      </c>
      <c r="B171" t="s">
        <v>8</v>
      </c>
      <c r="C171">
        <v>44</v>
      </c>
      <c r="D171" t="s">
        <v>16</v>
      </c>
      <c r="E171" s="7">
        <v>44985</v>
      </c>
      <c r="F171" t="s">
        <v>12</v>
      </c>
      <c r="G171" s="26">
        <v>114870</v>
      </c>
      <c r="H171" t="s">
        <v>205</v>
      </c>
      <c r="I171" s="8">
        <f ca="1">(TODAY()-Staff_data[[#This Row],[Date Joined]])/365</f>
        <v>0.6</v>
      </c>
      <c r="J171" s="25">
        <f ca="1">ROUNDUP(IF(Staff_data[[#This Row],[Tenure]]&gt;2,3%,2%)*Staff_data[[#This Row],[Salary]],0)</f>
        <v>2298</v>
      </c>
    </row>
    <row r="172" spans="1:10" x14ac:dyDescent="0.35">
      <c r="A172" t="s">
        <v>17</v>
      </c>
      <c r="B172" t="s">
        <v>8</v>
      </c>
      <c r="C172">
        <v>43</v>
      </c>
      <c r="D172" t="s">
        <v>16</v>
      </c>
      <c r="E172" s="7">
        <v>45045</v>
      </c>
      <c r="F172" t="s">
        <v>12</v>
      </c>
      <c r="G172" s="26">
        <v>114870</v>
      </c>
      <c r="H172" t="s">
        <v>207</v>
      </c>
      <c r="I172" s="8">
        <f ca="1">(TODAY()-Staff_data[[#This Row],[Date Joined]])/365</f>
        <v>0.43561643835616437</v>
      </c>
      <c r="J172" s="25">
        <f ca="1">ROUNDUP(IF(Staff_data[[#This Row],[Tenure]]&gt;2,3%,2%)*Staff_data[[#This Row],[Salary]],0)</f>
        <v>2298</v>
      </c>
    </row>
    <row r="173" spans="1:10" x14ac:dyDescent="0.35">
      <c r="A173" t="s">
        <v>175</v>
      </c>
      <c r="B173" t="s">
        <v>8</v>
      </c>
      <c r="C173">
        <v>36</v>
      </c>
      <c r="D173" t="s">
        <v>16</v>
      </c>
      <c r="E173" s="7">
        <v>44023</v>
      </c>
      <c r="F173" t="s">
        <v>9</v>
      </c>
      <c r="G173" s="26">
        <v>114890</v>
      </c>
      <c r="H173" t="s">
        <v>205</v>
      </c>
      <c r="I173" s="8">
        <f ca="1">(TODAY()-Staff_data[[#This Row],[Date Joined]])/365</f>
        <v>3.2356164383561645</v>
      </c>
      <c r="J173" s="25">
        <f ca="1">ROUNDUP(IF(Staff_data[[#This Row],[Tenure]]&gt;2,3%,2%)*Staff_data[[#This Row],[Salary]],0)</f>
        <v>3447</v>
      </c>
    </row>
    <row r="174" spans="1:10" x14ac:dyDescent="0.35">
      <c r="A174" t="s">
        <v>83</v>
      </c>
      <c r="B174" t="s">
        <v>8</v>
      </c>
      <c r="C174">
        <v>36</v>
      </c>
      <c r="D174" t="s">
        <v>16</v>
      </c>
      <c r="E174" s="7">
        <v>44085</v>
      </c>
      <c r="F174" t="s">
        <v>9</v>
      </c>
      <c r="G174" s="26">
        <v>114890</v>
      </c>
      <c r="H174" t="s">
        <v>207</v>
      </c>
      <c r="I174" s="8">
        <f ca="1">(TODAY()-Staff_data[[#This Row],[Date Joined]])/365</f>
        <v>3.0657534246575344</v>
      </c>
      <c r="J174" s="25">
        <f ca="1">ROUNDUP(IF(Staff_data[[#This Row],[Tenure]]&gt;2,3%,2%)*Staff_data[[#This Row],[Salary]],0)</f>
        <v>3447</v>
      </c>
    </row>
    <row r="175" spans="1:10" x14ac:dyDescent="0.35">
      <c r="A175" t="s">
        <v>142</v>
      </c>
      <c r="B175" t="s">
        <v>206</v>
      </c>
      <c r="C175">
        <v>37</v>
      </c>
      <c r="D175" t="s">
        <v>24</v>
      </c>
      <c r="E175" s="7">
        <v>44085</v>
      </c>
      <c r="F175" t="s">
        <v>21</v>
      </c>
      <c r="G175" s="26">
        <v>115440</v>
      </c>
      <c r="H175" t="s">
        <v>205</v>
      </c>
      <c r="I175" s="8">
        <f ca="1">(TODAY()-Staff_data[[#This Row],[Date Joined]])/365</f>
        <v>3.0657534246575344</v>
      </c>
      <c r="J175" s="25">
        <f ca="1">ROUNDUP(IF(Staff_data[[#This Row],[Tenure]]&gt;2,3%,2%)*Staff_data[[#This Row],[Salary]],0)</f>
        <v>3464</v>
      </c>
    </row>
    <row r="176" spans="1:10" x14ac:dyDescent="0.35">
      <c r="A176" t="s">
        <v>49</v>
      </c>
      <c r="B176" t="s">
        <v>206</v>
      </c>
      <c r="C176">
        <v>37</v>
      </c>
      <c r="D176" t="s">
        <v>24</v>
      </c>
      <c r="E176" s="7">
        <v>44146</v>
      </c>
      <c r="F176" t="s">
        <v>21</v>
      </c>
      <c r="G176" s="26">
        <v>115440</v>
      </c>
      <c r="H176" t="s">
        <v>207</v>
      </c>
      <c r="I176" s="8">
        <f ca="1">(TODAY()-Staff_data[[#This Row],[Date Joined]])/365</f>
        <v>2.8986301369863012</v>
      </c>
      <c r="J176" s="25">
        <f ca="1">ROUNDUP(IF(Staff_data[[#This Row],[Tenure]]&gt;2,3%,2%)*Staff_data[[#This Row],[Salary]],0)</f>
        <v>3464</v>
      </c>
    </row>
    <row r="177" spans="1:10" x14ac:dyDescent="0.35">
      <c r="A177" t="s">
        <v>134</v>
      </c>
      <c r="B177" t="s">
        <v>15</v>
      </c>
      <c r="C177">
        <v>33</v>
      </c>
      <c r="D177" t="s">
        <v>16</v>
      </c>
      <c r="E177" s="7">
        <v>44103</v>
      </c>
      <c r="F177" t="s">
        <v>9</v>
      </c>
      <c r="G177" s="26">
        <v>115920</v>
      </c>
      <c r="H177" t="s">
        <v>205</v>
      </c>
      <c r="I177" s="8">
        <f ca="1">(TODAY()-Staff_data[[#This Row],[Date Joined]])/365</f>
        <v>3.0164383561643837</v>
      </c>
      <c r="J177" s="25">
        <f ca="1">ROUNDUP(IF(Staff_data[[#This Row],[Tenure]]&gt;2,3%,2%)*Staff_data[[#This Row],[Salary]],0)</f>
        <v>3478</v>
      </c>
    </row>
    <row r="178" spans="1:10" x14ac:dyDescent="0.35">
      <c r="A178" t="s">
        <v>40</v>
      </c>
      <c r="B178" t="s">
        <v>15</v>
      </c>
      <c r="C178">
        <v>33</v>
      </c>
      <c r="D178" t="s">
        <v>16</v>
      </c>
      <c r="E178" s="7">
        <v>44164</v>
      </c>
      <c r="F178" t="s">
        <v>9</v>
      </c>
      <c r="G178" s="26">
        <v>115920</v>
      </c>
      <c r="H178" t="s">
        <v>207</v>
      </c>
      <c r="I178" s="8">
        <f ca="1">(TODAY()-Staff_data[[#This Row],[Date Joined]])/365</f>
        <v>2.8493150684931505</v>
      </c>
      <c r="J178" s="25">
        <f ca="1">ROUNDUP(IF(Staff_data[[#This Row],[Tenure]]&gt;2,3%,2%)*Staff_data[[#This Row],[Salary]],0)</f>
        <v>3478</v>
      </c>
    </row>
    <row r="179" spans="1:10" x14ac:dyDescent="0.35">
      <c r="A179" t="s">
        <v>148</v>
      </c>
      <c r="B179" t="s">
        <v>8</v>
      </c>
      <c r="C179">
        <v>37</v>
      </c>
      <c r="D179" t="s">
        <v>16</v>
      </c>
      <c r="E179" s="7">
        <v>44389</v>
      </c>
      <c r="F179" t="s">
        <v>56</v>
      </c>
      <c r="G179" s="26">
        <v>118100</v>
      </c>
      <c r="H179" t="s">
        <v>205</v>
      </c>
      <c r="I179" s="8">
        <f ca="1">(TODAY()-Staff_data[[#This Row],[Date Joined]])/365</f>
        <v>2.2328767123287672</v>
      </c>
      <c r="J179" s="25">
        <f ca="1">ROUNDUP(IF(Staff_data[[#This Row],[Tenure]]&gt;2,3%,2%)*Staff_data[[#This Row],[Salary]],0)</f>
        <v>3543</v>
      </c>
    </row>
    <row r="180" spans="1:10" x14ac:dyDescent="0.35">
      <c r="A180" t="s">
        <v>55</v>
      </c>
      <c r="B180" t="s">
        <v>8</v>
      </c>
      <c r="C180">
        <v>37</v>
      </c>
      <c r="D180" t="s">
        <v>16</v>
      </c>
      <c r="E180" s="7">
        <v>44451</v>
      </c>
      <c r="F180" t="s">
        <v>56</v>
      </c>
      <c r="G180" s="26">
        <v>118100</v>
      </c>
      <c r="H180" t="s">
        <v>207</v>
      </c>
      <c r="I180" s="8">
        <f ca="1">(TODAY()-Staff_data[[#This Row],[Date Joined]])/365</f>
        <v>2.0630136986301371</v>
      </c>
      <c r="J180" s="25">
        <f ca="1">ROUNDUP(IF(Staff_data[[#This Row],[Tenure]]&gt;2,3%,2%)*Staff_data[[#This Row],[Salary]],0)</f>
        <v>3543</v>
      </c>
    </row>
    <row r="181" spans="1:10" x14ac:dyDescent="0.35">
      <c r="A181" t="s">
        <v>199</v>
      </c>
      <c r="B181" t="s">
        <v>15</v>
      </c>
      <c r="C181">
        <v>36</v>
      </c>
      <c r="D181" t="s">
        <v>16</v>
      </c>
      <c r="E181" s="7">
        <v>43958</v>
      </c>
      <c r="F181" t="s">
        <v>12</v>
      </c>
      <c r="G181" s="26">
        <v>118840</v>
      </c>
      <c r="H181" t="s">
        <v>205</v>
      </c>
      <c r="I181" s="8">
        <f ca="1">(TODAY()-Staff_data[[#This Row],[Date Joined]])/365</f>
        <v>3.4136986301369863</v>
      </c>
      <c r="J181" s="25">
        <f ca="1">ROUNDUP(IF(Staff_data[[#This Row],[Tenure]]&gt;2,3%,2%)*Staff_data[[#This Row],[Salary]],0)</f>
        <v>3566</v>
      </c>
    </row>
    <row r="182" spans="1:10" x14ac:dyDescent="0.35">
      <c r="A182" t="s">
        <v>106</v>
      </c>
      <c r="B182" t="s">
        <v>15</v>
      </c>
      <c r="C182">
        <v>36</v>
      </c>
      <c r="D182" t="s">
        <v>16</v>
      </c>
      <c r="E182" s="7">
        <v>44019</v>
      </c>
      <c r="F182" t="s">
        <v>12</v>
      </c>
      <c r="G182" s="26">
        <v>118840</v>
      </c>
      <c r="H182" t="s">
        <v>207</v>
      </c>
      <c r="I182" s="8">
        <f ca="1">(TODAY()-Staff_data[[#This Row],[Date Joined]])/365</f>
        <v>3.2465753424657535</v>
      </c>
      <c r="J182" s="25">
        <f ca="1">ROUNDUP(IF(Staff_data[[#This Row],[Tenure]]&gt;2,3%,2%)*Staff_data[[#This Row],[Salary]],0)</f>
        <v>3566</v>
      </c>
    </row>
    <row r="183" spans="1:10" x14ac:dyDescent="0.35">
      <c r="A183" t="s">
        <v>152</v>
      </c>
      <c r="B183" t="s">
        <v>8</v>
      </c>
      <c r="C183">
        <v>27</v>
      </c>
      <c r="D183" t="s">
        <v>16</v>
      </c>
      <c r="E183" s="7">
        <v>44061</v>
      </c>
      <c r="F183" t="s">
        <v>56</v>
      </c>
      <c r="G183" s="26">
        <v>119110</v>
      </c>
      <c r="H183" t="s">
        <v>205</v>
      </c>
      <c r="I183" s="8">
        <f ca="1">(TODAY()-Staff_data[[#This Row],[Date Joined]])/365</f>
        <v>3.1315068493150684</v>
      </c>
      <c r="J183" s="25">
        <f ca="1">ROUNDUP(IF(Staff_data[[#This Row],[Tenure]]&gt;2,3%,2%)*Staff_data[[#This Row],[Salary]],0)</f>
        <v>3574</v>
      </c>
    </row>
    <row r="184" spans="1:10" x14ac:dyDescent="0.35">
      <c r="A184" t="s">
        <v>60</v>
      </c>
      <c r="B184" t="s">
        <v>8</v>
      </c>
      <c r="C184">
        <v>27</v>
      </c>
      <c r="D184" t="s">
        <v>16</v>
      </c>
      <c r="E184" s="7">
        <v>44122</v>
      </c>
      <c r="F184" t="s">
        <v>56</v>
      </c>
      <c r="G184" s="26">
        <v>119110</v>
      </c>
      <c r="H184" t="s">
        <v>207</v>
      </c>
      <c r="I184" s="8">
        <f ca="1">(TODAY()-Staff_data[[#This Row],[Date Joined]])/365</f>
        <v>2.9643835616438357</v>
      </c>
      <c r="J184" s="25">
        <f ca="1">ROUNDUP(IF(Staff_data[[#This Row],[Tenure]]&gt;2,3%,2%)*Staff_data[[#This Row],[Salary]],0)</f>
        <v>3574</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DAD1-2701-46E4-8036-DBC500A3C608}">
  <sheetPr>
    <tabColor theme="8"/>
  </sheetPr>
  <dimension ref="A1"/>
  <sheetViews>
    <sheetView zoomScale="78" workbookViewId="0">
      <selection activeCell="G27" sqref="G27"/>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96F2-4C27-46BF-8DB8-F91FECD0C287}">
  <sheetPr>
    <tabColor theme="5"/>
  </sheetPr>
  <dimension ref="B2:C10"/>
  <sheetViews>
    <sheetView workbookViewId="0">
      <selection activeCell="I19" sqref="I19"/>
    </sheetView>
  </sheetViews>
  <sheetFormatPr defaultRowHeight="14.5" x14ac:dyDescent="0.35"/>
  <cols>
    <col min="2" max="2" width="13.1796875" bestFit="1" customWidth="1"/>
    <col min="3" max="3" width="13.54296875" bestFit="1" customWidth="1"/>
    <col min="4" max="4" width="15.26953125" bestFit="1" customWidth="1"/>
    <col min="5" max="5" width="10.453125" bestFit="1" customWidth="1"/>
    <col min="6" max="6" width="4.81640625" bestFit="1" customWidth="1"/>
    <col min="7" max="7" width="9.08984375" bestFit="1" customWidth="1"/>
    <col min="8" max="8" width="10.7265625" bestFit="1" customWidth="1"/>
  </cols>
  <sheetData>
    <row r="2" spans="2:3" x14ac:dyDescent="0.35">
      <c r="B2" s="21" t="s">
        <v>5</v>
      </c>
      <c r="C2" t="s" vm="1">
        <v>236</v>
      </c>
    </row>
    <row r="4" spans="2:3" x14ac:dyDescent="0.35">
      <c r="B4" s="21" t="s">
        <v>235</v>
      </c>
      <c r="C4" t="s">
        <v>225</v>
      </c>
    </row>
    <row r="5" spans="2:3" x14ac:dyDescent="0.35">
      <c r="B5" s="11" t="s">
        <v>10</v>
      </c>
      <c r="C5" s="27">
        <v>4</v>
      </c>
    </row>
    <row r="6" spans="2:3" x14ac:dyDescent="0.35">
      <c r="B6" s="11" t="s">
        <v>13</v>
      </c>
      <c r="C6" s="27">
        <v>20</v>
      </c>
    </row>
    <row r="7" spans="2:3" x14ac:dyDescent="0.35">
      <c r="B7" s="11" t="s">
        <v>16</v>
      </c>
      <c r="C7" s="27">
        <v>137</v>
      </c>
    </row>
    <row r="8" spans="2:3" x14ac:dyDescent="0.35">
      <c r="B8" s="11" t="s">
        <v>24</v>
      </c>
      <c r="C8" s="27">
        <v>16</v>
      </c>
    </row>
    <row r="9" spans="2:3" x14ac:dyDescent="0.35">
      <c r="B9" s="11" t="s">
        <v>42</v>
      </c>
      <c r="C9" s="27">
        <v>6</v>
      </c>
    </row>
    <row r="10" spans="2:3" x14ac:dyDescent="0.35">
      <c r="B10" s="11" t="s">
        <v>234</v>
      </c>
      <c r="C10" s="27">
        <v>183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7D40-CF1E-45F8-93A9-90E60B1F2C8A}">
  <sheetPr>
    <tabColor theme="8" tint="0.79998168889431442"/>
  </sheetPr>
  <dimension ref="B2:U40"/>
  <sheetViews>
    <sheetView topLeftCell="F20" workbookViewId="0">
      <selection activeCell="N40" sqref="N40"/>
    </sheetView>
  </sheetViews>
  <sheetFormatPr defaultRowHeight="14.5" x14ac:dyDescent="0.35"/>
  <cols>
    <col min="2" max="2" width="12.36328125" bestFit="1" customWidth="1"/>
    <col min="3" max="3" width="13.54296875" bestFit="1" customWidth="1"/>
    <col min="19" max="19" width="17" style="29" bestFit="1" customWidth="1"/>
    <col min="20" max="20" width="9.90625" bestFit="1" customWidth="1"/>
    <col min="21" max="21" width="12.26953125" bestFit="1" customWidth="1"/>
  </cols>
  <sheetData>
    <row r="2" spans="2:21" x14ac:dyDescent="0.35">
      <c r="S2" s="29" t="s">
        <v>253</v>
      </c>
      <c r="T2" t="s">
        <v>254</v>
      </c>
      <c r="U2" t="s">
        <v>255</v>
      </c>
    </row>
    <row r="3" spans="2:21" x14ac:dyDescent="0.35">
      <c r="B3" s="21" t="s">
        <v>235</v>
      </c>
      <c r="C3" t="s">
        <v>225</v>
      </c>
      <c r="R3" cm="1">
        <f t="array" ref="R3:R38">_xlfn.SEQUENCE(36)</f>
        <v>1</v>
      </c>
      <c r="S3" s="29" cm="1">
        <f t="array" ref="S3:S38">EDATE(DATE(2020,4,1),_xlfn.ANCHORARRAY(R3)+0)</f>
        <v>43952</v>
      </c>
      <c r="T3">
        <f>COUNTIFS(Staff_data[Date Joined],"&gt;="&amp;S3,Staff_data[Date Joined],"&lt;="&amp;EOMONTH(S3,0))</f>
        <v>3</v>
      </c>
      <c r="U3">
        <f>SUM($T$3:T3)</f>
        <v>3</v>
      </c>
    </row>
    <row r="4" spans="2:21" x14ac:dyDescent="0.35">
      <c r="B4" s="11" t="s">
        <v>237</v>
      </c>
      <c r="C4" s="27"/>
      <c r="R4">
        <v>2</v>
      </c>
      <c r="S4" s="29">
        <v>43983</v>
      </c>
      <c r="T4">
        <f>COUNTIFS(Staff_data[Date Joined],"&gt;="&amp;S4,Staff_data[Date Joined],"&lt;="&amp;EOMONTH(S4,0))</f>
        <v>1</v>
      </c>
      <c r="U4">
        <f>SUM($T$3:T4)</f>
        <v>4</v>
      </c>
    </row>
    <row r="5" spans="2:21" x14ac:dyDescent="0.35">
      <c r="B5" s="28" t="s">
        <v>238</v>
      </c>
      <c r="C5" s="27">
        <v>3</v>
      </c>
      <c r="R5">
        <v>3</v>
      </c>
      <c r="S5" s="29">
        <v>44013</v>
      </c>
      <c r="T5">
        <f>COUNTIFS(Staff_data[Date Joined],"&gt;="&amp;S5,Staff_data[Date Joined],"&lt;="&amp;EOMONTH(S5,0))</f>
        <v>5</v>
      </c>
      <c r="U5">
        <f>SUM($T$3:T5)</f>
        <v>9</v>
      </c>
    </row>
    <row r="6" spans="2:21" x14ac:dyDescent="0.35">
      <c r="B6" s="28" t="s">
        <v>239</v>
      </c>
      <c r="C6" s="27">
        <v>4</v>
      </c>
      <c r="R6">
        <v>4</v>
      </c>
      <c r="S6" s="29">
        <v>44044</v>
      </c>
      <c r="T6">
        <f>COUNTIFS(Staff_data[Date Joined],"&gt;="&amp;S6,Staff_data[Date Joined],"&lt;="&amp;EOMONTH(S6,0))</f>
        <v>3</v>
      </c>
      <c r="U6">
        <f>SUM($T$3:T6)</f>
        <v>12</v>
      </c>
    </row>
    <row r="7" spans="2:21" x14ac:dyDescent="0.35">
      <c r="B7" s="28" t="s">
        <v>240</v>
      </c>
      <c r="C7" s="27">
        <v>9</v>
      </c>
      <c r="R7">
        <v>5</v>
      </c>
      <c r="S7" s="29">
        <v>44075</v>
      </c>
      <c r="T7">
        <f>COUNTIFS(Staff_data[Date Joined],"&gt;="&amp;S7,Staff_data[Date Joined],"&lt;="&amp;EOMONTH(S7,0))</f>
        <v>6</v>
      </c>
      <c r="U7">
        <f>SUM($T$3:T7)</f>
        <v>18</v>
      </c>
    </row>
    <row r="8" spans="2:21" x14ac:dyDescent="0.35">
      <c r="B8" s="28" t="s">
        <v>241</v>
      </c>
      <c r="C8" s="27">
        <v>12</v>
      </c>
      <c r="R8">
        <v>6</v>
      </c>
      <c r="S8" s="29">
        <v>44105</v>
      </c>
      <c r="T8">
        <f>COUNTIFS(Staff_data[Date Joined],"&gt;="&amp;S8,Staff_data[Date Joined],"&lt;="&amp;EOMONTH(S8,0))</f>
        <v>6</v>
      </c>
      <c r="U8">
        <f>SUM($T$3:T8)</f>
        <v>24</v>
      </c>
    </row>
    <row r="9" spans="2:21" x14ac:dyDescent="0.35">
      <c r="B9" s="28" t="s">
        <v>242</v>
      </c>
      <c r="C9" s="27">
        <v>18</v>
      </c>
      <c r="R9">
        <v>7</v>
      </c>
      <c r="S9" s="29">
        <v>44136</v>
      </c>
      <c r="T9">
        <f>COUNTIFS(Staff_data[Date Joined],"&gt;="&amp;S9,Staff_data[Date Joined],"&lt;="&amp;EOMONTH(S9,0))</f>
        <v>6</v>
      </c>
      <c r="U9">
        <f>SUM($T$3:T9)</f>
        <v>30</v>
      </c>
    </row>
    <row r="10" spans="2:21" x14ac:dyDescent="0.35">
      <c r="B10" s="28" t="s">
        <v>243</v>
      </c>
      <c r="C10" s="27">
        <v>24</v>
      </c>
      <c r="R10">
        <v>8</v>
      </c>
      <c r="S10" s="29">
        <v>44166</v>
      </c>
      <c r="T10">
        <f>COUNTIFS(Staff_data[Date Joined],"&gt;="&amp;S10,Staff_data[Date Joined],"&lt;="&amp;EOMONTH(S10,0))</f>
        <v>7</v>
      </c>
      <c r="U10">
        <f>SUM($T$3:T10)</f>
        <v>37</v>
      </c>
    </row>
    <row r="11" spans="2:21" x14ac:dyDescent="0.35">
      <c r="B11" s="28" t="s">
        <v>244</v>
      </c>
      <c r="C11" s="27">
        <v>30</v>
      </c>
      <c r="R11">
        <v>9</v>
      </c>
      <c r="S11" s="29">
        <v>44197</v>
      </c>
      <c r="T11">
        <f>COUNTIFS(Staff_data[Date Joined],"&gt;="&amp;S11,Staff_data[Date Joined],"&lt;="&amp;EOMONTH(S11,0))</f>
        <v>6</v>
      </c>
      <c r="U11">
        <f>SUM($T$3:T11)</f>
        <v>43</v>
      </c>
    </row>
    <row r="12" spans="2:21" x14ac:dyDescent="0.35">
      <c r="B12" s="28" t="s">
        <v>245</v>
      </c>
      <c r="C12" s="27">
        <v>37</v>
      </c>
      <c r="R12">
        <v>10</v>
      </c>
      <c r="S12" s="29">
        <v>44228</v>
      </c>
      <c r="T12">
        <f>COUNTIFS(Staff_data[Date Joined],"&gt;="&amp;S12,Staff_data[Date Joined],"&lt;="&amp;EOMONTH(S12,0))</f>
        <v>4</v>
      </c>
      <c r="U12">
        <f>SUM($T$3:T12)</f>
        <v>47</v>
      </c>
    </row>
    <row r="13" spans="2:21" x14ac:dyDescent="0.35">
      <c r="B13" s="11" t="s">
        <v>246</v>
      </c>
      <c r="C13" s="27"/>
      <c r="R13">
        <v>11</v>
      </c>
      <c r="S13" s="29">
        <v>44256</v>
      </c>
      <c r="T13">
        <f>COUNTIFS(Staff_data[Date Joined],"&gt;="&amp;S13,Staff_data[Date Joined],"&lt;="&amp;EOMONTH(S13,0))</f>
        <v>9</v>
      </c>
      <c r="U13">
        <f>SUM($T$3:T13)</f>
        <v>56</v>
      </c>
    </row>
    <row r="14" spans="2:21" x14ac:dyDescent="0.35">
      <c r="B14" s="28" t="s">
        <v>247</v>
      </c>
      <c r="C14" s="27">
        <v>6</v>
      </c>
      <c r="R14">
        <v>12</v>
      </c>
      <c r="S14" s="29">
        <v>44287</v>
      </c>
      <c r="T14">
        <f>COUNTIFS(Staff_data[Date Joined],"&gt;="&amp;S14,Staff_data[Date Joined],"&lt;="&amp;EOMONTH(S14,0))</f>
        <v>5</v>
      </c>
      <c r="U14">
        <f>SUM($T$3:T14)</f>
        <v>61</v>
      </c>
    </row>
    <row r="15" spans="2:21" x14ac:dyDescent="0.35">
      <c r="B15" s="28" t="s">
        <v>248</v>
      </c>
      <c r="C15" s="27">
        <v>10</v>
      </c>
      <c r="R15">
        <v>13</v>
      </c>
      <c r="S15" s="29">
        <v>44317</v>
      </c>
      <c r="T15">
        <f>COUNTIFS(Staff_data[Date Joined],"&gt;="&amp;S15,Staff_data[Date Joined],"&lt;="&amp;EOMONTH(S15,0))</f>
        <v>10</v>
      </c>
      <c r="U15">
        <f>SUM($T$3:T15)</f>
        <v>71</v>
      </c>
    </row>
    <row r="16" spans="2:21" x14ac:dyDescent="0.35">
      <c r="B16" s="28" t="s">
        <v>249</v>
      </c>
      <c r="C16" s="27">
        <v>19</v>
      </c>
      <c r="R16">
        <v>14</v>
      </c>
      <c r="S16" s="29">
        <v>44348</v>
      </c>
      <c r="T16">
        <f>COUNTIFS(Staff_data[Date Joined],"&gt;="&amp;S16,Staff_data[Date Joined],"&lt;="&amp;EOMONTH(S16,0))</f>
        <v>6</v>
      </c>
      <c r="U16">
        <f>SUM($T$3:T16)</f>
        <v>77</v>
      </c>
    </row>
    <row r="17" spans="2:21" x14ac:dyDescent="0.35">
      <c r="B17" s="28" t="s">
        <v>250</v>
      </c>
      <c r="C17" s="27">
        <v>24</v>
      </c>
      <c r="R17">
        <v>15</v>
      </c>
      <c r="S17" s="29">
        <v>44378</v>
      </c>
      <c r="T17">
        <f>COUNTIFS(Staff_data[Date Joined],"&gt;="&amp;S17,Staff_data[Date Joined],"&lt;="&amp;EOMONTH(S17,0))</f>
        <v>13</v>
      </c>
      <c r="U17">
        <f>SUM($T$3:T17)</f>
        <v>90</v>
      </c>
    </row>
    <row r="18" spans="2:21" x14ac:dyDescent="0.35">
      <c r="B18" s="28" t="s">
        <v>238</v>
      </c>
      <c r="C18" s="27">
        <v>34</v>
      </c>
      <c r="R18">
        <v>16</v>
      </c>
      <c r="S18" s="29">
        <v>44409</v>
      </c>
      <c r="T18">
        <f>COUNTIFS(Staff_data[Date Joined],"&gt;="&amp;S18,Staff_data[Date Joined],"&lt;="&amp;EOMONTH(S18,0))</f>
        <v>4</v>
      </c>
      <c r="U18">
        <f>SUM($T$3:T18)</f>
        <v>94</v>
      </c>
    </row>
    <row r="19" spans="2:21" x14ac:dyDescent="0.35">
      <c r="B19" s="28" t="s">
        <v>239</v>
      </c>
      <c r="C19" s="27">
        <v>40</v>
      </c>
      <c r="R19">
        <v>17</v>
      </c>
      <c r="S19" s="29">
        <v>44440</v>
      </c>
      <c r="T19">
        <f>COUNTIFS(Staff_data[Date Joined],"&gt;="&amp;S19,Staff_data[Date Joined],"&lt;="&amp;EOMONTH(S19,0))</f>
        <v>11</v>
      </c>
      <c r="U19">
        <f>SUM($T$3:T19)</f>
        <v>105</v>
      </c>
    </row>
    <row r="20" spans="2:21" x14ac:dyDescent="0.35">
      <c r="B20" s="28" t="s">
        <v>240</v>
      </c>
      <c r="C20" s="27">
        <v>53</v>
      </c>
      <c r="R20">
        <v>18</v>
      </c>
      <c r="S20" s="29">
        <v>44470</v>
      </c>
      <c r="T20">
        <f>COUNTIFS(Staff_data[Date Joined],"&gt;="&amp;S20,Staff_data[Date Joined],"&lt;="&amp;EOMONTH(S20,0))</f>
        <v>3</v>
      </c>
      <c r="U20">
        <f>SUM($T$3:T20)</f>
        <v>108</v>
      </c>
    </row>
    <row r="21" spans="2:21" x14ac:dyDescent="0.35">
      <c r="B21" s="28" t="s">
        <v>241</v>
      </c>
      <c r="C21" s="27">
        <v>57</v>
      </c>
      <c r="R21">
        <v>19</v>
      </c>
      <c r="S21" s="29">
        <v>44501</v>
      </c>
      <c r="T21">
        <f>COUNTIFS(Staff_data[Date Joined],"&gt;="&amp;S21,Staff_data[Date Joined],"&lt;="&amp;EOMONTH(S21,0))</f>
        <v>4</v>
      </c>
      <c r="U21">
        <f>SUM($T$3:T21)</f>
        <v>112</v>
      </c>
    </row>
    <row r="22" spans="2:21" x14ac:dyDescent="0.35">
      <c r="B22" s="28" t="s">
        <v>242</v>
      </c>
      <c r="C22" s="27">
        <v>68</v>
      </c>
      <c r="R22">
        <v>20</v>
      </c>
      <c r="S22" s="29">
        <v>44531</v>
      </c>
      <c r="T22">
        <f>COUNTIFS(Staff_data[Date Joined],"&gt;="&amp;S22,Staff_data[Date Joined],"&lt;="&amp;EOMONTH(S22,0))</f>
        <v>7</v>
      </c>
      <c r="U22">
        <f>SUM($T$3:T22)</f>
        <v>119</v>
      </c>
    </row>
    <row r="23" spans="2:21" x14ac:dyDescent="0.35">
      <c r="B23" s="28" t="s">
        <v>243</v>
      </c>
      <c r="C23" s="27">
        <v>71</v>
      </c>
      <c r="R23">
        <v>21</v>
      </c>
      <c r="S23" s="29">
        <v>44562</v>
      </c>
      <c r="T23">
        <f>COUNTIFS(Staff_data[Date Joined],"&gt;="&amp;S23,Staff_data[Date Joined],"&lt;="&amp;EOMONTH(S23,0))</f>
        <v>3</v>
      </c>
      <c r="U23">
        <f>SUM($T$3:T23)</f>
        <v>122</v>
      </c>
    </row>
    <row r="24" spans="2:21" x14ac:dyDescent="0.35">
      <c r="B24" s="28" t="s">
        <v>244</v>
      </c>
      <c r="C24" s="27">
        <v>75</v>
      </c>
      <c r="R24">
        <v>22</v>
      </c>
      <c r="S24" s="29">
        <v>44593</v>
      </c>
      <c r="T24">
        <f>COUNTIFS(Staff_data[Date Joined],"&gt;="&amp;S24,Staff_data[Date Joined],"&lt;="&amp;EOMONTH(S24,0))</f>
        <v>10</v>
      </c>
      <c r="U24">
        <f>SUM($T$3:T24)</f>
        <v>132</v>
      </c>
    </row>
    <row r="25" spans="2:21" x14ac:dyDescent="0.35">
      <c r="B25" s="28" t="s">
        <v>245</v>
      </c>
      <c r="C25" s="27">
        <v>82</v>
      </c>
      <c r="R25">
        <v>23</v>
      </c>
      <c r="S25" s="29">
        <v>44621</v>
      </c>
      <c r="T25">
        <f>COUNTIFS(Staff_data[Date Joined],"&gt;="&amp;S25,Staff_data[Date Joined],"&lt;="&amp;EOMONTH(S25,0))</f>
        <v>9</v>
      </c>
      <c r="U25">
        <f>SUM($T$3:T25)</f>
        <v>141</v>
      </c>
    </row>
    <row r="26" spans="2:21" x14ac:dyDescent="0.35">
      <c r="B26" s="11" t="s">
        <v>251</v>
      </c>
      <c r="C26" s="27"/>
      <c r="R26">
        <v>24</v>
      </c>
      <c r="S26" s="29">
        <v>44652</v>
      </c>
      <c r="T26">
        <f>COUNTIFS(Staff_data[Date Joined],"&gt;="&amp;S26,Staff_data[Date Joined],"&lt;="&amp;EOMONTH(S26,0))</f>
        <v>9</v>
      </c>
      <c r="U26">
        <f>SUM($T$3:T26)</f>
        <v>150</v>
      </c>
    </row>
    <row r="27" spans="2:21" x14ac:dyDescent="0.35">
      <c r="B27" s="28" t="s">
        <v>247</v>
      </c>
      <c r="C27" s="27">
        <v>3</v>
      </c>
      <c r="R27">
        <v>25</v>
      </c>
      <c r="S27" s="29">
        <v>44682</v>
      </c>
      <c r="T27">
        <f>COUNTIFS(Staff_data[Date Joined],"&gt;="&amp;S27,Staff_data[Date Joined],"&lt;="&amp;EOMONTH(S27,0))</f>
        <v>9</v>
      </c>
      <c r="U27">
        <f>SUM($T$3:T27)</f>
        <v>159</v>
      </c>
    </row>
    <row r="28" spans="2:21" x14ac:dyDescent="0.35">
      <c r="B28" s="28" t="s">
        <v>248</v>
      </c>
      <c r="C28" s="27">
        <v>13</v>
      </c>
      <c r="R28">
        <v>26</v>
      </c>
      <c r="S28" s="29">
        <v>44713</v>
      </c>
      <c r="T28">
        <f>COUNTIFS(Staff_data[Date Joined],"&gt;="&amp;S28,Staff_data[Date Joined],"&lt;="&amp;EOMONTH(S28,0))</f>
        <v>7</v>
      </c>
      <c r="U28">
        <f>SUM($T$3:T28)</f>
        <v>166</v>
      </c>
    </row>
    <row r="29" spans="2:21" x14ac:dyDescent="0.35">
      <c r="B29" s="28" t="s">
        <v>249</v>
      </c>
      <c r="C29" s="27">
        <v>22</v>
      </c>
      <c r="R29">
        <v>27</v>
      </c>
      <c r="S29" s="29">
        <v>44743</v>
      </c>
      <c r="T29">
        <f>COUNTIFS(Staff_data[Date Joined],"&gt;="&amp;S29,Staff_data[Date Joined],"&lt;="&amp;EOMONTH(S29,0))</f>
        <v>5</v>
      </c>
      <c r="U29">
        <f>SUM($T$3:T29)</f>
        <v>171</v>
      </c>
    </row>
    <row r="30" spans="2:21" x14ac:dyDescent="0.35">
      <c r="B30" s="28" t="s">
        <v>250</v>
      </c>
      <c r="C30" s="27">
        <v>31</v>
      </c>
      <c r="R30">
        <v>28</v>
      </c>
      <c r="S30" s="29">
        <v>44774</v>
      </c>
      <c r="T30">
        <f>COUNTIFS(Staff_data[Date Joined],"&gt;="&amp;S30,Staff_data[Date Joined],"&lt;="&amp;EOMONTH(S30,0))</f>
        <v>5</v>
      </c>
      <c r="U30">
        <f>SUM($T$3:T30)</f>
        <v>176</v>
      </c>
    </row>
    <row r="31" spans="2:21" x14ac:dyDescent="0.35">
      <c r="B31" s="28" t="s">
        <v>238</v>
      </c>
      <c r="C31" s="27">
        <v>40</v>
      </c>
      <c r="R31">
        <v>29</v>
      </c>
      <c r="S31" s="29">
        <v>44805</v>
      </c>
      <c r="T31">
        <f>COUNTIFS(Staff_data[Date Joined],"&gt;="&amp;S31,Staff_data[Date Joined],"&lt;="&amp;EOMONTH(S31,0))</f>
        <v>2</v>
      </c>
      <c r="U31">
        <f>SUM($T$3:T31)</f>
        <v>178</v>
      </c>
    </row>
    <row r="32" spans="2:21" x14ac:dyDescent="0.35">
      <c r="B32" s="28" t="s">
        <v>239</v>
      </c>
      <c r="C32" s="27">
        <v>47</v>
      </c>
      <c r="R32">
        <v>30</v>
      </c>
      <c r="S32" s="29">
        <v>44835</v>
      </c>
      <c r="T32">
        <f>COUNTIFS(Staff_data[Date Joined],"&gt;="&amp;S32,Staff_data[Date Joined],"&lt;="&amp;EOMONTH(S32,0))</f>
        <v>3</v>
      </c>
      <c r="U32">
        <f>SUM($T$3:T32)</f>
        <v>181</v>
      </c>
    </row>
    <row r="33" spans="2:21" x14ac:dyDescent="0.35">
      <c r="B33" s="28" t="s">
        <v>240</v>
      </c>
      <c r="C33" s="27">
        <v>52</v>
      </c>
      <c r="R33">
        <v>31</v>
      </c>
      <c r="S33" s="29">
        <v>44866</v>
      </c>
      <c r="T33">
        <f>COUNTIFS(Staff_data[Date Joined],"&gt;="&amp;S33,Staff_data[Date Joined],"&lt;="&amp;EOMONTH(S33,0))</f>
        <v>0</v>
      </c>
      <c r="U33">
        <f>SUM($T$3:T33)</f>
        <v>181</v>
      </c>
    </row>
    <row r="34" spans="2:21" x14ac:dyDescent="0.35">
      <c r="B34" s="28" t="s">
        <v>241</v>
      </c>
      <c r="C34" s="27">
        <v>57</v>
      </c>
      <c r="R34">
        <v>32</v>
      </c>
      <c r="S34" s="29">
        <v>44896</v>
      </c>
      <c r="T34">
        <f>COUNTIFS(Staff_data[Date Joined],"&gt;="&amp;S34,Staff_data[Date Joined],"&lt;="&amp;EOMONTH(S34,0))</f>
        <v>0</v>
      </c>
      <c r="U34">
        <f>SUM($T$3:T34)</f>
        <v>181</v>
      </c>
    </row>
    <row r="35" spans="2:21" x14ac:dyDescent="0.35">
      <c r="B35" s="28" t="s">
        <v>242</v>
      </c>
      <c r="C35" s="27">
        <v>59</v>
      </c>
      <c r="R35">
        <v>33</v>
      </c>
      <c r="S35" s="29">
        <v>44927</v>
      </c>
      <c r="T35">
        <f>COUNTIFS(Staff_data[Date Joined],"&gt;="&amp;S35,Staff_data[Date Joined],"&lt;="&amp;EOMONTH(S35,0))</f>
        <v>0</v>
      </c>
      <c r="U35">
        <f>SUM($T$3:T35)</f>
        <v>181</v>
      </c>
    </row>
    <row r="36" spans="2:21" x14ac:dyDescent="0.35">
      <c r="B36" s="28" t="s">
        <v>243</v>
      </c>
      <c r="C36" s="27">
        <v>62</v>
      </c>
      <c r="R36">
        <v>34</v>
      </c>
      <c r="S36" s="29">
        <v>44958</v>
      </c>
      <c r="T36">
        <f>COUNTIFS(Staff_data[Date Joined],"&gt;="&amp;S36,Staff_data[Date Joined],"&lt;="&amp;EOMONTH(S36,0))</f>
        <v>1</v>
      </c>
      <c r="U36">
        <f>SUM($T$3:T36)</f>
        <v>182</v>
      </c>
    </row>
    <row r="37" spans="2:21" x14ac:dyDescent="0.35">
      <c r="B37" s="11" t="s">
        <v>252</v>
      </c>
      <c r="C37" s="27"/>
      <c r="R37">
        <v>35</v>
      </c>
      <c r="S37" s="29">
        <v>44986</v>
      </c>
      <c r="T37">
        <f>COUNTIFS(Staff_data[Date Joined],"&gt;="&amp;S37,Staff_data[Date Joined],"&lt;="&amp;EOMONTH(S37,0))</f>
        <v>0</v>
      </c>
      <c r="U37">
        <f>SUM($T$3:T37)</f>
        <v>182</v>
      </c>
    </row>
    <row r="38" spans="2:21" x14ac:dyDescent="0.35">
      <c r="B38" s="28" t="s">
        <v>248</v>
      </c>
      <c r="C38" s="27">
        <v>1</v>
      </c>
      <c r="R38">
        <v>36</v>
      </c>
      <c r="S38" s="29">
        <v>45017</v>
      </c>
      <c r="T38">
        <f>COUNTIFS(Staff_data[Date Joined],"&gt;="&amp;S38,Staff_data[Date Joined],"&lt;="&amp;EOMONTH(S38,0))</f>
        <v>1</v>
      </c>
      <c r="U38">
        <f>SUM($T$3:T38)</f>
        <v>183</v>
      </c>
    </row>
    <row r="39" spans="2:21" x14ac:dyDescent="0.35">
      <c r="B39" s="28" t="s">
        <v>250</v>
      </c>
      <c r="C39" s="27">
        <v>2</v>
      </c>
    </row>
    <row r="40" spans="2:21" x14ac:dyDescent="0.35">
      <c r="B40" s="11" t="s">
        <v>234</v>
      </c>
      <c r="C40" s="2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912B-5385-4FF6-A674-6335E6D31EDE}">
  <sheetPr>
    <tabColor theme="9"/>
  </sheetPr>
  <dimension ref="C1:N24"/>
  <sheetViews>
    <sheetView showGridLines="0" zoomScale="56" zoomScaleNormal="60" workbookViewId="0">
      <selection activeCell="S16" sqref="S16"/>
    </sheetView>
  </sheetViews>
  <sheetFormatPr defaultRowHeight="14.5" x14ac:dyDescent="0.35"/>
  <cols>
    <col min="3" max="3" width="22.81640625" customWidth="1"/>
    <col min="4" max="4" width="2.1796875" customWidth="1"/>
    <col min="5" max="5" width="22.81640625" customWidth="1"/>
    <col min="6" max="6" width="2.1796875" customWidth="1"/>
    <col min="7" max="7" width="22.81640625" customWidth="1"/>
    <col min="10" max="10" width="22.81640625" customWidth="1"/>
    <col min="11" max="11" width="2.453125" customWidth="1"/>
    <col min="12" max="12" width="22.81640625" customWidth="1"/>
    <col min="13" max="13" width="2.1796875" customWidth="1"/>
    <col min="14" max="14" width="22.81640625" customWidth="1"/>
  </cols>
  <sheetData>
    <row r="1" spans="3:14" ht="36.5" customHeight="1" x14ac:dyDescent="0.35">
      <c r="C1" s="42" t="s">
        <v>259</v>
      </c>
      <c r="D1" s="41"/>
      <c r="E1" s="41"/>
      <c r="F1" s="41"/>
      <c r="G1" s="41"/>
      <c r="H1" s="41"/>
      <c r="I1" s="41"/>
      <c r="J1" s="41"/>
      <c r="K1" s="41"/>
      <c r="L1" s="41"/>
      <c r="M1" s="41"/>
      <c r="N1" s="41"/>
    </row>
    <row r="2" spans="3:14" x14ac:dyDescent="0.35">
      <c r="C2" s="41"/>
      <c r="D2" s="41"/>
      <c r="E2" s="41"/>
      <c r="F2" s="41"/>
      <c r="G2" s="41"/>
      <c r="H2" s="41"/>
      <c r="I2" s="41"/>
      <c r="J2" s="41"/>
      <c r="K2" s="41"/>
      <c r="L2" s="41"/>
      <c r="M2" s="41"/>
      <c r="N2" s="41"/>
    </row>
    <row r="5" spans="3:14" ht="35" customHeight="1" x14ac:dyDescent="0.65">
      <c r="C5" s="40" t="s">
        <v>257</v>
      </c>
      <c r="D5" s="39"/>
      <c r="E5" s="39"/>
      <c r="F5" s="39"/>
      <c r="G5" s="39"/>
      <c r="J5" s="40" t="s">
        <v>258</v>
      </c>
      <c r="K5" s="39"/>
      <c r="L5" s="39"/>
      <c r="M5" s="39"/>
      <c r="N5" s="39"/>
    </row>
    <row r="6" spans="3:14" ht="82" customHeight="1" x14ac:dyDescent="0.35">
      <c r="C6" s="34">
        <f>COUNTIFS(Staff_data[Country],"NZ")</f>
        <v>91</v>
      </c>
      <c r="E6" s="33">
        <f>COUNTIFS(Staff_data[Country],"NZ",Staff_data[Gender],"Female")/C6</f>
        <v>0.47252747252747251</v>
      </c>
      <c r="G6" s="32">
        <f>AVERAGEIFS(Staff_data[Salary],Staff_data[Country],"NZ")</f>
        <v>76978.791208791212</v>
      </c>
      <c r="J6" s="35">
        <f>COUNTIFS(Staff_data[Country],"IND")</f>
        <v>92</v>
      </c>
      <c r="L6" s="36">
        <f>COUNTIFS(Staff_data[Country],"IND",Staff_data[Gender],"Female")/J6</f>
        <v>0.46739130434782611</v>
      </c>
      <c r="N6" s="37">
        <f>AVERAGEIFS(Staff_data[Salary],Staff_data[Country],"IND")</f>
        <v>77366.521739130432</v>
      </c>
    </row>
    <row r="7" spans="3:14" x14ac:dyDescent="0.35">
      <c r="C7" s="31"/>
    </row>
    <row r="8" spans="3:14" ht="36.5" customHeight="1" x14ac:dyDescent="0.35">
      <c r="C8" s="38" t="s">
        <v>256</v>
      </c>
      <c r="D8" s="38"/>
      <c r="E8" s="38"/>
      <c r="F8" s="38"/>
      <c r="G8" s="38"/>
      <c r="H8" s="38"/>
      <c r="I8" s="38"/>
      <c r="J8" s="38"/>
      <c r="K8" s="38"/>
      <c r="L8" s="38"/>
      <c r="M8" s="38"/>
      <c r="N8" s="38"/>
    </row>
    <row r="9" spans="3:14" x14ac:dyDescent="0.35">
      <c r="C9" s="30"/>
      <c r="D9" s="30"/>
      <c r="E9" s="30"/>
      <c r="F9" s="30"/>
      <c r="G9" s="30"/>
      <c r="J9" s="30"/>
      <c r="K9" s="30"/>
      <c r="L9" s="30"/>
      <c r="M9" s="30"/>
      <c r="N9" s="30"/>
    </row>
    <row r="10" spans="3:14" x14ac:dyDescent="0.35">
      <c r="C10" s="30"/>
      <c r="D10" s="30"/>
      <c r="E10" s="30"/>
      <c r="F10" s="30"/>
      <c r="G10" s="30"/>
      <c r="J10" s="30"/>
      <c r="K10" s="30"/>
      <c r="L10" s="30"/>
      <c r="M10" s="30"/>
      <c r="N10" s="30"/>
    </row>
    <row r="11" spans="3:14" x14ac:dyDescent="0.35">
      <c r="C11" s="30"/>
      <c r="D11" s="30"/>
      <c r="E11" s="30"/>
      <c r="F11" s="30"/>
      <c r="G11" s="30"/>
      <c r="J11" s="30"/>
      <c r="K11" s="30"/>
      <c r="L11" s="30"/>
      <c r="M11" s="30"/>
      <c r="N11" s="30"/>
    </row>
    <row r="12" spans="3:14" x14ac:dyDescent="0.35">
      <c r="C12" s="30"/>
      <c r="D12" s="30"/>
      <c r="E12" s="30"/>
      <c r="F12" s="30"/>
      <c r="G12" s="30"/>
      <c r="J12" s="30"/>
      <c r="K12" s="30"/>
      <c r="L12" s="30"/>
      <c r="M12" s="30"/>
      <c r="N12" s="30"/>
    </row>
    <row r="13" spans="3:14" x14ac:dyDescent="0.35">
      <c r="C13" s="30"/>
      <c r="D13" s="30"/>
      <c r="E13" s="30"/>
      <c r="F13" s="30"/>
      <c r="G13" s="30"/>
      <c r="J13" s="30"/>
      <c r="K13" s="30"/>
      <c r="L13" s="30"/>
      <c r="M13" s="30"/>
      <c r="N13" s="30"/>
    </row>
    <row r="14" spans="3:14" x14ac:dyDescent="0.35">
      <c r="C14" s="30"/>
      <c r="D14" s="30"/>
      <c r="E14" s="30"/>
      <c r="F14" s="30"/>
      <c r="G14" s="30"/>
      <c r="J14" s="30"/>
      <c r="K14" s="30"/>
      <c r="L14" s="30"/>
      <c r="M14" s="30"/>
      <c r="N14" s="30"/>
    </row>
    <row r="15" spans="3:14" x14ac:dyDescent="0.35">
      <c r="C15" s="30"/>
      <c r="D15" s="30"/>
      <c r="E15" s="30"/>
      <c r="F15" s="30"/>
      <c r="G15" s="30"/>
      <c r="J15" s="30"/>
      <c r="K15" s="30"/>
      <c r="L15" s="30"/>
      <c r="M15" s="30"/>
      <c r="N15" s="30"/>
    </row>
    <row r="16" spans="3:14" x14ac:dyDescent="0.35">
      <c r="C16" s="30"/>
      <c r="D16" s="30"/>
      <c r="E16" s="30"/>
      <c r="F16" s="30"/>
      <c r="G16" s="30"/>
      <c r="J16" s="30"/>
      <c r="K16" s="30"/>
      <c r="L16" s="30"/>
      <c r="M16" s="30"/>
      <c r="N16" s="30"/>
    </row>
    <row r="17" spans="3:14" x14ac:dyDescent="0.35">
      <c r="C17" s="30"/>
      <c r="D17" s="30"/>
      <c r="E17" s="30"/>
      <c r="F17" s="30"/>
      <c r="G17" s="30"/>
      <c r="J17" s="30"/>
      <c r="K17" s="30"/>
      <c r="L17" s="30"/>
      <c r="M17" s="30"/>
      <c r="N17" s="30"/>
    </row>
    <row r="18" spans="3:14" x14ac:dyDescent="0.35">
      <c r="C18" s="30"/>
      <c r="D18" s="30"/>
      <c r="E18" s="30"/>
      <c r="F18" s="30"/>
      <c r="G18" s="30"/>
      <c r="J18" s="30"/>
      <c r="K18" s="30"/>
      <c r="L18" s="30"/>
      <c r="M18" s="30"/>
      <c r="N18" s="30"/>
    </row>
    <row r="19" spans="3:14" x14ac:dyDescent="0.35">
      <c r="C19" s="30"/>
      <c r="D19" s="30"/>
      <c r="E19" s="30"/>
      <c r="F19" s="30"/>
      <c r="G19" s="30"/>
      <c r="J19" s="30"/>
      <c r="K19" s="30"/>
      <c r="L19" s="30"/>
      <c r="M19" s="30"/>
      <c r="N19" s="30"/>
    </row>
    <row r="20" spans="3:14" x14ac:dyDescent="0.35">
      <c r="C20" s="30"/>
      <c r="D20" s="30"/>
      <c r="E20" s="30"/>
      <c r="F20" s="30"/>
      <c r="G20" s="30"/>
      <c r="J20" s="30"/>
      <c r="K20" s="30"/>
      <c r="L20" s="30"/>
      <c r="M20" s="30"/>
      <c r="N20" s="30"/>
    </row>
    <row r="21" spans="3:14" x14ac:dyDescent="0.35">
      <c r="C21" s="30"/>
      <c r="D21" s="30"/>
      <c r="E21" s="30"/>
      <c r="F21" s="30"/>
      <c r="G21" s="30"/>
      <c r="J21" s="30"/>
      <c r="K21" s="30"/>
      <c r="L21" s="30"/>
      <c r="M21" s="30"/>
      <c r="N21" s="30"/>
    </row>
    <row r="22" spans="3:14" x14ac:dyDescent="0.35">
      <c r="C22" s="30"/>
      <c r="D22" s="30"/>
      <c r="E22" s="30"/>
      <c r="F22" s="30"/>
      <c r="G22" s="30"/>
      <c r="J22" s="30"/>
      <c r="K22" s="30"/>
      <c r="L22" s="30"/>
      <c r="M22" s="30"/>
      <c r="N22" s="30"/>
    </row>
    <row r="23" spans="3:14" x14ac:dyDescent="0.35">
      <c r="C23" s="30"/>
      <c r="D23" s="30"/>
      <c r="E23" s="30"/>
      <c r="F23" s="30"/>
      <c r="G23" s="30"/>
      <c r="J23" s="30"/>
      <c r="K23" s="30"/>
      <c r="L23" s="30"/>
      <c r="M23" s="30"/>
      <c r="N23" s="30"/>
    </row>
    <row r="24" spans="3:14" x14ac:dyDescent="0.35">
      <c r="C24" s="30"/>
      <c r="D24" s="30"/>
      <c r="E24" s="30"/>
      <c r="F24" s="30"/>
      <c r="G24" s="30"/>
      <c r="J24" s="30"/>
      <c r="K24" s="30"/>
      <c r="L24" s="30"/>
      <c r="M24" s="30"/>
      <c r="N24" s="30"/>
    </row>
  </sheetData>
  <mergeCells count="4">
    <mergeCell ref="C8:N8"/>
    <mergeCell ref="C5:G5"/>
    <mergeCell ref="J5:N5"/>
    <mergeCell ref="C1:N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B98E-8A1B-4FC8-A681-6CCEEEDD5665}">
  <dimension ref="A1:D64"/>
  <sheetViews>
    <sheetView topLeftCell="A9" workbookViewId="0">
      <selection activeCell="A22" sqref="A22"/>
    </sheetView>
  </sheetViews>
  <sheetFormatPr defaultRowHeight="14.5" x14ac:dyDescent="0.35"/>
  <cols>
    <col min="1" max="1" width="33.6328125" bestFit="1" customWidth="1"/>
    <col min="2" max="2" width="13.1796875" style="11" bestFit="1" customWidth="1"/>
    <col min="4" max="4" width="10.90625" bestFit="1" customWidth="1"/>
  </cols>
  <sheetData>
    <row r="1" spans="1:4" x14ac:dyDescent="0.35">
      <c r="A1" s="10" t="s">
        <v>218</v>
      </c>
    </row>
    <row r="3" spans="1:4" x14ac:dyDescent="0.35">
      <c r="D3" t="s">
        <v>213</v>
      </c>
    </row>
    <row r="4" spans="1:4" x14ac:dyDescent="0.35">
      <c r="A4" t="s">
        <v>208</v>
      </c>
      <c r="C4">
        <f>COUNTA(Staff_data[Name])</f>
        <v>183</v>
      </c>
    </row>
    <row r="5" spans="1:4" x14ac:dyDescent="0.35">
      <c r="A5" t="s">
        <v>209</v>
      </c>
      <c r="C5" s="6">
        <f>AVERAGE(Staff_data[Salary])</f>
        <v>77173.715846994543</v>
      </c>
      <c r="D5">
        <f>MEDIAN(Staff_data[Salary])</f>
        <v>75000</v>
      </c>
    </row>
    <row r="6" spans="1:4" x14ac:dyDescent="0.35">
      <c r="A6" t="s">
        <v>210</v>
      </c>
      <c r="C6">
        <f>AVERAGE(Staff_data[Age])</f>
        <v>30.42622950819672</v>
      </c>
      <c r="D6">
        <f>MEDIAN(Staff_data[Age])</f>
        <v>30</v>
      </c>
    </row>
    <row r="7" spans="1:4" x14ac:dyDescent="0.35">
      <c r="A7" t="s">
        <v>211</v>
      </c>
      <c r="C7">
        <f ca="1">AVERAGE(Staff_data[Tenure])</f>
        <v>2.112238940040422</v>
      </c>
    </row>
    <row r="8" spans="1:4" x14ac:dyDescent="0.35">
      <c r="A8" t="s">
        <v>215</v>
      </c>
      <c r="C8">
        <f>COUNTIFS(Staff_data[Gender],"Female")</f>
        <v>86</v>
      </c>
    </row>
    <row r="9" spans="1:4" x14ac:dyDescent="0.35">
      <c r="A9" t="s">
        <v>212</v>
      </c>
      <c r="C9" s="9">
        <f>C8/C4</f>
        <v>0.46994535519125685</v>
      </c>
    </row>
    <row r="11" spans="1:4" x14ac:dyDescent="0.35">
      <c r="A11" t="s">
        <v>217</v>
      </c>
      <c r="C11" s="9">
        <f>C12/C4</f>
        <v>0.34426229508196721</v>
      </c>
    </row>
    <row r="12" spans="1:4" x14ac:dyDescent="0.35">
      <c r="A12" t="s">
        <v>216</v>
      </c>
      <c r="C12">
        <f>COUNTIFS(Staff_data[Salary],"&gt;90000")</f>
        <v>63</v>
      </c>
    </row>
    <row r="14" spans="1:4" x14ac:dyDescent="0.35">
      <c r="A14" s="10" t="s">
        <v>219</v>
      </c>
    </row>
    <row r="15" spans="1:4" x14ac:dyDescent="0.35">
      <c r="A15" t="s">
        <v>165</v>
      </c>
    </row>
    <row r="17" spans="1:2" x14ac:dyDescent="0.35">
      <c r="A17" s="12" t="s">
        <v>1</v>
      </c>
      <c r="B17" s="13" t="str" cm="1">
        <f t="array" aca="1" ref="B17:B24" ca="1">TRANSPOSE(VLOOKUP(A15,Staff_data[],{2,3,4,5,6,7,8,9},FALSE))</f>
        <v>Female</v>
      </c>
    </row>
    <row r="18" spans="1:2" x14ac:dyDescent="0.35">
      <c r="A18" s="14" t="s">
        <v>3</v>
      </c>
      <c r="B18" s="15">
        <f ca="1"/>
        <v>34</v>
      </c>
    </row>
    <row r="19" spans="1:2" x14ac:dyDescent="0.35">
      <c r="A19" s="14" t="s">
        <v>6</v>
      </c>
      <c r="B19" s="15" t="str">
        <f ca="1"/>
        <v>Poor</v>
      </c>
    </row>
    <row r="20" spans="1:2" x14ac:dyDescent="0.35">
      <c r="A20" s="14" t="s">
        <v>221</v>
      </c>
      <c r="B20" s="16">
        <f ca="1"/>
        <v>44660</v>
      </c>
    </row>
    <row r="21" spans="1:2" x14ac:dyDescent="0.35">
      <c r="A21" s="14" t="s">
        <v>2</v>
      </c>
      <c r="B21" s="15" t="str">
        <f ca="1"/>
        <v>Sales</v>
      </c>
    </row>
    <row r="22" spans="1:2" x14ac:dyDescent="0.35">
      <c r="A22" s="14" t="s">
        <v>5</v>
      </c>
      <c r="B22" s="17">
        <f ca="1"/>
        <v>49630</v>
      </c>
    </row>
    <row r="23" spans="1:2" x14ac:dyDescent="0.35">
      <c r="A23" s="14" t="s">
        <v>204</v>
      </c>
      <c r="B23" s="15" t="str">
        <f ca="1"/>
        <v>IND</v>
      </c>
    </row>
    <row r="24" spans="1:2" x14ac:dyDescent="0.35">
      <c r="A24" s="18" t="s">
        <v>214</v>
      </c>
      <c r="B24" s="19">
        <f ca="1"/>
        <v>1.4904109589041097</v>
      </c>
    </row>
    <row r="27" spans="1:2" x14ac:dyDescent="0.35">
      <c r="A27" s="10" t="s">
        <v>220</v>
      </c>
    </row>
    <row r="29" spans="1:2" x14ac:dyDescent="0.35">
      <c r="A29" t="s">
        <v>2</v>
      </c>
      <c r="B29" s="20" t="s">
        <v>19</v>
      </c>
    </row>
    <row r="31" spans="1:2" x14ac:dyDescent="0.35">
      <c r="A31" t="s">
        <v>222</v>
      </c>
      <c r="B31" s="11">
        <f>COUNTIFS(Staff_data[Department], B29)</f>
        <v>28</v>
      </c>
    </row>
    <row r="32" spans="1:2" x14ac:dyDescent="0.35">
      <c r="A32" t="s">
        <v>223</v>
      </c>
      <c r="B32" s="11">
        <f>COUNTIFS(Staff_data[Department], B29, Staff_data[Rating], "Poor")</f>
        <v>4</v>
      </c>
    </row>
    <row r="37" spans="1:3" x14ac:dyDescent="0.35">
      <c r="A37" t="str" cm="1">
        <f t="array" aca="1" ref="A37:C64" ca="1">_xlfn._xlws.SORT(_xlfn.CHOOSECOLS(_xlfn._xlws.FILTER(Staff_data[],Staff_data[Department]=B29),1,4,7),3,-1)</f>
        <v>Krishnakanta Vellanki</v>
      </c>
      <c r="B37" s="11" t="str">
        <f ca="1"/>
        <v>Above average</v>
      </c>
      <c r="C37">
        <f ca="1"/>
        <v>112780</v>
      </c>
    </row>
    <row r="38" spans="1:3" x14ac:dyDescent="0.35">
      <c r="A38" t="str">
        <f ca="1"/>
        <v>Lindy Guillet</v>
      </c>
      <c r="B38" s="11" t="str">
        <f ca="1"/>
        <v>Above average</v>
      </c>
      <c r="C38">
        <f ca="1"/>
        <v>112780</v>
      </c>
    </row>
    <row r="39" spans="1:3" x14ac:dyDescent="0.35">
      <c r="A39" t="str">
        <f ca="1"/>
        <v>Sawini Chandan</v>
      </c>
      <c r="B39" s="11" t="str">
        <f ca="1"/>
        <v>Exceptional</v>
      </c>
      <c r="C39">
        <f ca="1"/>
        <v>109160</v>
      </c>
    </row>
    <row r="40" spans="1:3" x14ac:dyDescent="0.35">
      <c r="A40" t="str">
        <f ca="1"/>
        <v>Rafaelita Blaksland</v>
      </c>
      <c r="B40" s="11" t="str">
        <f ca="1"/>
        <v>Exceptional</v>
      </c>
      <c r="C40">
        <f ca="1"/>
        <v>109160</v>
      </c>
    </row>
    <row r="41" spans="1:3" x14ac:dyDescent="0.35">
      <c r="A41" t="str">
        <f ca="1"/>
        <v>Purnendu Vijayarangan</v>
      </c>
      <c r="B41" s="11" t="str">
        <f ca="1"/>
        <v>Average</v>
      </c>
      <c r="C41">
        <f ca="1"/>
        <v>92700</v>
      </c>
    </row>
    <row r="42" spans="1:3" x14ac:dyDescent="0.35">
      <c r="A42" t="str">
        <f ca="1"/>
        <v>Hinda Label</v>
      </c>
      <c r="B42" s="11" t="str">
        <f ca="1"/>
        <v>Average</v>
      </c>
      <c r="C42">
        <f ca="1"/>
        <v>92700</v>
      </c>
    </row>
    <row r="43" spans="1:3" x14ac:dyDescent="0.35">
      <c r="A43" t="str">
        <f ca="1"/>
        <v>Shulabh Qutub Sundaramoorthy</v>
      </c>
      <c r="B43" s="11" t="str">
        <f ca="1"/>
        <v>Average</v>
      </c>
      <c r="C43">
        <f ca="1"/>
        <v>78540</v>
      </c>
    </row>
    <row r="44" spans="1:3" x14ac:dyDescent="0.35">
      <c r="A44" t="str">
        <f ca="1"/>
        <v>Gray Seamon</v>
      </c>
      <c r="B44" s="11" t="str">
        <f ca="1"/>
        <v>Average</v>
      </c>
      <c r="C44">
        <f ca="1"/>
        <v>78540</v>
      </c>
    </row>
    <row r="45" spans="1:3" x14ac:dyDescent="0.35">
      <c r="A45" t="str">
        <f ca="1"/>
        <v>Yauvani Tarpa</v>
      </c>
      <c r="B45" s="11" t="str">
        <f ca="1"/>
        <v>Average</v>
      </c>
      <c r="C45">
        <f ca="1"/>
        <v>74550</v>
      </c>
    </row>
    <row r="46" spans="1:3" x14ac:dyDescent="0.35">
      <c r="A46" t="str">
        <f ca="1"/>
        <v>Gigi Bohling</v>
      </c>
      <c r="B46" s="11" t="str">
        <f ca="1"/>
        <v>Average</v>
      </c>
      <c r="C46">
        <f ca="1"/>
        <v>74550</v>
      </c>
    </row>
    <row r="47" spans="1:3" x14ac:dyDescent="0.35">
      <c r="A47" t="str">
        <f ca="1"/>
        <v>Devasree Fullara Saurin</v>
      </c>
      <c r="B47" s="11" t="str">
        <f ca="1"/>
        <v>Poor</v>
      </c>
      <c r="C47">
        <f ca="1"/>
        <v>68900</v>
      </c>
    </row>
    <row r="48" spans="1:3" x14ac:dyDescent="0.35">
      <c r="A48" t="str">
        <f ca="1"/>
        <v>Hyacinthie Braybrooke</v>
      </c>
      <c r="B48" s="11" t="str">
        <f ca="1"/>
        <v>Poor</v>
      </c>
      <c r="C48">
        <f ca="1"/>
        <v>68900</v>
      </c>
    </row>
    <row r="49" spans="1:3" x14ac:dyDescent="0.35">
      <c r="A49" t="str">
        <f ca="1"/>
        <v>Abhaya Priyavardhan</v>
      </c>
      <c r="B49" s="11" t="str">
        <f ca="1"/>
        <v>Average</v>
      </c>
      <c r="C49">
        <f ca="1"/>
        <v>65700</v>
      </c>
    </row>
    <row r="50" spans="1:3" x14ac:dyDescent="0.35">
      <c r="A50" t="str">
        <f ca="1"/>
        <v>Kath Bletsoe</v>
      </c>
      <c r="B50" s="11" t="str">
        <f ca="1"/>
        <v>Average</v>
      </c>
      <c r="C50">
        <f ca="1"/>
        <v>65700</v>
      </c>
    </row>
    <row r="51" spans="1:3" x14ac:dyDescent="0.35">
      <c r="A51" t="str">
        <f ca="1"/>
        <v>Mirium Seemantini Shivakumar</v>
      </c>
      <c r="B51" s="11" t="str">
        <f ca="1"/>
        <v>Above average</v>
      </c>
      <c r="C51">
        <f ca="1"/>
        <v>56870</v>
      </c>
    </row>
    <row r="52" spans="1:3" x14ac:dyDescent="0.35">
      <c r="A52" t="str">
        <f ca="1"/>
        <v>Oran Buxcy</v>
      </c>
      <c r="B52" s="11" t="str">
        <f ca="1"/>
        <v>Above average</v>
      </c>
      <c r="C52">
        <f ca="1"/>
        <v>56870</v>
      </c>
    </row>
    <row r="53" spans="1:3" x14ac:dyDescent="0.35">
      <c r="A53" t="str">
        <f ca="1"/>
        <v>Sanchali Shirish</v>
      </c>
      <c r="B53" s="11" t="str">
        <f ca="1"/>
        <v>Average</v>
      </c>
      <c r="C53">
        <f ca="1"/>
        <v>54970</v>
      </c>
    </row>
    <row r="54" spans="1:3" x14ac:dyDescent="0.35">
      <c r="A54" t="str">
        <f ca="1"/>
        <v>Alta Kaszper</v>
      </c>
      <c r="B54" s="11" t="str">
        <f ca="1"/>
        <v>Average</v>
      </c>
      <c r="C54">
        <f ca="1"/>
        <v>54970</v>
      </c>
    </row>
    <row r="55" spans="1:3" x14ac:dyDescent="0.35">
      <c r="A55" t="str">
        <f ca="1"/>
        <v>Geena Raghavanpillai</v>
      </c>
      <c r="B55" s="11" t="str">
        <f ca="1"/>
        <v>Average</v>
      </c>
      <c r="C55">
        <f ca="1"/>
        <v>53540</v>
      </c>
    </row>
    <row r="56" spans="1:3" x14ac:dyDescent="0.35">
      <c r="A56" t="str">
        <f ca="1"/>
        <v>Hoyt D'Alesco</v>
      </c>
      <c r="B56" s="11" t="str">
        <f ca="1"/>
        <v>Average</v>
      </c>
      <c r="C56">
        <f ca="1"/>
        <v>53540</v>
      </c>
    </row>
    <row r="57" spans="1:3" x14ac:dyDescent="0.35">
      <c r="A57" t="str">
        <f ca="1"/>
        <v>Anumati Shyamari Meherhomji</v>
      </c>
      <c r="B57" s="11" t="str">
        <f ca="1"/>
        <v>Average</v>
      </c>
      <c r="C57">
        <f ca="1"/>
        <v>53240</v>
      </c>
    </row>
    <row r="58" spans="1:3" x14ac:dyDescent="0.35">
      <c r="A58" t="str">
        <f ca="1"/>
        <v>Tatum Hush</v>
      </c>
      <c r="B58" s="11" t="str">
        <f ca="1"/>
        <v>Average</v>
      </c>
      <c r="C58">
        <f ca="1"/>
        <v>53240</v>
      </c>
    </row>
    <row r="59" spans="1:3" x14ac:dyDescent="0.35">
      <c r="A59" t="str">
        <f ca="1"/>
        <v>Daruka Ghazali</v>
      </c>
      <c r="B59" s="11" t="str">
        <f ca="1"/>
        <v>Poor</v>
      </c>
      <c r="C59">
        <f ca="1"/>
        <v>49630</v>
      </c>
    </row>
    <row r="60" spans="1:3" x14ac:dyDescent="0.35">
      <c r="A60" t="str">
        <f ca="1"/>
        <v>Violante Courtonne</v>
      </c>
      <c r="B60" s="11" t="str">
        <f ca="1"/>
        <v>Poor</v>
      </c>
      <c r="C60">
        <f ca="1"/>
        <v>49630</v>
      </c>
    </row>
    <row r="61" spans="1:3" x14ac:dyDescent="0.35">
      <c r="A61" t="str">
        <f ca="1"/>
        <v>Rupak Mehra</v>
      </c>
      <c r="B61" s="11" t="str">
        <f ca="1"/>
        <v>Very poor</v>
      </c>
      <c r="C61">
        <f ca="1"/>
        <v>43510</v>
      </c>
    </row>
    <row r="62" spans="1:3" x14ac:dyDescent="0.35">
      <c r="A62" t="str">
        <f ca="1"/>
        <v>Drusy MacCombe</v>
      </c>
      <c r="B62" s="11" t="str">
        <f ca="1"/>
        <v>Very poor</v>
      </c>
      <c r="C62">
        <f ca="1"/>
        <v>43510</v>
      </c>
    </row>
    <row r="63" spans="1:3" x14ac:dyDescent="0.35">
      <c r="A63" t="str">
        <f ca="1"/>
        <v>Waheeda Vasuman</v>
      </c>
      <c r="B63" s="11" t="str">
        <f ca="1"/>
        <v>Average</v>
      </c>
      <c r="C63">
        <f ca="1"/>
        <v>36040</v>
      </c>
    </row>
    <row r="64" spans="1:3" x14ac:dyDescent="0.35">
      <c r="A64" t="str">
        <f ca="1"/>
        <v>Bili Sizey</v>
      </c>
      <c r="B64" s="11" t="str">
        <f ca="1"/>
        <v>Average</v>
      </c>
      <c r="C64">
        <f ca="1"/>
        <v>36040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7D5C-F0E2-4CCA-A465-A0FEEDDE07BE}">
  <dimension ref="A1:D10"/>
  <sheetViews>
    <sheetView tabSelected="1" workbookViewId="0">
      <selection activeCell="C9" sqref="C9"/>
    </sheetView>
  </sheetViews>
  <sheetFormatPr defaultRowHeight="14.5" x14ac:dyDescent="0.35"/>
  <cols>
    <col min="1" max="1" width="15.81640625" bestFit="1" customWidth="1"/>
    <col min="2" max="2" width="16.1796875" bestFit="1" customWidth="1"/>
    <col min="3" max="3" width="15.26953125" bestFit="1" customWidth="1"/>
    <col min="4" max="4" width="8.81640625" bestFit="1" customWidth="1"/>
    <col min="5" max="6" width="10.7265625" bestFit="1" customWidth="1"/>
    <col min="7" max="7" width="15.26953125" bestFit="1" customWidth="1"/>
    <col min="8" max="8" width="18.36328125" bestFit="1" customWidth="1"/>
    <col min="9" max="9" width="15" bestFit="1" customWidth="1"/>
  </cols>
  <sheetData>
    <row r="1" spans="1:4" x14ac:dyDescent="0.35">
      <c r="A1" s="10" t="s">
        <v>230</v>
      </c>
    </row>
    <row r="5" spans="1:4" x14ac:dyDescent="0.35">
      <c r="C5" s="21" t="s">
        <v>224</v>
      </c>
    </row>
    <row r="6" spans="1:4" x14ac:dyDescent="0.35">
      <c r="B6" s="21" t="s">
        <v>227</v>
      </c>
      <c r="C6" t="s">
        <v>8</v>
      </c>
      <c r="D6" t="s">
        <v>15</v>
      </c>
    </row>
    <row r="7" spans="1:4" x14ac:dyDescent="0.35">
      <c r="B7" s="11" t="s">
        <v>225</v>
      </c>
      <c r="C7" s="27">
        <v>86</v>
      </c>
      <c r="D7" s="27">
        <v>89</v>
      </c>
    </row>
    <row r="8" spans="1:4" x14ac:dyDescent="0.35">
      <c r="B8" s="11" t="s">
        <v>226</v>
      </c>
      <c r="C8" s="22">
        <v>31.406976744186046</v>
      </c>
      <c r="D8" s="22">
        <v>29.393258426966291</v>
      </c>
    </row>
    <row r="9" spans="1:4" x14ac:dyDescent="0.35">
      <c r="B9" s="11" t="s">
        <v>228</v>
      </c>
      <c r="C9" s="23">
        <v>78284.186046511633</v>
      </c>
      <c r="D9" s="23">
        <v>74915.168539325838</v>
      </c>
    </row>
    <row r="10" spans="1:4" x14ac:dyDescent="0.35">
      <c r="B10" s="11" t="s">
        <v>229</v>
      </c>
      <c r="C10" s="22">
        <v>2.1120739088881808</v>
      </c>
      <c r="D10" s="22">
        <v>2.1029706018162218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47F0-2061-4AFF-86F0-26B4F803168A}">
  <dimension ref="B3:F11"/>
  <sheetViews>
    <sheetView zoomScale="67" zoomScaleNormal="50" workbookViewId="0">
      <selection activeCell="J34" sqref="J34"/>
    </sheetView>
  </sheetViews>
  <sheetFormatPr defaultRowHeight="14.5" x14ac:dyDescent="0.35"/>
  <cols>
    <col min="2" max="2" width="12.36328125" bestFit="1" customWidth="1"/>
    <col min="3" max="3" width="13.54296875" bestFit="1" customWidth="1"/>
    <col min="5" max="5" width="12.36328125" bestFit="1" customWidth="1"/>
    <col min="6" max="6" width="13.54296875" bestFit="1" customWidth="1"/>
  </cols>
  <sheetData>
    <row r="3" spans="2:6" x14ac:dyDescent="0.35">
      <c r="B3" s="21" t="s">
        <v>204</v>
      </c>
      <c r="C3" t="s" vm="2">
        <v>207</v>
      </c>
      <c r="E3" s="21" t="s">
        <v>204</v>
      </c>
      <c r="F3" t="s" vm="3">
        <v>205</v>
      </c>
    </row>
    <row r="5" spans="2:6" x14ac:dyDescent="0.35">
      <c r="B5" s="21" t="s">
        <v>235</v>
      </c>
      <c r="C5" t="s">
        <v>225</v>
      </c>
      <c r="E5" s="21" t="s">
        <v>235</v>
      </c>
      <c r="F5" t="s">
        <v>225</v>
      </c>
    </row>
    <row r="6" spans="2:6" x14ac:dyDescent="0.35">
      <c r="B6" s="11" t="s">
        <v>12</v>
      </c>
      <c r="C6" s="27">
        <v>27</v>
      </c>
      <c r="E6" s="11" t="s">
        <v>9</v>
      </c>
      <c r="F6" s="27">
        <v>28</v>
      </c>
    </row>
    <row r="7" spans="2:6" x14ac:dyDescent="0.35">
      <c r="B7" s="11" t="s">
        <v>9</v>
      </c>
      <c r="C7" s="27">
        <v>27</v>
      </c>
      <c r="E7" s="11" t="s">
        <v>12</v>
      </c>
      <c r="F7" s="27">
        <v>27</v>
      </c>
    </row>
    <row r="8" spans="2:6" x14ac:dyDescent="0.35">
      <c r="B8" s="11" t="s">
        <v>21</v>
      </c>
      <c r="C8" s="27">
        <v>19</v>
      </c>
      <c r="E8" s="11" t="s">
        <v>21</v>
      </c>
      <c r="F8" s="27">
        <v>19</v>
      </c>
    </row>
    <row r="9" spans="2:6" x14ac:dyDescent="0.35">
      <c r="B9" s="11" t="s">
        <v>19</v>
      </c>
      <c r="C9" s="27">
        <v>14</v>
      </c>
      <c r="E9" s="11" t="s">
        <v>19</v>
      </c>
      <c r="F9" s="27">
        <v>14</v>
      </c>
    </row>
    <row r="10" spans="2:6" x14ac:dyDescent="0.35">
      <c r="B10" s="11" t="s">
        <v>56</v>
      </c>
      <c r="C10" s="27">
        <v>4</v>
      </c>
      <c r="E10" s="11" t="s">
        <v>56</v>
      </c>
      <c r="F10" s="27">
        <v>4</v>
      </c>
    </row>
    <row r="11" spans="2:6" x14ac:dyDescent="0.35">
      <c r="B11" s="11" t="s">
        <v>234</v>
      </c>
      <c r="C11" s="27">
        <v>91</v>
      </c>
      <c r="E11" s="11" t="s">
        <v>234</v>
      </c>
      <c r="F11" s="27">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E2A87C-21B3-4A85-AD2F-8ADCF69DAF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All_Staff</vt:lpstr>
      <vt:lpstr>Salary Spread</vt:lpstr>
      <vt:lpstr>count vs Rating</vt:lpstr>
      <vt:lpstr>Company hiring growth</vt:lpstr>
      <vt:lpstr>IND VS NZ</vt:lpstr>
      <vt:lpstr>BQ1,2,3</vt:lpstr>
      <vt:lpstr>BQ4</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Bairi, Mahendra (Student)</cp:lastModifiedBy>
  <dcterms:created xsi:type="dcterms:W3CDTF">2021-03-14T20:21:32Z</dcterms:created>
  <dcterms:modified xsi:type="dcterms:W3CDTF">2023-10-05T14:25:50Z</dcterms:modified>
</cp:coreProperties>
</file>